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defaultThemeVersion="124226"/>
  <mc:AlternateContent xmlns:mc="http://schemas.openxmlformats.org/markup-compatibility/2006">
    <mc:Choice Requires="x15">
      <x15ac:absPath xmlns:x15ac="http://schemas.microsoft.com/office/spreadsheetml/2010/11/ac" url="F:\Work\sales-shit\Leadek\Babustyák Horváth Eszter\"/>
    </mc:Choice>
  </mc:AlternateContent>
  <xr:revisionPtr revIDLastSave="0" documentId="13_ncr:1_{4BCDF609-DA3F-4411-846F-FAC8D3FC3965}" xr6:coauthVersionLast="45" xr6:coauthVersionMax="45" xr10:uidLastSave="{00000000-0000-0000-0000-000000000000}"/>
  <workbookProtection workbookPassword="D9D3" lockStructure="1"/>
  <bookViews>
    <workbookView xWindow="-120" yWindow="-120" windowWidth="29040" windowHeight="15840" activeTab="1" xr2:uid="{00000000-000D-0000-FFFF-FFFF00000000}"/>
  </bookViews>
  <sheets>
    <sheet name="MetMax" sheetId="1" r:id="rId1"/>
    <sheet name="MetCare" sheetId="14" r:id="rId2"/>
    <sheet name="Nelson" sheetId="8" r:id="rId3"/>
    <sheet name="Critical Care" sheetId="25" r:id="rId4"/>
    <sheet name="Nelson vs. MetCare" sheetId="19" r:id="rId5"/>
    <sheet name="Együttkötés" sheetId="10" state="hidden" r:id="rId6"/>
    <sheet name="EÜ. limitek" sheetId="11" state="hidden" r:id="rId7"/>
    <sheet name="PÜ. limitek" sheetId="23" state="hidden" r:id="rId8"/>
    <sheet name="Foglalkozási pótdíjak" sheetId="13" state="hidden" r:id="rId9"/>
    <sheet name="Orvosi vizsgálatok" sheetId="20" r:id="rId10"/>
    <sheet name="Pénzügyi elbírálás" sheetId="21" r:id="rId11"/>
    <sheet name="MM-MC Tarifák" sheetId="2" state="hidden" r:id="rId12"/>
    <sheet name="TR Tarifák" sheetId="9" state="hidden" r:id="rId13"/>
    <sheet name="CC Tarifák" sheetId="24" state="hidden" r:id="rId14"/>
    <sheet name="Paraméterek" sheetId="3" state="hidden" r:id="rId15"/>
  </sheets>
  <definedNames>
    <definedName name="_xlnm._FilterDatabase" localSheetId="8" hidden="1">'Foglalkozási pótdíjak'!$A$2:$K$494</definedName>
    <definedName name="CC_tarifa">Paraméterek!$AA$1:$AA$4</definedName>
    <definedName name="CC_választó">Paraméterek!$W$1:$W$3</definedName>
    <definedName name="Deviza">Paraméterek!$H$1:$H$2</definedName>
    <definedName name="Díj_Gyak">Paraméterek!$B$1:$B$4</definedName>
    <definedName name="Díjfiz_Mód">Paraméterek!$E$1:$E$4</definedName>
    <definedName name="Döntés">Paraméterek!$AE$1:$AE$2</definedName>
    <definedName name="Foglalkozás">'Foglalkozási pótdíjak'!$A$3:$A$494</definedName>
    <definedName name="Hasonlítás">Paraméterek!$T$1:$T$3</definedName>
    <definedName name="_xlnm.Print_Area" localSheetId="3">'Critical Care'!$B$1:$Z$105</definedName>
    <definedName name="_xlnm.Print_Area" localSheetId="1">MetCare!$A$1:$L$93</definedName>
    <definedName name="_xlnm.Print_Area" localSheetId="0">MetMax!$A$1:$L$89</definedName>
    <definedName name="_xlnm.Print_Area" localSheetId="2">Nelson!$A$1:$P$61</definedName>
    <definedName name="_xlnm.Print_Area" localSheetId="4">'Nelson vs. MetCare'!$A$1:$P$104</definedName>
    <definedName name="_xlnm.Print_Area" localSheetId="9">'Orvosi vizsgálatok'!$B$1:$G$22</definedName>
    <definedName name="_xlnm.Print_Area" localSheetId="10">'Pénzügyi elbírálás'!$B$1:$R$30</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7" i="25" l="1"/>
  <c r="S47" i="8"/>
  <c r="S44" i="8"/>
  <c r="S43" i="8"/>
  <c r="S40" i="8"/>
  <c r="S39" i="8"/>
  <c r="S36" i="8"/>
  <c r="S35" i="8"/>
  <c r="S32" i="8"/>
  <c r="S31" i="8"/>
  <c r="S30" i="8"/>
  <c r="S27" i="8"/>
  <c r="S26" i="8"/>
  <c r="O80" i="14"/>
  <c r="O74" i="14"/>
  <c r="O73" i="14"/>
  <c r="O72" i="14"/>
  <c r="O71" i="14"/>
  <c r="O70" i="14"/>
  <c r="O69" i="14"/>
  <c r="O68" i="14"/>
  <c r="O67" i="14"/>
  <c r="O64" i="14"/>
  <c r="O63" i="14"/>
  <c r="O62" i="14"/>
  <c r="O61" i="14"/>
  <c r="O58" i="14"/>
  <c r="O57" i="14"/>
  <c r="O56" i="14"/>
  <c r="O55" i="14"/>
  <c r="O54" i="14"/>
  <c r="O53" i="14"/>
  <c r="O49" i="14"/>
  <c r="O48" i="14"/>
  <c r="O47" i="14"/>
  <c r="O44" i="14"/>
  <c r="O43" i="14"/>
  <c r="O42" i="14"/>
  <c r="O41" i="14"/>
  <c r="O40" i="14"/>
  <c r="O37" i="14"/>
  <c r="O36" i="14"/>
  <c r="O35" i="14"/>
  <c r="O31" i="14"/>
  <c r="O29" i="14"/>
  <c r="O28" i="14"/>
  <c r="O76" i="1"/>
  <c r="O70" i="1"/>
  <c r="O69" i="1"/>
  <c r="O68" i="1"/>
  <c r="O67" i="1"/>
  <c r="O66" i="1"/>
  <c r="O65" i="1"/>
  <c r="O64" i="1"/>
  <c r="O63" i="1"/>
  <c r="O60" i="1"/>
  <c r="O59" i="1"/>
  <c r="O58" i="1"/>
  <c r="O57" i="1"/>
  <c r="O54" i="1"/>
  <c r="O53" i="1"/>
  <c r="O52" i="1"/>
  <c r="O51" i="1"/>
  <c r="O48" i="1"/>
  <c r="O47" i="1"/>
  <c r="O44" i="1"/>
  <c r="O43" i="1"/>
  <c r="O42" i="1"/>
  <c r="O41" i="1"/>
  <c r="O40" i="1"/>
  <c r="O37" i="1"/>
  <c r="O36" i="1"/>
  <c r="O35" i="1"/>
  <c r="H16" i="1" s="1"/>
  <c r="O31" i="1"/>
  <c r="O29" i="1"/>
  <c r="O28" i="1"/>
  <c r="J4" i="25"/>
  <c r="G2" i="25"/>
  <c r="E16" i="25"/>
  <c r="E12" i="25"/>
  <c r="J12" i="25"/>
  <c r="E9" i="25"/>
  <c r="J3" i="25"/>
  <c r="E19" i="11"/>
  <c r="G17" i="11"/>
  <c r="E17" i="11"/>
  <c r="D17" i="11"/>
  <c r="G16" i="11"/>
  <c r="G15" i="11"/>
  <c r="F15" i="11"/>
  <c r="I16" i="23"/>
  <c r="N19" i="25"/>
  <c r="C14" i="23"/>
  <c r="F14" i="23" s="1"/>
  <c r="H5" i="14"/>
  <c r="H4" i="14"/>
  <c r="H5" i="1"/>
  <c r="H4" i="1"/>
  <c r="L36" i="1" s="1"/>
  <c r="G98" i="10"/>
  <c r="F98" i="10"/>
  <c r="E98" i="10"/>
  <c r="D98" i="10"/>
  <c r="E94" i="10"/>
  <c r="D94" i="10"/>
  <c r="E90" i="10"/>
  <c r="D90" i="10"/>
  <c r="G86" i="10"/>
  <c r="F86" i="10"/>
  <c r="E86" i="10"/>
  <c r="D86" i="10"/>
  <c r="G82" i="10"/>
  <c r="F82" i="10"/>
  <c r="E82" i="10"/>
  <c r="E78" i="10"/>
  <c r="G74" i="10"/>
  <c r="F74" i="10"/>
  <c r="E74" i="10"/>
  <c r="D74" i="10"/>
  <c r="J70" i="10"/>
  <c r="I70" i="10"/>
  <c r="H70" i="10"/>
  <c r="F70" i="10"/>
  <c r="E70" i="10"/>
  <c r="D70" i="10"/>
  <c r="H66" i="10"/>
  <c r="G66" i="10"/>
  <c r="F66" i="10"/>
  <c r="E66" i="10"/>
  <c r="D66" i="10"/>
  <c r="G62" i="10"/>
  <c r="F62" i="10"/>
  <c r="E62" i="10"/>
  <c r="D62" i="10"/>
  <c r="F45" i="10"/>
  <c r="E45" i="10"/>
  <c r="D45" i="10"/>
  <c r="E41" i="10"/>
  <c r="D41" i="10"/>
  <c r="E37" i="10"/>
  <c r="G33" i="10"/>
  <c r="F33" i="10"/>
  <c r="E33" i="10"/>
  <c r="D33" i="10"/>
  <c r="G29" i="10"/>
  <c r="F29" i="10"/>
  <c r="E29" i="10"/>
  <c r="E25" i="10"/>
  <c r="F21" i="10"/>
  <c r="E21" i="10"/>
  <c r="D21" i="10"/>
  <c r="I17" i="10"/>
  <c r="H17" i="10"/>
  <c r="F17" i="10"/>
  <c r="E17" i="10"/>
  <c r="D17" i="10"/>
  <c r="G13" i="10"/>
  <c r="F13" i="10"/>
  <c r="E13" i="10"/>
  <c r="D13" i="10"/>
  <c r="F9" i="10"/>
  <c r="D9" i="10"/>
  <c r="J87" i="19"/>
  <c r="J83" i="19"/>
  <c r="J79" i="19"/>
  <c r="B78" i="19" s="1"/>
  <c r="J71" i="19"/>
  <c r="J70" i="19"/>
  <c r="B69" i="19" s="1"/>
  <c r="J74" i="19"/>
  <c r="B73" i="19" s="1"/>
  <c r="J82" i="19"/>
  <c r="B81" i="19" s="1"/>
  <c r="J86" i="19"/>
  <c r="B85" i="19" s="1"/>
  <c r="J90" i="19"/>
  <c r="B89" i="19" s="1"/>
  <c r="B65" i="19"/>
  <c r="O90" i="19" s="1"/>
  <c r="L94" i="19"/>
  <c r="L93" i="19"/>
  <c r="L90" i="19"/>
  <c r="L87" i="19"/>
  <c r="L86" i="19"/>
  <c r="L83" i="19"/>
  <c r="L82" i="19"/>
  <c r="L79" i="19"/>
  <c r="L76" i="19"/>
  <c r="L75" i="19"/>
  <c r="Q75" i="19" s="1"/>
  <c r="L74" i="19"/>
  <c r="Q74" i="19" s="1"/>
  <c r="L71" i="19"/>
  <c r="E52" i="19"/>
  <c r="E53" i="19" s="1"/>
  <c r="AA68" i="19" s="1"/>
  <c r="M11" i="19"/>
  <c r="I11" i="19"/>
  <c r="E11" i="19"/>
  <c r="G2" i="19"/>
  <c r="Q93" i="19"/>
  <c r="Q86" i="19"/>
  <c r="Q94" i="19"/>
  <c r="N26" i="8"/>
  <c r="L70" i="19"/>
  <c r="Y10" i="8"/>
  <c r="J4" i="8"/>
  <c r="E14" i="8"/>
  <c r="J13" i="8" s="1"/>
  <c r="J3" i="8"/>
  <c r="P32" i="8" s="1"/>
  <c r="G2" i="8"/>
  <c r="D82" i="10"/>
  <c r="G17" i="10"/>
  <c r="G70" i="10"/>
  <c r="E58" i="10"/>
  <c r="D78" i="10"/>
  <c r="D58" i="10"/>
  <c r="E2" i="14"/>
  <c r="C16" i="14"/>
  <c r="D18" i="14" s="1"/>
  <c r="C14" i="14"/>
  <c r="E59" i="19" s="1"/>
  <c r="C12" i="14"/>
  <c r="B18" i="14"/>
  <c r="C9" i="14"/>
  <c r="D37" i="10"/>
  <c r="D29" i="10"/>
  <c r="D25" i="10"/>
  <c r="D5" i="10"/>
  <c r="E9" i="10"/>
  <c r="E5" i="10"/>
  <c r="E9" i="8"/>
  <c r="Y44" i="8" s="1"/>
  <c r="C16" i="1"/>
  <c r="A13" i="10" s="1"/>
  <c r="H7" i="1" s="1"/>
  <c r="C14" i="1"/>
  <c r="C12" i="1"/>
  <c r="B18" i="1"/>
  <c r="E57" i="19"/>
  <c r="E58" i="19" s="1"/>
  <c r="C9" i="1"/>
  <c r="C15" i="11" s="1"/>
  <c r="L73" i="1"/>
  <c r="D18" i="1"/>
  <c r="L77" i="14"/>
  <c r="L30" i="1" l="1"/>
  <c r="A6" i="10"/>
  <c r="A86" i="10"/>
  <c r="H12" i="14" s="1"/>
  <c r="L74" i="14" s="1"/>
  <c r="L35" i="1"/>
  <c r="A37" i="10"/>
  <c r="H13" i="1" s="1"/>
  <c r="B15" i="11"/>
  <c r="A25" i="10"/>
  <c r="H10" i="1" s="1"/>
  <c r="A74" i="10"/>
  <c r="H9" i="14" s="1"/>
  <c r="A62" i="10"/>
  <c r="H6" i="14" s="1"/>
  <c r="A66" i="10"/>
  <c r="H7" i="14" s="1"/>
  <c r="L30" i="14" s="1"/>
  <c r="A90" i="10"/>
  <c r="H13" i="14" s="1"/>
  <c r="L37" i="1"/>
  <c r="A9" i="10"/>
  <c r="H6" i="1" s="1"/>
  <c r="A29" i="10"/>
  <c r="H11" i="1" s="1"/>
  <c r="A98" i="10"/>
  <c r="H15" i="14" s="1"/>
  <c r="L56" i="14" s="1"/>
  <c r="A59" i="10"/>
  <c r="A70" i="10"/>
  <c r="H8" i="14" s="1"/>
  <c r="L40" i="14" s="1"/>
  <c r="A94" i="10"/>
  <c r="H14" i="14" s="1"/>
  <c r="L37" i="14"/>
  <c r="B12" i="23"/>
  <c r="A45" i="10"/>
  <c r="H15" i="1" s="1"/>
  <c r="A21" i="10"/>
  <c r="H9" i="1" s="1"/>
  <c r="L49" i="1" s="1"/>
  <c r="I71" i="14"/>
  <c r="A78" i="10"/>
  <c r="H10" i="14" s="1"/>
  <c r="L31" i="14" s="1"/>
  <c r="A82" i="10"/>
  <c r="H11" i="14" s="1"/>
  <c r="L68" i="14" s="1"/>
  <c r="A17" i="10"/>
  <c r="H8" i="1" s="1"/>
  <c r="A33" i="10"/>
  <c r="H12" i="1" s="1"/>
  <c r="J51" i="25"/>
  <c r="J32" i="25" s="1"/>
  <c r="U60" i="25" s="1"/>
  <c r="A41" i="10"/>
  <c r="H14" i="1" s="1"/>
  <c r="L62" i="14"/>
  <c r="L61" i="14"/>
  <c r="L51" i="14"/>
  <c r="E55" i="19"/>
  <c r="Q79" i="19" s="1"/>
  <c r="L42" i="14"/>
  <c r="L41" i="14"/>
  <c r="P30" i="8"/>
  <c r="P31" i="8"/>
  <c r="L29" i="14"/>
  <c r="L36" i="14"/>
  <c r="L35" i="14"/>
  <c r="L70" i="14"/>
  <c r="L67" i="14"/>
  <c r="L64" i="14"/>
  <c r="L63" i="14"/>
  <c r="H61" i="19"/>
  <c r="N75" i="19" s="1"/>
  <c r="O86" i="19"/>
  <c r="H16" i="14"/>
  <c r="O83" i="19"/>
  <c r="O76" i="19"/>
  <c r="O82" i="19"/>
  <c r="O71" i="19"/>
  <c r="O79" i="19"/>
  <c r="O87" i="19"/>
  <c r="O75" i="19"/>
  <c r="O74" i="19"/>
  <c r="O70" i="19"/>
  <c r="L41" i="1"/>
  <c r="L42" i="1"/>
  <c r="L40" i="1"/>
  <c r="L43" i="1"/>
  <c r="L51" i="1"/>
  <c r="L54" i="1"/>
  <c r="L52" i="1"/>
  <c r="L44" i="1"/>
  <c r="L53" i="1"/>
  <c r="L70" i="1"/>
  <c r="L69" i="1"/>
  <c r="L68" i="1"/>
  <c r="L67" i="1"/>
  <c r="Y40" i="8"/>
  <c r="Q133" i="19"/>
  <c r="G10" i="19"/>
  <c r="I36" i="1"/>
  <c r="I49" i="1"/>
  <c r="I58" i="1"/>
  <c r="I68" i="1"/>
  <c r="L63" i="1"/>
  <c r="L65" i="1"/>
  <c r="L66" i="1"/>
  <c r="L64" i="1"/>
  <c r="L60" i="1"/>
  <c r="L59" i="1"/>
  <c r="I79" i="1"/>
  <c r="I28" i="1"/>
  <c r="I69" i="1"/>
  <c r="U68" i="19"/>
  <c r="I51" i="1"/>
  <c r="I32" i="1"/>
  <c r="I57" i="1"/>
  <c r="I44" i="1"/>
  <c r="AF68" i="19"/>
  <c r="L28" i="1"/>
  <c r="L31" i="1"/>
  <c r="I76" i="1"/>
  <c r="I50" i="1"/>
  <c r="I43" i="1"/>
  <c r="I70" i="1"/>
  <c r="I29" i="1"/>
  <c r="I59" i="1"/>
  <c r="I80" i="1"/>
  <c r="I67" i="1"/>
  <c r="I48" i="1"/>
  <c r="I42" i="1"/>
  <c r="I60" i="1"/>
  <c r="Y30" i="8"/>
  <c r="Q82" i="19"/>
  <c r="AN68" i="19"/>
  <c r="I73" i="1"/>
  <c r="I37" i="1"/>
  <c r="I31" i="1"/>
  <c r="I66" i="1"/>
  <c r="Y43" i="8"/>
  <c r="AH68" i="19"/>
  <c r="H49" i="25"/>
  <c r="H30" i="25" s="1"/>
  <c r="K60" i="25" s="1"/>
  <c r="I47" i="1"/>
  <c r="Y47" i="8"/>
  <c r="I30" i="14"/>
  <c r="Y68" i="19"/>
  <c r="N47" i="25"/>
  <c r="N28" i="25" s="1"/>
  <c r="I60" i="25" s="1"/>
  <c r="I41" i="1"/>
  <c r="I64" i="1"/>
  <c r="I65" i="1"/>
  <c r="I40" i="1"/>
  <c r="I53" i="1"/>
  <c r="G11" i="8"/>
  <c r="L26" i="8" s="1"/>
  <c r="J36" i="8" s="1"/>
  <c r="I29" i="14"/>
  <c r="AP68" i="19"/>
  <c r="W68" i="19"/>
  <c r="I52" i="1"/>
  <c r="T68" i="19"/>
  <c r="I63" i="1"/>
  <c r="I30" i="1"/>
  <c r="I35" i="1"/>
  <c r="I54" i="1"/>
  <c r="AE68" i="19"/>
  <c r="I80" i="14"/>
  <c r="I63" i="14"/>
  <c r="I69" i="14"/>
  <c r="I54" i="14"/>
  <c r="I40" i="14"/>
  <c r="C16" i="11"/>
  <c r="I44" i="14"/>
  <c r="I58" i="14"/>
  <c r="I64" i="14"/>
  <c r="I73" i="14"/>
  <c r="I67" i="14"/>
  <c r="I36" i="14"/>
  <c r="I56" i="14"/>
  <c r="I32" i="14"/>
  <c r="I57" i="14"/>
  <c r="I72" i="14"/>
  <c r="I51" i="14"/>
  <c r="I50" i="14"/>
  <c r="I28" i="14"/>
  <c r="I53" i="14"/>
  <c r="I68" i="14"/>
  <c r="I35" i="14"/>
  <c r="I52" i="14"/>
  <c r="I84" i="14"/>
  <c r="I55" i="14"/>
  <c r="I43" i="14"/>
  <c r="I62" i="14"/>
  <c r="I77" i="14"/>
  <c r="I47" i="14"/>
  <c r="I74" i="14"/>
  <c r="I41" i="14"/>
  <c r="I37" i="14"/>
  <c r="I48" i="14"/>
  <c r="I61" i="14"/>
  <c r="I49" i="14"/>
  <c r="I70" i="14"/>
  <c r="I83" i="14"/>
  <c r="I31" i="14"/>
  <c r="I42" i="14"/>
  <c r="Y32" i="8"/>
  <c r="Y51" i="8"/>
  <c r="Y31" i="8"/>
  <c r="Y50" i="8"/>
  <c r="Y39" i="8"/>
  <c r="Y26" i="8"/>
  <c r="Y35" i="8"/>
  <c r="I36" i="8"/>
  <c r="C17" i="11"/>
  <c r="Y27" i="8"/>
  <c r="H47" i="25"/>
  <c r="H28" i="25" s="1"/>
  <c r="L51" i="25"/>
  <c r="L32" i="25" s="1"/>
  <c r="W60" i="25" s="1"/>
  <c r="J49" i="25"/>
  <c r="J30" i="25" s="1"/>
  <c r="M60" i="25" s="1"/>
  <c r="AK68" i="19"/>
  <c r="AI68" i="19"/>
  <c r="AB68" i="19"/>
  <c r="C19" i="11"/>
  <c r="G9" i="25"/>
  <c r="J5" i="25"/>
  <c r="N51" i="25"/>
  <c r="N32" i="25" s="1"/>
  <c r="Y60" i="25" s="1"/>
  <c r="L49" i="25"/>
  <c r="L30" i="25" s="1"/>
  <c r="O60" i="25" s="1"/>
  <c r="J47" i="25"/>
  <c r="J28" i="25" s="1"/>
  <c r="E60" i="25" s="1"/>
  <c r="AM68" i="19"/>
  <c r="AJ68" i="19"/>
  <c r="AO68" i="19"/>
  <c r="AL68" i="19"/>
  <c r="S68" i="19"/>
  <c r="AD68" i="19"/>
  <c r="H51" i="25"/>
  <c r="H32" i="25" s="1"/>
  <c r="S60" i="25" s="1"/>
  <c r="N49" i="25"/>
  <c r="N30" i="25" s="1"/>
  <c r="Q60" i="25" s="1"/>
  <c r="L47" i="25"/>
  <c r="L28" i="25" s="1"/>
  <c r="G60" i="25" s="1"/>
  <c r="B61" i="25"/>
  <c r="V68" i="19"/>
  <c r="AC68" i="19"/>
  <c r="X68" i="19"/>
  <c r="R68" i="19"/>
  <c r="Z68" i="19"/>
  <c r="AG68" i="19"/>
  <c r="L32" i="14" l="1"/>
  <c r="L50" i="14"/>
  <c r="L48" i="14"/>
  <c r="L52" i="14"/>
  <c r="L49" i="14"/>
  <c r="L53" i="14"/>
  <c r="L54" i="14"/>
  <c r="L43" i="14"/>
  <c r="L58" i="14"/>
  <c r="L44" i="14"/>
  <c r="L57" i="14"/>
  <c r="L72" i="14"/>
  <c r="L28" i="14"/>
  <c r="R113" i="19"/>
  <c r="AP113" i="19" s="1"/>
  <c r="L55" i="14"/>
  <c r="AB94" i="19"/>
  <c r="AJ82" i="19"/>
  <c r="AC82" i="19"/>
  <c r="L71" i="14"/>
  <c r="AA79" i="19"/>
  <c r="L69" i="14"/>
  <c r="G55" i="19"/>
  <c r="R110" i="19"/>
  <c r="AF110" i="19" s="1"/>
  <c r="R120" i="19"/>
  <c r="AA120" i="19" s="1"/>
  <c r="Q76" i="19"/>
  <c r="AA82" i="19"/>
  <c r="L47" i="14"/>
  <c r="L73" i="14"/>
  <c r="L29" i="1"/>
  <c r="L47" i="1"/>
  <c r="L48" i="1"/>
  <c r="L57" i="1"/>
  <c r="L58" i="1"/>
  <c r="L50" i="1"/>
  <c r="L32" i="1"/>
  <c r="R127" i="19"/>
  <c r="AH127" i="19" s="1"/>
  <c r="R109" i="19"/>
  <c r="AN109" i="19" s="1"/>
  <c r="AA93" i="19"/>
  <c r="AA86" i="19"/>
  <c r="R117" i="19"/>
  <c r="AA117" i="19" s="1"/>
  <c r="AG74" i="19"/>
  <c r="R104" i="19"/>
  <c r="AB104" i="19" s="1"/>
  <c r="AL75" i="19"/>
  <c r="AO82" i="19"/>
  <c r="AK86" i="19"/>
  <c r="AA74" i="19"/>
  <c r="AA94" i="19"/>
  <c r="AA70" i="19"/>
  <c r="AA71" i="19"/>
  <c r="AA90" i="19"/>
  <c r="R108" i="19"/>
  <c r="AP108" i="19" s="1"/>
  <c r="R128" i="19"/>
  <c r="AA128" i="19" s="1"/>
  <c r="Q70" i="19"/>
  <c r="Q90" i="19"/>
  <c r="AH110" i="19"/>
  <c r="AP93" i="19"/>
  <c r="AP75" i="19"/>
  <c r="R105" i="19"/>
  <c r="AA105" i="19" s="1"/>
  <c r="AN86" i="19"/>
  <c r="AH86" i="19"/>
  <c r="AN93" i="19"/>
  <c r="AO86" i="19"/>
  <c r="AO90" i="19"/>
  <c r="AP82" i="19"/>
  <c r="AN82" i="19"/>
  <c r="AO71" i="19"/>
  <c r="AA76" i="19"/>
  <c r="AP90" i="19"/>
  <c r="R116" i="19"/>
  <c r="AA116" i="19" s="1"/>
  <c r="Q71" i="19"/>
  <c r="AP94" i="19"/>
  <c r="AE75" i="19"/>
  <c r="AH76" i="19"/>
  <c r="AL82" i="19"/>
  <c r="AF71" i="19"/>
  <c r="AK93" i="19"/>
  <c r="AP74" i="19"/>
  <c r="AN71" i="19"/>
  <c r="AN76" i="19"/>
  <c r="AN90" i="19"/>
  <c r="AP86" i="19"/>
  <c r="AA75" i="19"/>
  <c r="AP71" i="19"/>
  <c r="AO94" i="19"/>
  <c r="AN79" i="19"/>
  <c r="AN75" i="19"/>
  <c r="AO93" i="19"/>
  <c r="R121" i="19"/>
  <c r="AN121" i="19" s="1"/>
  <c r="AD71" i="19"/>
  <c r="AI82" i="19"/>
  <c r="AO79" i="19"/>
  <c r="AG79" i="19"/>
  <c r="AJ76" i="19"/>
  <c r="AO75" i="19"/>
  <c r="AJ71" i="19"/>
  <c r="AO74" i="19"/>
  <c r="U90" i="19"/>
  <c r="AO76" i="19"/>
  <c r="AN74" i="19"/>
  <c r="AF79" i="19"/>
  <c r="AE82" i="19"/>
  <c r="AP76" i="19"/>
  <c r="Q87" i="19"/>
  <c r="Q83" i="19"/>
  <c r="AD74" i="19"/>
  <c r="R124" i="19"/>
  <c r="AA124" i="19" s="1"/>
  <c r="AN94" i="19"/>
  <c r="AI79" i="19"/>
  <c r="AP79" i="19"/>
  <c r="AK82" i="19"/>
  <c r="AJ90" i="19"/>
  <c r="AL71" i="19"/>
  <c r="AK90" i="19"/>
  <c r="AF76" i="19"/>
  <c r="AG75" i="19"/>
  <c r="AK76" i="19"/>
  <c r="AD76" i="19"/>
  <c r="AB71" i="19"/>
  <c r="AM76" i="19"/>
  <c r="AF90" i="19"/>
  <c r="AJ94" i="19"/>
  <c r="AD94" i="19"/>
  <c r="AI74" i="19"/>
  <c r="AC86" i="19"/>
  <c r="AG86" i="19"/>
  <c r="AK79" i="19"/>
  <c r="AD75" i="19"/>
  <c r="AM82" i="19"/>
  <c r="AI93" i="19"/>
  <c r="AB74" i="19"/>
  <c r="AI71" i="19"/>
  <c r="AD82" i="19"/>
  <c r="AL76" i="19"/>
  <c r="AB82" i="19"/>
  <c r="AG82" i="19"/>
  <c r="AH71" i="19"/>
  <c r="AI86" i="19"/>
  <c r="AI76" i="19"/>
  <c r="AF75" i="19"/>
  <c r="AE71" i="19"/>
  <c r="AH74" i="19"/>
  <c r="AI75" i="19"/>
  <c r="AE90" i="19"/>
  <c r="AM93" i="19"/>
  <c r="AH75" i="19"/>
  <c r="AB90" i="19"/>
  <c r="AK75" i="19"/>
  <c r="AH79" i="19"/>
  <c r="AB86" i="19"/>
  <c r="AJ79" i="19"/>
  <c r="AE93" i="19"/>
  <c r="AH90" i="19"/>
  <c r="AB93" i="19"/>
  <c r="AE79" i="19"/>
  <c r="AM75" i="19"/>
  <c r="AC76" i="19"/>
  <c r="AG71" i="19"/>
  <c r="AL79" i="19"/>
  <c r="AM86" i="19"/>
  <c r="AG94" i="19"/>
  <c r="AC79" i="19"/>
  <c r="AH94" i="19"/>
  <c r="AF86" i="19"/>
  <c r="AM74" i="19"/>
  <c r="AI94" i="19"/>
  <c r="AK94" i="19"/>
  <c r="AE74" i="19"/>
  <c r="AC71" i="19"/>
  <c r="AG90" i="19"/>
  <c r="AD86" i="19"/>
  <c r="AJ75" i="19"/>
  <c r="AD79" i="19"/>
  <c r="AJ74" i="19"/>
  <c r="AE76" i="19"/>
  <c r="AL90" i="19"/>
  <c r="AL94" i="19"/>
  <c r="AC74" i="19"/>
  <c r="AL86" i="19"/>
  <c r="AD93" i="19"/>
  <c r="AM94" i="19"/>
  <c r="AG76" i="19"/>
  <c r="AJ93" i="19"/>
  <c r="AF82" i="19"/>
  <c r="AB75" i="19"/>
  <c r="AC75" i="19"/>
  <c r="AB76" i="19"/>
  <c r="AK74" i="19"/>
  <c r="AI90" i="19"/>
  <c r="AG93" i="19"/>
  <c r="AB79" i="19"/>
  <c r="AH93" i="19"/>
  <c r="AL74" i="19"/>
  <c r="AM79" i="19"/>
  <c r="AJ86" i="19"/>
  <c r="AE94" i="19"/>
  <c r="AH82" i="19"/>
  <c r="AD90" i="19"/>
  <c r="AC94" i="19"/>
  <c r="AF74" i="19"/>
  <c r="AE86" i="19"/>
  <c r="AF93" i="19"/>
  <c r="AL93" i="19"/>
  <c r="AK71" i="19"/>
  <c r="AC90" i="19"/>
  <c r="AF94" i="19"/>
  <c r="AC93" i="19"/>
  <c r="AM90" i="19"/>
  <c r="AM71" i="19"/>
  <c r="N8" i="25"/>
  <c r="N12" i="25" s="1"/>
  <c r="N76" i="19"/>
  <c r="N74" i="19"/>
  <c r="H62" i="19"/>
  <c r="U86" i="19"/>
  <c r="U76" i="19"/>
  <c r="K61" i="25"/>
  <c r="D15" i="11"/>
  <c r="H15" i="11" s="1"/>
  <c r="L27" i="8"/>
  <c r="D14" i="23" s="1"/>
  <c r="G14" i="23" s="1"/>
  <c r="AE70" i="19"/>
  <c r="U82" i="19"/>
  <c r="U75" i="19"/>
  <c r="U94" i="19"/>
  <c r="U79" i="19"/>
  <c r="C18" i="1"/>
  <c r="U71" i="19"/>
  <c r="U70" i="19"/>
  <c r="L40" i="8"/>
  <c r="L30" i="8"/>
  <c r="E12" i="23"/>
  <c r="H12" i="23" s="1"/>
  <c r="L32" i="8"/>
  <c r="L44" i="8"/>
  <c r="L39" i="8"/>
  <c r="U74" i="19"/>
  <c r="U93" i="19"/>
  <c r="L47" i="8"/>
  <c r="AN70" i="19"/>
  <c r="AF70" i="19"/>
  <c r="L35" i="8"/>
  <c r="E14" i="23" s="1"/>
  <c r="H14" i="23" s="1"/>
  <c r="L31" i="8"/>
  <c r="M61" i="25"/>
  <c r="C12" i="23"/>
  <c r="F12" i="23" s="1"/>
  <c r="O61" i="25"/>
  <c r="T86" i="19"/>
  <c r="T75" i="19"/>
  <c r="T74" i="19"/>
  <c r="T79" i="19"/>
  <c r="T90" i="19"/>
  <c r="T94" i="19"/>
  <c r="T71" i="19"/>
  <c r="T70" i="19"/>
  <c r="T82" i="19"/>
  <c r="T76" i="19"/>
  <c r="T93" i="19"/>
  <c r="AN113" i="19"/>
  <c r="E61" i="25"/>
  <c r="W71" i="19"/>
  <c r="W70" i="19"/>
  <c r="W79" i="19"/>
  <c r="W82" i="19"/>
  <c r="W86" i="19"/>
  <c r="W90" i="19"/>
  <c r="W94" i="19"/>
  <c r="W75" i="19"/>
  <c r="W93" i="19"/>
  <c r="W74" i="19"/>
  <c r="W76" i="19"/>
  <c r="AH70" i="19"/>
  <c r="AP70" i="19"/>
  <c r="Y71" i="19"/>
  <c r="Y93" i="19"/>
  <c r="Y86" i="19"/>
  <c r="Y74" i="19"/>
  <c r="Y82" i="19"/>
  <c r="Y94" i="19"/>
  <c r="Y76" i="19"/>
  <c r="Y90" i="19"/>
  <c r="Y70" i="19"/>
  <c r="Y75" i="19"/>
  <c r="Y79" i="19"/>
  <c r="D12" i="23"/>
  <c r="G12" i="23" s="1"/>
  <c r="D13" i="23"/>
  <c r="G13" i="23" s="1"/>
  <c r="L51" i="8"/>
  <c r="L43" i="8"/>
  <c r="E15" i="11"/>
  <c r="I15" i="11" s="1"/>
  <c r="U61" i="25"/>
  <c r="C61" i="25"/>
  <c r="Y8" i="8"/>
  <c r="Y12" i="8" s="1"/>
  <c r="Y14" i="8" s="1"/>
  <c r="L50" i="8"/>
  <c r="Z70" i="19"/>
  <c r="Z90" i="19"/>
  <c r="Z82" i="19"/>
  <c r="Z76" i="19"/>
  <c r="Z86" i="19"/>
  <c r="Z75" i="19"/>
  <c r="Z94" i="19"/>
  <c r="Z71" i="19"/>
  <c r="Z93" i="19"/>
  <c r="Z74" i="19"/>
  <c r="Z79" i="19"/>
  <c r="AB70" i="19"/>
  <c r="AI70" i="19"/>
  <c r="S61" i="25"/>
  <c r="R83" i="19"/>
  <c r="AD83" i="19" s="1"/>
  <c r="R86" i="19"/>
  <c r="R87" i="19"/>
  <c r="Z87" i="19" s="1"/>
  <c r="R93" i="19"/>
  <c r="R79" i="19"/>
  <c r="R71" i="19"/>
  <c r="R82" i="19"/>
  <c r="R94" i="19"/>
  <c r="R76" i="19"/>
  <c r="R90" i="19"/>
  <c r="R70" i="19"/>
  <c r="R75" i="19"/>
  <c r="R74" i="19"/>
  <c r="AK70" i="19"/>
  <c r="C13" i="23"/>
  <c r="F13" i="23" s="1"/>
  <c r="D16" i="11"/>
  <c r="H16" i="11" s="1"/>
  <c r="X86" i="19"/>
  <c r="X94" i="19"/>
  <c r="X75" i="19"/>
  <c r="X74" i="19"/>
  <c r="X90" i="19"/>
  <c r="X82" i="19"/>
  <c r="X70" i="19"/>
  <c r="X76" i="19"/>
  <c r="X79" i="19"/>
  <c r="X93" i="19"/>
  <c r="X71" i="19"/>
  <c r="AJ70" i="19"/>
  <c r="AO70" i="19"/>
  <c r="I61" i="25"/>
  <c r="B62" i="25"/>
  <c r="Y61" i="25"/>
  <c r="Q61" i="25"/>
  <c r="G61" i="25"/>
  <c r="AD113" i="19"/>
  <c r="AD70" i="19"/>
  <c r="C60" i="25"/>
  <c r="J6" i="25"/>
  <c r="AC70" i="19"/>
  <c r="S82" i="19"/>
  <c r="S94" i="19"/>
  <c r="S90" i="19"/>
  <c r="S70" i="19"/>
  <c r="S75" i="19"/>
  <c r="S71" i="19"/>
  <c r="S93" i="19"/>
  <c r="S86" i="19"/>
  <c r="S74" i="19"/>
  <c r="S76" i="19"/>
  <c r="S79" i="19"/>
  <c r="AM70" i="19"/>
  <c r="W61" i="25"/>
  <c r="E16" i="11"/>
  <c r="I16" i="11" s="1"/>
  <c r="V86" i="19"/>
  <c r="V79" i="19"/>
  <c r="V74" i="19"/>
  <c r="V90" i="19"/>
  <c r="V75" i="19"/>
  <c r="V70" i="19"/>
  <c r="V93" i="19"/>
  <c r="V76" i="19"/>
  <c r="V94" i="19"/>
  <c r="V82" i="19"/>
  <c r="V71" i="19"/>
  <c r="AL70" i="19"/>
  <c r="Y36" i="8"/>
  <c r="AG70" i="19"/>
  <c r="AG128" i="19"/>
  <c r="I19" i="11"/>
  <c r="H19" i="11"/>
  <c r="I17" i="11"/>
  <c r="H17" i="11"/>
  <c r="L36" i="8"/>
  <c r="E13" i="23"/>
  <c r="H13" i="23" s="1"/>
  <c r="T113" i="19" l="1"/>
  <c r="AB113" i="19"/>
  <c r="Y113" i="19"/>
  <c r="S121" i="19"/>
  <c r="X117" i="19"/>
  <c r="AK120" i="19"/>
  <c r="AI120" i="19"/>
  <c r="V120" i="19"/>
  <c r="V117" i="19"/>
  <c r="AM128" i="19"/>
  <c r="Y127" i="19"/>
  <c r="AH120" i="19"/>
  <c r="W120" i="19"/>
  <c r="AM120" i="19"/>
  <c r="AC120" i="19"/>
  <c r="Z117" i="19"/>
  <c r="AN120" i="19"/>
  <c r="T128" i="19"/>
  <c r="AG127" i="19"/>
  <c r="S120" i="19"/>
  <c r="X127" i="19"/>
  <c r="X120" i="19"/>
  <c r="AF117" i="19"/>
  <c r="Y120" i="19"/>
  <c r="W127" i="19"/>
  <c r="AF120" i="19"/>
  <c r="W128" i="19"/>
  <c r="S117" i="19"/>
  <c r="AC121" i="19"/>
  <c r="AD120" i="19"/>
  <c r="AO120" i="19"/>
  <c r="AJ128" i="19"/>
  <c r="U120" i="19"/>
  <c r="AK128" i="19"/>
  <c r="AG120" i="19"/>
  <c r="AL120" i="19"/>
  <c r="AM117" i="19"/>
  <c r="S127" i="19"/>
  <c r="S128" i="19"/>
  <c r="AO121" i="19"/>
  <c r="AJ120" i="19"/>
  <c r="AK127" i="19"/>
  <c r="AN127" i="19"/>
  <c r="AE120" i="19"/>
  <c r="AE117" i="19"/>
  <c r="AH128" i="19"/>
  <c r="AP120" i="19"/>
  <c r="AI127" i="19"/>
  <c r="AB120" i="19"/>
  <c r="Z120" i="19"/>
  <c r="T120" i="19"/>
  <c r="C18" i="14"/>
  <c r="AF113" i="19"/>
  <c r="AM113" i="19"/>
  <c r="AK113" i="19"/>
  <c r="AO113" i="19"/>
  <c r="AB109" i="19"/>
  <c r="AH113" i="19"/>
  <c r="AJ113" i="19"/>
  <c r="X113" i="19"/>
  <c r="AG104" i="19"/>
  <c r="AG113" i="19"/>
  <c r="AL113" i="19"/>
  <c r="S113" i="19"/>
  <c r="W113" i="19"/>
  <c r="AJ104" i="19"/>
  <c r="V113" i="19"/>
  <c r="AC113" i="19"/>
  <c r="U113" i="19"/>
  <c r="AA113" i="19"/>
  <c r="AI113" i="19"/>
  <c r="Z113" i="19"/>
  <c r="AE113" i="19"/>
  <c r="W109" i="19"/>
  <c r="Y109" i="19"/>
  <c r="AO110" i="19"/>
  <c r="AA110" i="19"/>
  <c r="AP110" i="19"/>
  <c r="AG110" i="19"/>
  <c r="V110" i="19"/>
  <c r="Y110" i="19"/>
  <c r="AM110" i="19"/>
  <c r="AL110" i="19"/>
  <c r="U110" i="19"/>
  <c r="S110" i="19"/>
  <c r="AC110" i="19"/>
  <c r="AJ110" i="19"/>
  <c r="X110" i="19"/>
  <c r="AK110" i="19"/>
  <c r="AI110" i="19"/>
  <c r="Z110" i="19"/>
  <c r="AE110" i="19"/>
  <c r="AB110" i="19"/>
  <c r="T110" i="19"/>
  <c r="AN110" i="19"/>
  <c r="W110" i="19"/>
  <c r="AD110" i="19"/>
  <c r="AL109" i="19"/>
  <c r="AM121" i="19"/>
  <c r="AM109" i="19"/>
  <c r="AH109" i="19"/>
  <c r="AE109" i="19"/>
  <c r="AD121" i="19"/>
  <c r="AG121" i="19"/>
  <c r="AG109" i="19"/>
  <c r="V121" i="19"/>
  <c r="AC109" i="19"/>
  <c r="AD109" i="19"/>
  <c r="AJ121" i="19"/>
  <c r="U109" i="19"/>
  <c r="AK109" i="19"/>
  <c r="AI121" i="19"/>
  <c r="Z109" i="19"/>
  <c r="AP109" i="19"/>
  <c r="T109" i="19"/>
  <c r="AA109" i="19"/>
  <c r="AL121" i="19"/>
  <c r="V109" i="19"/>
  <c r="S109" i="19"/>
  <c r="AO109" i="19"/>
  <c r="AJ109" i="19"/>
  <c r="X109" i="19"/>
  <c r="AK121" i="19"/>
  <c r="AI109" i="19"/>
  <c r="AP121" i="19"/>
  <c r="AF109" i="19"/>
  <c r="AH104" i="19"/>
  <c r="T104" i="19"/>
  <c r="U104" i="19"/>
  <c r="AF104" i="19"/>
  <c r="AK104" i="19"/>
  <c r="AD104" i="19"/>
  <c r="AO116" i="19"/>
  <c r="AP116" i="19"/>
  <c r="S116" i="19"/>
  <c r="AB121" i="19"/>
  <c r="AF121" i="19"/>
  <c r="AF108" i="19"/>
  <c r="AK116" i="19"/>
  <c r="AL104" i="19"/>
  <c r="AA104" i="19"/>
  <c r="V104" i="19"/>
  <c r="AE104" i="19"/>
  <c r="AI104" i="19"/>
  <c r="W104" i="19"/>
  <c r="AO104" i="19"/>
  <c r="Z104" i="19"/>
  <c r="S104" i="19"/>
  <c r="Y104" i="19"/>
  <c r="AG116" i="19"/>
  <c r="AO108" i="19"/>
  <c r="U108" i="19"/>
  <c r="AA108" i="19"/>
  <c r="T108" i="19"/>
  <c r="S108" i="19"/>
  <c r="AI128" i="19"/>
  <c r="AB128" i="19"/>
  <c r="AN128" i="19"/>
  <c r="AF128" i="19"/>
  <c r="AH117" i="19"/>
  <c r="AF127" i="19"/>
  <c r="X128" i="19"/>
  <c r="Z127" i="19"/>
  <c r="AP127" i="19"/>
  <c r="T127" i="19"/>
  <c r="AG117" i="19"/>
  <c r="AL128" i="19"/>
  <c r="AM127" i="19"/>
  <c r="AC117" i="19"/>
  <c r="AC128" i="19"/>
  <c r="AO127" i="19"/>
  <c r="AO128" i="19"/>
  <c r="AB127" i="19"/>
  <c r="AE127" i="19"/>
  <c r="Y117" i="19"/>
  <c r="AN117" i="19"/>
  <c r="AE128" i="19"/>
  <c r="W117" i="19"/>
  <c r="T117" i="19"/>
  <c r="Y128" i="19"/>
  <c r="U117" i="19"/>
  <c r="AL117" i="19"/>
  <c r="AL127" i="19"/>
  <c r="V128" i="19"/>
  <c r="AC127" i="19"/>
  <c r="Z128" i="19"/>
  <c r="V127" i="19"/>
  <c r="U127" i="19"/>
  <c r="AD128" i="19"/>
  <c r="AD117" i="19"/>
  <c r="AD127" i="19"/>
  <c r="AO117" i="19"/>
  <c r="AJ117" i="19"/>
  <c r="AJ127" i="19"/>
  <c r="AA127" i="19"/>
  <c r="AK117" i="19"/>
  <c r="AI117" i="19"/>
  <c r="AB117" i="19"/>
  <c r="AP117" i="19"/>
  <c r="U128" i="19"/>
  <c r="AP128" i="19"/>
  <c r="AG108" i="19"/>
  <c r="AL108" i="19"/>
  <c r="Y108" i="19"/>
  <c r="AC108" i="19"/>
  <c r="AD108" i="19"/>
  <c r="AK108" i="19"/>
  <c r="AE108" i="19"/>
  <c r="AJ108" i="19"/>
  <c r="W108" i="19"/>
  <c r="AN108" i="19"/>
  <c r="Z108" i="19"/>
  <c r="AH108" i="19"/>
  <c r="X104" i="19"/>
  <c r="AC104" i="19"/>
  <c r="AP104" i="19"/>
  <c r="AM104" i="19"/>
  <c r="AN104" i="19"/>
  <c r="V108" i="19"/>
  <c r="AM108" i="19"/>
  <c r="X108" i="19"/>
  <c r="AI108" i="19"/>
  <c r="AB108" i="19"/>
  <c r="W116" i="19"/>
  <c r="AE121" i="19"/>
  <c r="AH121" i="19"/>
  <c r="AL124" i="19"/>
  <c r="AN105" i="19"/>
  <c r="AM105" i="19"/>
  <c r="S105" i="19"/>
  <c r="AC105" i="19"/>
  <c r="AJ124" i="19"/>
  <c r="AB105" i="19"/>
  <c r="U105" i="19"/>
  <c r="AO105" i="19"/>
  <c r="AG105" i="19"/>
  <c r="AL105" i="19"/>
  <c r="V105" i="19"/>
  <c r="AD105" i="19"/>
  <c r="AO124" i="19"/>
  <c r="AI105" i="19"/>
  <c r="AP124" i="19"/>
  <c r="AK87" i="19"/>
  <c r="AC116" i="19"/>
  <c r="AJ116" i="19"/>
  <c r="T116" i="19"/>
  <c r="AK105" i="19"/>
  <c r="AI116" i="19"/>
  <c r="AH105" i="19"/>
  <c r="AN116" i="19"/>
  <c r="T105" i="19"/>
  <c r="AF124" i="19"/>
  <c r="AL116" i="19"/>
  <c r="V116" i="19"/>
  <c r="AE116" i="19"/>
  <c r="AH124" i="19"/>
  <c r="AM124" i="19"/>
  <c r="AJ105" i="19"/>
  <c r="X105" i="19"/>
  <c r="Z116" i="19"/>
  <c r="Y105" i="19"/>
  <c r="AK124" i="19"/>
  <c r="AP105" i="19"/>
  <c r="AH116" i="19"/>
  <c r="AE105" i="19"/>
  <c r="AF87" i="19"/>
  <c r="AG124" i="19"/>
  <c r="AB116" i="19"/>
  <c r="AM116" i="19"/>
  <c r="AD116" i="19"/>
  <c r="X116" i="19"/>
  <c r="W105" i="19"/>
  <c r="U116" i="19"/>
  <c r="AI124" i="19"/>
  <c r="Z105" i="19"/>
  <c r="Y116" i="19"/>
  <c r="AF116" i="19"/>
  <c r="AN124" i="19"/>
  <c r="AI87" i="19"/>
  <c r="AH83" i="19"/>
  <c r="AK83" i="19"/>
  <c r="AG83" i="19"/>
  <c r="AI83" i="19"/>
  <c r="AI99" i="19" s="1"/>
  <c r="AN83" i="19"/>
  <c r="AM87" i="19"/>
  <c r="AG87" i="19"/>
  <c r="AG99" i="19" s="1"/>
  <c r="AJ83" i="19"/>
  <c r="Y121" i="19"/>
  <c r="AA121" i="19"/>
  <c r="AP87" i="19"/>
  <c r="AF105" i="19"/>
  <c r="AM83" i="19"/>
  <c r="AN87" i="19"/>
  <c r="AJ87" i="19"/>
  <c r="AH87" i="19"/>
  <c r="AF83" i="19"/>
  <c r="AO87" i="19"/>
  <c r="AP83" i="19"/>
  <c r="AP99" i="19" s="1"/>
  <c r="AO83" i="19"/>
  <c r="AL83" i="19"/>
  <c r="AL87" i="19"/>
  <c r="W121" i="19"/>
  <c r="T121" i="19"/>
  <c r="X121" i="19"/>
  <c r="Z121" i="19"/>
  <c r="U121" i="19"/>
  <c r="R130" i="19"/>
  <c r="R131" i="19" s="1"/>
  <c r="R132" i="19" s="1"/>
  <c r="AD124" i="19"/>
  <c r="Q99" i="19"/>
  <c r="Q68" i="19" s="1"/>
  <c r="AE83" i="19"/>
  <c r="AE87" i="19"/>
  <c r="AD87" i="19"/>
  <c r="AD99" i="19" s="1"/>
  <c r="AE124" i="19"/>
  <c r="AB124" i="19"/>
  <c r="T124" i="19"/>
  <c r="Y124" i="19"/>
  <c r="V124" i="19"/>
  <c r="S124" i="19"/>
  <c r="AC124" i="19"/>
  <c r="X124" i="19"/>
  <c r="U124" i="19"/>
  <c r="Z124" i="19"/>
  <c r="W124" i="19"/>
  <c r="AB87" i="19"/>
  <c r="AC87" i="19"/>
  <c r="Z83" i="19"/>
  <c r="Z99" i="19" s="1"/>
  <c r="AB83" i="19"/>
  <c r="AC83" i="19"/>
  <c r="AA130" i="19"/>
  <c r="AA131" i="19" s="1"/>
  <c r="AA132" i="19" s="1"/>
  <c r="J15" i="11"/>
  <c r="J22" i="1" s="1"/>
  <c r="I14" i="23"/>
  <c r="N17" i="8" s="1"/>
  <c r="N7" i="8"/>
  <c r="N9" i="8" s="1"/>
  <c r="N11" i="8" s="1"/>
  <c r="N13" i="8" s="1"/>
  <c r="V87" i="19"/>
  <c r="I12" i="23"/>
  <c r="J18" i="1" s="1"/>
  <c r="X83" i="19"/>
  <c r="V83" i="19"/>
  <c r="S83" i="19"/>
  <c r="X87" i="19"/>
  <c r="J16" i="11"/>
  <c r="J22" i="14" s="1"/>
  <c r="J19" i="11"/>
  <c r="N22" i="25" s="1"/>
  <c r="S87" i="19"/>
  <c r="I13" i="23"/>
  <c r="J18" i="14" s="1"/>
  <c r="J17" i="11"/>
  <c r="W87" i="19"/>
  <c r="T87" i="19"/>
  <c r="AA87" i="19"/>
  <c r="Y87" i="19"/>
  <c r="U87" i="19"/>
  <c r="B63" i="25"/>
  <c r="Y62" i="25"/>
  <c r="I62" i="25"/>
  <c r="Q62" i="25"/>
  <c r="E62" i="25"/>
  <c r="S62" i="25"/>
  <c r="G62" i="25"/>
  <c r="W62" i="25"/>
  <c r="K62" i="25"/>
  <c r="O62" i="25"/>
  <c r="U62" i="25"/>
  <c r="C62" i="25"/>
  <c r="M62" i="25"/>
  <c r="R99" i="19"/>
  <c r="W83" i="19"/>
  <c r="Y83" i="19"/>
  <c r="U83" i="19"/>
  <c r="T83" i="19"/>
  <c r="AA83" i="19"/>
  <c r="AM130" i="19" l="1"/>
  <c r="AM131" i="19" s="1"/>
  <c r="AM132" i="19" s="1"/>
  <c r="AM133" i="19" s="1"/>
  <c r="AO130" i="19"/>
  <c r="AO131" i="19" s="1"/>
  <c r="AO132" i="19" s="1"/>
  <c r="AO133" i="19" s="1"/>
  <c r="AE130" i="19"/>
  <c r="AE131" i="19" s="1"/>
  <c r="AE132" i="19" s="1"/>
  <c r="AJ130" i="19"/>
  <c r="AJ131" i="19" s="1"/>
  <c r="AJ132" i="19" s="1"/>
  <c r="AJ133" i="19" s="1"/>
  <c r="T130" i="19"/>
  <c r="T131" i="19" s="1"/>
  <c r="T132" i="19" s="1"/>
  <c r="V130" i="19"/>
  <c r="V131" i="19" s="1"/>
  <c r="V132" i="19" s="1"/>
  <c r="AF130" i="19"/>
  <c r="AF131" i="19" s="1"/>
  <c r="AF132" i="19" s="1"/>
  <c r="AG130" i="19"/>
  <c r="AG131" i="19" s="1"/>
  <c r="AG132" i="19" s="1"/>
  <c r="AB130" i="19"/>
  <c r="AB131" i="19" s="1"/>
  <c r="AB132" i="19" s="1"/>
  <c r="AB133" i="19" s="1"/>
  <c r="AC130" i="19"/>
  <c r="AC131" i="19" s="1"/>
  <c r="AC132" i="19" s="1"/>
  <c r="AC133" i="19" s="1"/>
  <c r="AL130" i="19"/>
  <c r="AL131" i="19" s="1"/>
  <c r="AL132" i="19" s="1"/>
  <c r="S130" i="19"/>
  <c r="S131" i="19" s="1"/>
  <c r="S132" i="19" s="1"/>
  <c r="AN130" i="19"/>
  <c r="AN131" i="19" s="1"/>
  <c r="AN132" i="19" s="1"/>
  <c r="AI130" i="19"/>
  <c r="AI131" i="19" s="1"/>
  <c r="AI132" i="19" s="1"/>
  <c r="AK130" i="19"/>
  <c r="AK131" i="19" s="1"/>
  <c r="AK132" i="19" s="1"/>
  <c r="AK133" i="19" s="1"/>
  <c r="X130" i="19"/>
  <c r="X131" i="19" s="1"/>
  <c r="AD130" i="19"/>
  <c r="AD131" i="19" s="1"/>
  <c r="AD132" i="19" s="1"/>
  <c r="AH130" i="19"/>
  <c r="AH131" i="19" s="1"/>
  <c r="AH132" i="19" s="1"/>
  <c r="AP130" i="19"/>
  <c r="AP131" i="19" s="1"/>
  <c r="AP132" i="19" s="1"/>
  <c r="Z130" i="19"/>
  <c r="Z131" i="19" s="1"/>
  <c r="Z132" i="19" s="1"/>
  <c r="U130" i="19"/>
  <c r="U131" i="19" s="1"/>
  <c r="U132" i="19" s="1"/>
  <c r="I12" i="19"/>
  <c r="M12" i="19" s="1"/>
  <c r="AF99" i="19"/>
  <c r="I26" i="19" s="1"/>
  <c r="AO99" i="19"/>
  <c r="I35" i="19" s="1"/>
  <c r="M35" i="19" s="1"/>
  <c r="AK99" i="19"/>
  <c r="I31" i="19" s="1"/>
  <c r="M31" i="19" s="1"/>
  <c r="AE99" i="19"/>
  <c r="I25" i="19" s="1"/>
  <c r="M25" i="19" s="1"/>
  <c r="AJ99" i="19"/>
  <c r="I30" i="19" s="1"/>
  <c r="M30" i="19" s="1"/>
  <c r="Y130" i="19"/>
  <c r="Y131" i="19" s="1"/>
  <c r="Y132" i="19" s="1"/>
  <c r="AH99" i="19"/>
  <c r="I28" i="19" s="1"/>
  <c r="M28" i="19" s="1"/>
  <c r="S99" i="19"/>
  <c r="I13" i="19" s="1"/>
  <c r="M13" i="19" s="1"/>
  <c r="W130" i="19"/>
  <c r="W131" i="19" s="1"/>
  <c r="W132" i="19" s="1"/>
  <c r="AL99" i="19"/>
  <c r="I32" i="19" s="1"/>
  <c r="M32" i="19" s="1"/>
  <c r="AN99" i="19"/>
  <c r="I34" i="19" s="1"/>
  <c r="M34" i="19" s="1"/>
  <c r="AM99" i="19"/>
  <c r="I33" i="19" s="1"/>
  <c r="M33" i="19" s="1"/>
  <c r="I20" i="19"/>
  <c r="M20" i="19" s="1"/>
  <c r="I24" i="19"/>
  <c r="M24" i="19" s="1"/>
  <c r="I27" i="19"/>
  <c r="M27" i="19" s="1"/>
  <c r="I36" i="19"/>
  <c r="M36" i="19" s="1"/>
  <c r="I29" i="19"/>
  <c r="M29" i="19" s="1"/>
  <c r="AB99" i="19"/>
  <c r="I22" i="19" s="1"/>
  <c r="Y99" i="19"/>
  <c r="I19" i="19" s="1"/>
  <c r="M19" i="19" s="1"/>
  <c r="AC99" i="19"/>
  <c r="I23" i="19" s="1"/>
  <c r="X99" i="19"/>
  <c r="I18" i="19" s="1"/>
  <c r="M18" i="19" s="1"/>
  <c r="U99" i="19"/>
  <c r="I15" i="19" s="1"/>
  <c r="M15" i="19" s="1"/>
  <c r="AA99" i="19"/>
  <c r="I21" i="19" s="1"/>
  <c r="T99" i="19"/>
  <c r="I14" i="19" s="1"/>
  <c r="M14" i="19" s="1"/>
  <c r="V99" i="19"/>
  <c r="I16" i="19" s="1"/>
  <c r="M16" i="19" s="1"/>
  <c r="W99" i="19"/>
  <c r="I17" i="19" s="1"/>
  <c r="M17" i="19" s="1"/>
  <c r="N49" i="19"/>
  <c r="AA133" i="19"/>
  <c r="R133" i="19"/>
  <c r="G25" i="19" s="1"/>
  <c r="N64" i="19"/>
  <c r="N20" i="8"/>
  <c r="B64" i="25"/>
  <c r="Y63" i="25"/>
  <c r="Q63" i="25"/>
  <c r="I63" i="25"/>
  <c r="K63" i="25"/>
  <c r="O63" i="25"/>
  <c r="C63" i="25"/>
  <c r="M63" i="25"/>
  <c r="S63" i="25"/>
  <c r="W63" i="25"/>
  <c r="G63" i="25"/>
  <c r="E63" i="25"/>
  <c r="U63" i="25"/>
  <c r="AI133" i="19" l="1"/>
  <c r="AG133" i="19"/>
  <c r="AE133" i="19"/>
  <c r="T133" i="19"/>
  <c r="AF133" i="19"/>
  <c r="AL133" i="19"/>
  <c r="V133" i="19"/>
  <c r="S133" i="19"/>
  <c r="U133" i="19"/>
  <c r="Y133" i="19"/>
  <c r="AN133" i="19"/>
  <c r="AD133" i="19"/>
  <c r="X132" i="19"/>
  <c r="X133" i="19" s="1"/>
  <c r="AH133" i="19"/>
  <c r="AP133" i="19"/>
  <c r="Z133" i="19"/>
  <c r="W133" i="19"/>
  <c r="G28" i="19"/>
  <c r="K28" i="19" s="1"/>
  <c r="G29" i="19"/>
  <c r="K29" i="19" s="1"/>
  <c r="M21" i="19"/>
  <c r="M23" i="19"/>
  <c r="G24" i="19"/>
  <c r="G26" i="19"/>
  <c r="G36" i="19"/>
  <c r="K36" i="19" s="1"/>
  <c r="G27" i="19"/>
  <c r="G22" i="19"/>
  <c r="G23" i="19"/>
  <c r="G33" i="19"/>
  <c r="G30" i="19"/>
  <c r="G31" i="19"/>
  <c r="G34" i="19"/>
  <c r="G21" i="19"/>
  <c r="G35" i="19"/>
  <c r="K35" i="19" s="1"/>
  <c r="G32" i="19"/>
  <c r="M26" i="19"/>
  <c r="M22" i="19"/>
  <c r="K25" i="19"/>
  <c r="E19" i="19"/>
  <c r="E20" i="19"/>
  <c r="G20" i="19"/>
  <c r="G19" i="19"/>
  <c r="E18" i="19"/>
  <c r="E17" i="19"/>
  <c r="G17" i="19"/>
  <c r="G18" i="19"/>
  <c r="E15" i="19"/>
  <c r="E13" i="19"/>
  <c r="E14" i="19"/>
  <c r="G14" i="19"/>
  <c r="G15" i="19"/>
  <c r="G12" i="19"/>
  <c r="G13" i="19"/>
  <c r="G16" i="19"/>
  <c r="B65" i="25"/>
  <c r="Y64" i="25"/>
  <c r="Q64" i="25"/>
  <c r="S64" i="25"/>
  <c r="I64" i="25"/>
  <c r="W64" i="25"/>
  <c r="U64" i="25"/>
  <c r="C64" i="25"/>
  <c r="G64" i="25"/>
  <c r="O64" i="25"/>
  <c r="M64" i="25"/>
  <c r="K64" i="25"/>
  <c r="E64" i="25"/>
  <c r="E16" i="19"/>
  <c r="E12" i="19"/>
  <c r="E31" i="19" l="1"/>
  <c r="E25" i="19"/>
  <c r="E34" i="19"/>
  <c r="E22" i="19"/>
  <c r="E26" i="19"/>
  <c r="E24" i="19"/>
  <c r="K30" i="19"/>
  <c r="K27" i="19"/>
  <c r="E23" i="19"/>
  <c r="E35" i="19"/>
  <c r="K33" i="19"/>
  <c r="E29" i="19"/>
  <c r="E32" i="19"/>
  <c r="E30" i="19"/>
  <c r="E21" i="19"/>
  <c r="K21" i="19"/>
  <c r="E36" i="19"/>
  <c r="K26" i="19"/>
  <c r="E27" i="19"/>
  <c r="K32" i="19"/>
  <c r="K34" i="19"/>
  <c r="K23" i="19"/>
  <c r="K24" i="19"/>
  <c r="E28" i="19"/>
  <c r="K31" i="19"/>
  <c r="K22" i="19"/>
  <c r="E33" i="19"/>
  <c r="K19" i="19"/>
  <c r="K20" i="19"/>
  <c r="K18" i="19"/>
  <c r="K17" i="19"/>
  <c r="Y65" i="25"/>
  <c r="Q65" i="25"/>
  <c r="I65" i="25"/>
  <c r="U65" i="25"/>
  <c r="B66" i="25"/>
  <c r="O65" i="25"/>
  <c r="W65" i="25"/>
  <c r="K65" i="25"/>
  <c r="M65" i="25"/>
  <c r="C65" i="25"/>
  <c r="G65" i="25"/>
  <c r="S65" i="25"/>
  <c r="E65" i="25"/>
  <c r="K16" i="19"/>
  <c r="K13" i="19"/>
  <c r="K12" i="19"/>
  <c r="K15" i="19"/>
  <c r="K14" i="19"/>
  <c r="C21" i="19" l="1"/>
  <c r="C23" i="19"/>
  <c r="C22" i="19"/>
  <c r="C33" i="19"/>
  <c r="C31" i="19"/>
  <c r="C34" i="19"/>
  <c r="C12" i="19"/>
  <c r="C25" i="19"/>
  <c r="C28" i="19"/>
  <c r="C29" i="19"/>
  <c r="C35" i="19"/>
  <c r="C27" i="19"/>
  <c r="C32" i="19"/>
  <c r="C36" i="19"/>
  <c r="C24" i="19"/>
  <c r="C26" i="19"/>
  <c r="C30" i="19"/>
  <c r="C20" i="19"/>
  <c r="C19" i="19"/>
  <c r="C17" i="19"/>
  <c r="C18" i="19"/>
  <c r="C15" i="19"/>
  <c r="C13" i="19"/>
  <c r="C14" i="19"/>
  <c r="C16" i="19"/>
  <c r="Q66" i="25"/>
  <c r="B67" i="25"/>
  <c r="Y66" i="25"/>
  <c r="C66" i="25"/>
  <c r="O66" i="25"/>
  <c r="I66" i="25"/>
  <c r="G66" i="25"/>
  <c r="S66" i="25"/>
  <c r="E66" i="25"/>
  <c r="K66" i="25"/>
  <c r="U66" i="25"/>
  <c r="M66" i="25"/>
  <c r="W66" i="25"/>
  <c r="Y67" i="25" l="1"/>
  <c r="B68" i="25"/>
  <c r="U67" i="25"/>
  <c r="C67" i="25"/>
  <c r="Q67" i="25"/>
  <c r="I67" i="25"/>
  <c r="W67" i="25"/>
  <c r="G67" i="25"/>
  <c r="S67" i="25"/>
  <c r="M67" i="25"/>
  <c r="K67" i="25"/>
  <c r="E67" i="25"/>
  <c r="O67" i="25"/>
  <c r="B69" i="25" l="1"/>
  <c r="Q68" i="25"/>
  <c r="Y68" i="25"/>
  <c r="I68" i="25"/>
  <c r="O68" i="25"/>
  <c r="E68" i="25"/>
  <c r="M68" i="25"/>
  <c r="C68" i="25"/>
  <c r="S68" i="25"/>
  <c r="G68" i="25"/>
  <c r="K68" i="25"/>
  <c r="U68" i="25"/>
  <c r="W68" i="25"/>
  <c r="Y69" i="25" l="1"/>
  <c r="C69" i="25"/>
  <c r="B70" i="25"/>
  <c r="E69" i="25"/>
  <c r="I69" i="25"/>
  <c r="G69" i="25"/>
  <c r="S69" i="25"/>
  <c r="Q69" i="25"/>
  <c r="K69" i="25"/>
  <c r="W69" i="25"/>
  <c r="O69" i="25"/>
  <c r="M69" i="25"/>
  <c r="U69" i="25"/>
  <c r="Q70" i="25" l="1"/>
  <c r="B71" i="25"/>
  <c r="W70" i="25"/>
  <c r="Y70" i="25"/>
  <c r="I70" i="25"/>
  <c r="S70" i="25"/>
  <c r="E70" i="25"/>
  <c r="G70" i="25"/>
  <c r="C70" i="25"/>
  <c r="O70" i="25"/>
  <c r="U70" i="25"/>
  <c r="K70" i="25"/>
  <c r="M70" i="25"/>
  <c r="B72" i="25" l="1"/>
  <c r="Y71" i="25"/>
  <c r="I71" i="25"/>
  <c r="K71" i="25"/>
  <c r="E71" i="25"/>
  <c r="S71" i="25"/>
  <c r="O71" i="25"/>
  <c r="Q71" i="25"/>
  <c r="M71" i="25"/>
  <c r="C71" i="25"/>
  <c r="G71" i="25"/>
  <c r="U71" i="25"/>
  <c r="W71" i="25"/>
  <c r="B73" i="25" l="1"/>
  <c r="Q72" i="25"/>
  <c r="E72" i="25"/>
  <c r="K72" i="25"/>
  <c r="Y72" i="25"/>
  <c r="I72" i="25"/>
  <c r="W72" i="25"/>
  <c r="M72" i="25"/>
  <c r="G72" i="25"/>
  <c r="C72" i="25"/>
  <c r="O72" i="25"/>
  <c r="S72" i="25"/>
  <c r="U72" i="25"/>
  <c r="B74" i="25" l="1"/>
  <c r="I73" i="25"/>
  <c r="C73" i="25"/>
  <c r="Y73" i="25"/>
  <c r="Q73" i="25"/>
  <c r="K73" i="25"/>
  <c r="U73" i="25"/>
  <c r="G73" i="25"/>
  <c r="O73" i="25"/>
  <c r="M73" i="25"/>
  <c r="E73" i="25"/>
  <c r="W73" i="25"/>
  <c r="S73" i="25"/>
  <c r="K74" i="25" l="1"/>
  <c r="O74" i="25"/>
  <c r="Q74" i="25"/>
  <c r="G74" i="25"/>
  <c r="I74" i="25"/>
  <c r="C74" i="25"/>
  <c r="M74" i="25"/>
  <c r="W74" i="25"/>
  <c r="U74" i="25"/>
  <c r="Y74" i="25"/>
  <c r="B75" i="25"/>
  <c r="S74" i="25"/>
  <c r="E74" i="25"/>
  <c r="O75" i="25" l="1"/>
  <c r="Q75" i="25"/>
  <c r="M75" i="25"/>
  <c r="B76" i="25"/>
  <c r="W75" i="25"/>
  <c r="G75" i="25"/>
  <c r="C75" i="25"/>
  <c r="K75" i="25"/>
  <c r="E75" i="25"/>
  <c r="U75" i="25"/>
  <c r="S75" i="25"/>
  <c r="Y75" i="25"/>
  <c r="I75" i="25"/>
  <c r="G76" i="25" l="1"/>
  <c r="C76" i="25"/>
  <c r="B77" i="25"/>
  <c r="W76" i="25"/>
  <c r="U76" i="25"/>
  <c r="E76" i="25"/>
  <c r="Y76" i="25"/>
  <c r="M76" i="25"/>
  <c r="Q76" i="25"/>
  <c r="K76" i="25"/>
  <c r="I76" i="25"/>
  <c r="O76" i="25"/>
  <c r="S76" i="25"/>
  <c r="K77" i="25" l="1"/>
  <c r="M77" i="25"/>
  <c r="B78" i="25"/>
  <c r="U77" i="25"/>
  <c r="Q77" i="25"/>
  <c r="S77" i="25"/>
  <c r="Y77" i="25"/>
  <c r="O77" i="25"/>
  <c r="I77" i="25"/>
  <c r="C77" i="25"/>
  <c r="W77" i="25"/>
  <c r="G77" i="25"/>
  <c r="E77" i="25"/>
  <c r="W78" i="25" l="1"/>
  <c r="C78" i="25"/>
  <c r="Q78" i="25"/>
  <c r="U78" i="25"/>
  <c r="I78" i="25"/>
  <c r="K78" i="25"/>
  <c r="B79" i="25"/>
  <c r="O78" i="25"/>
  <c r="S78" i="25"/>
  <c r="G78" i="25"/>
  <c r="E78" i="25"/>
  <c r="M78" i="25"/>
  <c r="Y78" i="25"/>
  <c r="C79" i="25" l="1"/>
  <c r="G79" i="25"/>
  <c r="Q79" i="25"/>
  <c r="O79" i="25"/>
  <c r="B80" i="25"/>
  <c r="M79" i="25"/>
  <c r="I79" i="25"/>
  <c r="U79" i="25"/>
  <c r="E79" i="25"/>
  <c r="S79" i="25"/>
  <c r="W79" i="25"/>
  <c r="K79" i="25"/>
  <c r="Y79" i="25"/>
  <c r="K80" i="25" l="1"/>
  <c r="C80" i="25"/>
  <c r="S80" i="25"/>
  <c r="O80" i="25"/>
  <c r="B81" i="25"/>
  <c r="W80" i="25"/>
  <c r="Q80" i="25"/>
  <c r="U80" i="25"/>
  <c r="I80" i="25"/>
  <c r="M80" i="25"/>
  <c r="Y80" i="25"/>
  <c r="E80" i="25"/>
  <c r="G80" i="25"/>
  <c r="K81" i="25" l="1"/>
  <c r="B82" i="25"/>
  <c r="E81" i="25"/>
  <c r="M81" i="25"/>
  <c r="W81" i="25"/>
  <c r="U81" i="25"/>
  <c r="Y81" i="25"/>
  <c r="S81" i="25"/>
  <c r="Q81" i="25"/>
  <c r="C81" i="25"/>
  <c r="I81" i="25"/>
  <c r="O81" i="25"/>
  <c r="G81" i="25"/>
  <c r="K82" i="25" l="1"/>
  <c r="Q82" i="25"/>
  <c r="E82" i="25"/>
  <c r="C82" i="25"/>
  <c r="M82" i="25"/>
  <c r="W82" i="25"/>
  <c r="G82" i="25"/>
  <c r="U82" i="25"/>
  <c r="B83" i="25"/>
  <c r="S82" i="25"/>
  <c r="O82" i="25"/>
  <c r="Y82" i="25"/>
  <c r="I82" i="25"/>
  <c r="E83" i="25" l="1"/>
  <c r="I83" i="25"/>
  <c r="U83" i="25"/>
  <c r="K83" i="25"/>
  <c r="G83" i="25"/>
  <c r="W83" i="25"/>
  <c r="O83" i="25"/>
  <c r="Y83" i="25"/>
  <c r="M83" i="25"/>
  <c r="Q83" i="25"/>
  <c r="C83" i="25"/>
  <c r="S83" i="25"/>
  <c r="B84" i="25"/>
  <c r="K84" i="25" l="1"/>
  <c r="W84" i="25"/>
  <c r="B85" i="25"/>
  <c r="U84" i="25"/>
  <c r="I84" i="25"/>
  <c r="S84" i="25"/>
  <c r="Y84" i="25"/>
  <c r="E84" i="25"/>
  <c r="Q84" i="25"/>
  <c r="M84" i="25"/>
  <c r="O84" i="25"/>
  <c r="G84" i="25"/>
  <c r="C84" i="25"/>
  <c r="S85" i="25" l="1"/>
  <c r="G85" i="25"/>
  <c r="Q85" i="25"/>
  <c r="E85" i="25"/>
  <c r="I85" i="25"/>
  <c r="W85" i="25"/>
  <c r="B86" i="25"/>
  <c r="M85" i="25"/>
  <c r="U85" i="25"/>
  <c r="C85" i="25"/>
  <c r="K85" i="25"/>
  <c r="O85" i="25"/>
  <c r="Y85" i="25"/>
  <c r="K86" i="25" l="1"/>
  <c r="B87" i="25"/>
  <c r="W86" i="25"/>
  <c r="Q86" i="25"/>
  <c r="G86" i="25"/>
  <c r="E86" i="25"/>
  <c r="M86" i="25"/>
  <c r="U86" i="25"/>
  <c r="C86" i="25"/>
  <c r="S86" i="25"/>
  <c r="O86" i="25"/>
  <c r="Y86" i="25"/>
  <c r="I86" i="25"/>
  <c r="C87" i="25" l="1"/>
  <c r="Y87" i="25"/>
  <c r="O87" i="25"/>
  <c r="B88" i="25"/>
  <c r="M87" i="25"/>
  <c r="G87" i="25"/>
  <c r="K87" i="25"/>
  <c r="E87" i="25"/>
  <c r="U87" i="25"/>
  <c r="S87" i="25"/>
  <c r="W87" i="25"/>
  <c r="Q87" i="25"/>
  <c r="I87" i="25"/>
  <c r="M88" i="25" l="1"/>
  <c r="Q88" i="25"/>
  <c r="E88" i="25"/>
  <c r="I88" i="25"/>
  <c r="S88" i="25"/>
  <c r="G88" i="25"/>
  <c r="B89" i="25"/>
  <c r="O88" i="25"/>
  <c r="Y88" i="25"/>
  <c r="W88" i="25"/>
  <c r="C88" i="25"/>
  <c r="K88" i="25"/>
  <c r="U88" i="25"/>
  <c r="K89" i="25" l="1"/>
  <c r="W89" i="25"/>
  <c r="O89" i="25"/>
  <c r="M89" i="25"/>
  <c r="Y89" i="25"/>
  <c r="U89" i="25"/>
  <c r="Q89" i="25"/>
  <c r="S89" i="25"/>
  <c r="I89" i="25"/>
  <c r="C89" i="25"/>
  <c r="G89" i="25"/>
  <c r="E89" i="25"/>
  <c r="B90" i="25"/>
  <c r="W90" i="25" l="1"/>
  <c r="K90" i="25"/>
  <c r="M90" i="25"/>
  <c r="S90" i="25"/>
  <c r="B91" i="25"/>
  <c r="O90" i="25"/>
  <c r="Q90" i="25"/>
  <c r="C90" i="25"/>
  <c r="Y90" i="25"/>
  <c r="U90" i="25"/>
  <c r="G90" i="25"/>
  <c r="E90" i="25"/>
  <c r="I90" i="25"/>
  <c r="W91" i="25" l="1"/>
  <c r="Y91" i="25"/>
  <c r="U91" i="25"/>
  <c r="Q91" i="25"/>
  <c r="G91" i="25"/>
  <c r="I91" i="25"/>
  <c r="O91" i="25"/>
  <c r="B92" i="25"/>
  <c r="M91" i="25"/>
  <c r="S91" i="25"/>
  <c r="C91" i="25"/>
  <c r="K91" i="25"/>
  <c r="E91" i="25"/>
  <c r="K92" i="25" l="1"/>
  <c r="Q92" i="25"/>
  <c r="G92" i="25"/>
  <c r="Y92" i="25"/>
  <c r="C92" i="25"/>
  <c r="I92" i="25"/>
  <c r="O92" i="25"/>
  <c r="W92" i="25"/>
  <c r="M92" i="25"/>
  <c r="B93" i="25"/>
  <c r="S92" i="25"/>
  <c r="U92" i="25"/>
  <c r="E92" i="25"/>
  <c r="S93" i="25" l="1"/>
  <c r="I93" i="25"/>
  <c r="C93" i="25"/>
  <c r="B94" i="25"/>
  <c r="K93" i="25"/>
  <c r="G93" i="25"/>
  <c r="O93" i="25"/>
  <c r="U93" i="25"/>
  <c r="Q93" i="25"/>
  <c r="M93" i="25"/>
  <c r="W93" i="25"/>
  <c r="E93" i="25"/>
  <c r="Y93" i="25"/>
  <c r="S94" i="25" l="1"/>
  <c r="Q94" i="25"/>
  <c r="O94" i="25"/>
  <c r="K94" i="25"/>
  <c r="M94" i="25"/>
  <c r="W94" i="25"/>
  <c r="G94" i="25"/>
  <c r="U94" i="25"/>
  <c r="I94" i="25"/>
  <c r="Y94" i="25"/>
  <c r="C94" i="25"/>
  <c r="E94" i="25"/>
  <c r="B95" i="25"/>
  <c r="G95" i="25" l="1"/>
  <c r="Q95" i="25"/>
  <c r="O95" i="25"/>
  <c r="I95" i="25"/>
  <c r="M95" i="25"/>
  <c r="B96" i="25"/>
  <c r="E95" i="25"/>
  <c r="C95" i="25"/>
  <c r="W95" i="25"/>
  <c r="Y95" i="25"/>
  <c r="S95" i="25"/>
  <c r="U95" i="25"/>
  <c r="K95" i="25"/>
  <c r="U96" i="25" l="1"/>
  <c r="I96" i="25"/>
  <c r="K96" i="25"/>
  <c r="Q96" i="25"/>
  <c r="G96" i="25"/>
  <c r="S96" i="25"/>
  <c r="W96" i="25"/>
  <c r="Y96" i="25"/>
  <c r="M96" i="25"/>
  <c r="B97" i="25"/>
  <c r="C96" i="25"/>
  <c r="O96" i="25"/>
  <c r="E96" i="25"/>
  <c r="C97" i="25" l="1"/>
  <c r="B98" i="25"/>
  <c r="K97" i="25"/>
  <c r="G97" i="25"/>
  <c r="O97" i="25"/>
  <c r="E97" i="25"/>
  <c r="I97" i="25"/>
  <c r="M97" i="25"/>
  <c r="W97" i="25"/>
  <c r="Y97" i="25"/>
  <c r="U97" i="25"/>
  <c r="S97" i="25"/>
  <c r="Q97" i="25"/>
  <c r="S98" i="25" l="1"/>
  <c r="Q98" i="25"/>
  <c r="O98" i="25"/>
  <c r="Y98" i="25"/>
  <c r="C98" i="25"/>
  <c r="I98" i="25"/>
  <c r="M98" i="25"/>
  <c r="K98" i="25"/>
  <c r="B99" i="25"/>
  <c r="U98" i="25"/>
  <c r="W98" i="25"/>
  <c r="G98" i="25"/>
  <c r="E98" i="25"/>
  <c r="C99" i="25" l="1"/>
  <c r="S99" i="25"/>
  <c r="W99" i="25"/>
  <c r="K99" i="25"/>
  <c r="I99" i="25"/>
  <c r="M99" i="25"/>
  <c r="U99" i="25"/>
  <c r="E99" i="25"/>
  <c r="Y99" i="25"/>
  <c r="B100" i="25"/>
  <c r="Q99" i="25"/>
  <c r="G99" i="25"/>
  <c r="O99" i="25"/>
  <c r="C100" i="25" l="1"/>
  <c r="O100" i="25"/>
  <c r="G100" i="25"/>
  <c r="M100" i="25"/>
  <c r="I100" i="25"/>
  <c r="E100" i="25"/>
  <c r="W100" i="25"/>
  <c r="K100" i="25"/>
  <c r="S100" i="25"/>
  <c r="B101" i="25"/>
  <c r="Q100" i="25"/>
  <c r="Y100" i="25"/>
  <c r="U100" i="25"/>
  <c r="K101" i="25" l="1"/>
  <c r="Y101" i="25"/>
  <c r="G101" i="25"/>
  <c r="Q101" i="25"/>
  <c r="S101" i="25"/>
  <c r="E101" i="25"/>
  <c r="U101" i="25"/>
  <c r="W101" i="25"/>
  <c r="M101" i="25"/>
  <c r="I101" i="25"/>
  <c r="O101" i="25"/>
  <c r="B102" i="25"/>
  <c r="C101" i="25"/>
  <c r="W102" i="25" l="1"/>
  <c r="M102" i="25"/>
  <c r="O102" i="25"/>
  <c r="Q102" i="25"/>
  <c r="B103" i="25"/>
  <c r="I102" i="25"/>
  <c r="G102" i="25"/>
  <c r="Y102" i="25"/>
  <c r="U102" i="25"/>
  <c r="E102" i="25"/>
  <c r="K102" i="25"/>
  <c r="S102" i="25"/>
  <c r="C102" i="25"/>
  <c r="O103" i="25" l="1"/>
  <c r="E103" i="25"/>
  <c r="U103" i="25"/>
  <c r="M103" i="25"/>
  <c r="B104" i="25"/>
  <c r="G103" i="25"/>
  <c r="W103" i="25"/>
  <c r="Y103" i="25"/>
  <c r="Q103" i="25"/>
  <c r="I103" i="25"/>
  <c r="S103" i="25"/>
  <c r="C103" i="25"/>
  <c r="K103" i="25"/>
  <c r="U104" i="25" l="1"/>
  <c r="Q104" i="25"/>
  <c r="G104" i="25"/>
  <c r="Y104" i="25"/>
  <c r="C104" i="25"/>
  <c r="K104" i="25"/>
  <c r="B105" i="25"/>
  <c r="S104" i="25"/>
  <c r="I104" i="25"/>
  <c r="O104" i="25"/>
  <c r="W104" i="25"/>
  <c r="E104" i="25"/>
  <c r="M104" i="25"/>
  <c r="E105" i="25" l="1"/>
  <c r="O105" i="25"/>
  <c r="U105" i="25"/>
  <c r="K105" i="25"/>
  <c r="W105" i="25"/>
  <c r="G105" i="25"/>
  <c r="Y105" i="25"/>
  <c r="Q105" i="25"/>
  <c r="I105" i="25"/>
  <c r="S105" i="25"/>
  <c r="M105" i="25"/>
  <c r="C105" i="25"/>
</calcChain>
</file>

<file path=xl/sharedStrings.xml><?xml version="1.0" encoding="utf-8"?>
<sst xmlns="http://schemas.openxmlformats.org/spreadsheetml/2006/main" count="1961" uniqueCount="733">
  <si>
    <t>Bármely okú halál</t>
  </si>
  <si>
    <t>Baleseti halál</t>
  </si>
  <si>
    <t>Hirtelen halál</t>
  </si>
  <si>
    <t>Szülők egyazon balesetből bekövetkező halála</t>
  </si>
  <si>
    <t>Kritikus betegség</t>
  </si>
  <si>
    <t>Rokkantsági biztosítások</t>
  </si>
  <si>
    <t>Baleseti 61%-tól térítő</t>
  </si>
  <si>
    <t>Baleseti 31%-tól térítő</t>
  </si>
  <si>
    <t>Baleseti 1%-tól térítő</t>
  </si>
  <si>
    <t>Bármely okú</t>
  </si>
  <si>
    <t>Járadék biztosítások</t>
  </si>
  <si>
    <t>Műtéti térítések</t>
  </si>
  <si>
    <t>Baleseti</t>
  </si>
  <si>
    <t>Kórházi napi térítések</t>
  </si>
  <si>
    <t>Baleseti 1. naptól</t>
  </si>
  <si>
    <t>Baleseti 5. naptól</t>
  </si>
  <si>
    <t>Bármely okú 1. naptól</t>
  </si>
  <si>
    <t>Bármely okú 5. naptól</t>
  </si>
  <si>
    <t>Cukorbetegség</t>
  </si>
  <si>
    <t>Cukorbetegség súlyos szövődményei</t>
  </si>
  <si>
    <t>Csonttörés és égés</t>
  </si>
  <si>
    <t>Csonttörés és égési sérülés</t>
  </si>
  <si>
    <t>Asszisztenciák</t>
  </si>
  <si>
    <t>Dr.MetOnline</t>
  </si>
  <si>
    <t>MetMax</t>
  </si>
  <si>
    <t xml:space="preserve">Bármely okú </t>
  </si>
  <si>
    <t>Deviza</t>
  </si>
  <si>
    <t>Díj. Gyak</t>
  </si>
  <si>
    <t>Havi</t>
  </si>
  <si>
    <t>Negyedéves</t>
  </si>
  <si>
    <t>Féléves</t>
  </si>
  <si>
    <t>Éves</t>
  </si>
  <si>
    <t>Díjfiz. Mód</t>
  </si>
  <si>
    <t>Postai</t>
  </si>
  <si>
    <t>Folyószámla</t>
  </si>
  <si>
    <t>Átutalás</t>
  </si>
  <si>
    <t>Díjnet</t>
  </si>
  <si>
    <t>Forint</t>
  </si>
  <si>
    <t>Euró</t>
  </si>
  <si>
    <t>Díj. Gyak szorzó</t>
  </si>
  <si>
    <t>Biztosítási összeg</t>
  </si>
  <si>
    <t>Az Ön választásai</t>
  </si>
  <si>
    <t>Biztosítási díj</t>
  </si>
  <si>
    <t>Biztosítási összeg (€)</t>
  </si>
  <si>
    <t>Biztosítási összeg (Ft)</t>
  </si>
  <si>
    <t>Belépési kor</t>
  </si>
  <si>
    <t>16 - 45 év</t>
  </si>
  <si>
    <t>46 - 54 év</t>
  </si>
  <si>
    <t>55 - 65 év</t>
  </si>
  <si>
    <t>66 év felett</t>
  </si>
  <si>
    <t>A</t>
  </si>
  <si>
    <t>B</t>
  </si>
  <si>
    <t>C</t>
  </si>
  <si>
    <t>D</t>
  </si>
  <si>
    <t>E</t>
  </si>
  <si>
    <t>Kardiológiai ultrahang</t>
  </si>
  <si>
    <t>Orvosi vizsgálatok kifejtése</t>
  </si>
  <si>
    <t>Biztosítási szerződések létrejöttéhez szükséges orvosi vizsgálatok (Belépési korok és biztosítási összegek szerint)</t>
  </si>
  <si>
    <t>A fenti kalkulációban bemutatott biztosítási összegek és díjak kizárólag tájékoztató jellegűek, ajánlattételnek nem minősülnek, így abból igények nem keletkeztethetőek és kötelezettségek nem származtathatóak.
A biztosító kizárja, hogy a kalkuláció alapján bármilyen követelést teljesítsen, arra csak a szerződési feltételek és szerződéskori hatályos jogszabályok figyelembevételével kerülhet sor. 
Kérjük bővebb tájékoztatás és a személyre szabott díjszámítás érdekében forduljon bizalommal a biztosítási tanácsadójához!</t>
  </si>
  <si>
    <t>275/276</t>
  </si>
  <si>
    <t>Tartam</t>
  </si>
  <si>
    <t>Egység</t>
  </si>
  <si>
    <t>Critical Care – 1</t>
  </si>
  <si>
    <t>Critical Care – 7</t>
  </si>
  <si>
    <t>Critical Care – 32</t>
  </si>
  <si>
    <t>Baleseti 1%-tól térítő – 250%-ig progresszív</t>
  </si>
  <si>
    <t>Baleseti – 200%-ig progresszív</t>
  </si>
  <si>
    <t>Baleseti halál – 5 éves</t>
  </si>
  <si>
    <t>Baleseti halál – 10 éves</t>
  </si>
  <si>
    <t>Szülők egyazon balesetből bekövetkező halála – 5 éves</t>
  </si>
  <si>
    <t>Szülők egyazon balesetből bekövetkező halála – 10 éves</t>
  </si>
  <si>
    <t>Baleseti rokkantság 51%-tól térítő – 5 éves</t>
  </si>
  <si>
    <t>Baleseti rokkantság 51%-tól térítő – 10 éves</t>
  </si>
  <si>
    <t>Bármely okú rokkantság – 5 éves</t>
  </si>
  <si>
    <t>Bármely okú rokkantság – 10 éves</t>
  </si>
  <si>
    <t>Baleseti 1. naptól – 200%-ig progresszív</t>
  </si>
  <si>
    <t>Baleseti 5. naptól – 200%-ig progresszív</t>
  </si>
  <si>
    <t>Bármely okú 1. naptól – 200%-ig progresszív</t>
  </si>
  <si>
    <t>Bármely okú 5. naptól – 200%-ig progresszív</t>
  </si>
  <si>
    <t>Dr.MetLine – Magyarország</t>
  </si>
  <si>
    <t>Dr.MetLine – Ausztria, Németország, Anglia</t>
  </si>
  <si>
    <t>Admiral</t>
  </si>
  <si>
    <t>Nelson</t>
  </si>
  <si>
    <t>CC választó</t>
  </si>
  <si>
    <t>Döntés</t>
  </si>
  <si>
    <t>Igen</t>
  </si>
  <si>
    <t>Nem</t>
  </si>
  <si>
    <t>Bruttó díj:</t>
  </si>
  <si>
    <t>Díjkedvezmény:</t>
  </si>
  <si>
    <t>Kedvezményes díj:</t>
  </si>
  <si>
    <t>MetMax - Biztosítási összeg alapján</t>
  </si>
  <si>
    <t>Max. - HUF</t>
  </si>
  <si>
    <t>Max. - EUR</t>
  </si>
  <si>
    <t>Eredmény</t>
  </si>
  <si>
    <t>Critical Care</t>
  </si>
  <si>
    <t>Baleseti halál - 5 éves</t>
  </si>
  <si>
    <t>Baleseti halál - 10 éves</t>
  </si>
  <si>
    <t>Kölekedési baleset</t>
  </si>
  <si>
    <t>Szülők egyazon baleset</t>
  </si>
  <si>
    <t>Szülők egyazon baleset - 10 éves</t>
  </si>
  <si>
    <t>Szülők egyazon baleset - 5 éves</t>
  </si>
  <si>
    <t>Baleseti 1%-tól</t>
  </si>
  <si>
    <t>Baleseti 1%-tól – 250%-ig</t>
  </si>
  <si>
    <t>Baleseti 31%-tól</t>
  </si>
  <si>
    <t>Baleseti 61%-tól</t>
  </si>
  <si>
    <t>Baleseti 51%-tól - 5 éves</t>
  </si>
  <si>
    <t>Baleseti 51%-tól - 10 éves</t>
  </si>
  <si>
    <t>Baleseti 1. naptól – 200%-ig</t>
  </si>
  <si>
    <t>Baleseti 5. naptól – 200%-ig</t>
  </si>
  <si>
    <t>Bármely okú 1. naptól – 200%-ig</t>
  </si>
  <si>
    <t>Bármely okú 5. naptól – 200%-ig</t>
  </si>
  <si>
    <t>Baleseti műtéti</t>
  </si>
  <si>
    <t>Baleseti műtéti – 200%-ig</t>
  </si>
  <si>
    <t>Bármely okú műtéti</t>
  </si>
  <si>
    <t>Bármely okú műtéti – 200%-ig</t>
  </si>
  <si>
    <t>Bármely okú rokkantság</t>
  </si>
  <si>
    <t>Bármely okú rokkantság - 5 éves</t>
  </si>
  <si>
    <t>Bármely okú rokkantság - 10 éves</t>
  </si>
  <si>
    <t>Baleseti halál – 20 éves</t>
  </si>
  <si>
    <t>Szülők egyazon balesetből bekövetkező halála – 20 éves</t>
  </si>
  <si>
    <t>Baleseti rokkantság 51%-tól térítő – 20 éves</t>
  </si>
  <si>
    <t>Bármely okú rokkantság – 20 éves</t>
  </si>
  <si>
    <t>Egyszerűsített egészségi nyilatkozat</t>
  </si>
  <si>
    <t>Forint-tól</t>
  </si>
  <si>
    <t>Euró-tól</t>
  </si>
  <si>
    <t>Kor-tól</t>
  </si>
  <si>
    <t>Egészségi nyilatkozat</t>
  </si>
  <si>
    <t>MED I. (A+B)</t>
  </si>
  <si>
    <t>MED II. (A+B+C)</t>
  </si>
  <si>
    <t>MED III. (A+B+C+D+E)</t>
  </si>
  <si>
    <t>Biztosítás</t>
  </si>
  <si>
    <t>MetCare</t>
  </si>
  <si>
    <t>Kockázati</t>
  </si>
  <si>
    <t>Junior Care</t>
  </si>
  <si>
    <t>Kor</t>
  </si>
  <si>
    <t>250 000 –
5 000 000 Ft</t>
  </si>
  <si>
    <t>5 000 001 –
40 000 000 Ft</t>
  </si>
  <si>
    <t>40 000 001 –
80 000 000 Ft</t>
  </si>
  <si>
    <t>80 000 001 –
150 000 000 Ft</t>
  </si>
  <si>
    <t>150 000 001 –
500 000 000 Ft</t>
  </si>
  <si>
    <t>Egyszerűsített
egészségi nyilatkozat</t>
  </si>
  <si>
    <t>Belgyógyászati szakorvosi vizsgálat
Vérnyomás mérés
Teljes vizelet + üledék
a Megbízó által biztosított "Orvosi vizsgálati jelentés"
nyomtatvány kitöltése</t>
  </si>
  <si>
    <t>Terheléses EKG vizsgálat kiértékeléssel
(a teljes dokumentációt kérjük mellékelni)</t>
  </si>
  <si>
    <t>2 irányú mellkas röntgen vizsgálat kiértékelése</t>
  </si>
  <si>
    <t>Vérkép (RBC, WBC, vvt süllyedés, Hgb, HCT, MCV, MCHC, thrombocyta, qualitatív vérkép)
Vércukor                       HgbA1c
Se.cholesterin               HDL cholesterin
Triglycerid                     Karbamid
Creatinin                       Alkalikus phosphatase
Albumin                        Total protein
SGOT                           SGPT
GGT                             Bilirubin
PSA (50 év feletti férfi)</t>
  </si>
  <si>
    <t>Ablaktisztító - 15 méter alatt</t>
  </si>
  <si>
    <t>Acél-fém bányászat</t>
  </si>
  <si>
    <t>Acélcső, acélidom, acélhuzal gyártása</t>
  </si>
  <si>
    <t>Ács, állványozó 15 méter felett (segédmunkás is)</t>
  </si>
  <si>
    <t>Ács, állványozó 15 méterig (segédmunkás is)</t>
  </si>
  <si>
    <t>Adatrögzítő</t>
  </si>
  <si>
    <t>Alagútfúró, (alagútbányász) robbanószer nélkül</t>
  </si>
  <si>
    <t>Alagútfúró, (alagútbányász) robbanószerekkel</t>
  </si>
  <si>
    <t>Alagútfúró, alagútépítő - légkalapácsos</t>
  </si>
  <si>
    <t>Állatkerti gondozó</t>
  </si>
  <si>
    <t>Állatorvos</t>
  </si>
  <si>
    <t>Altatóorvos, aneszteziológus</t>
  </si>
  <si>
    <t>Árokásó géppel dolgozó</t>
  </si>
  <si>
    <t>Árukihordó (futárszolgálat - gépkocsival)</t>
  </si>
  <si>
    <t>Autófényező</t>
  </si>
  <si>
    <t>Autószerelő</t>
  </si>
  <si>
    <t>Azbeszttel dolgozó</t>
  </si>
  <si>
    <t>Bádogos 15 méter alatt (ács-állványozó)</t>
  </si>
  <si>
    <t>Bádogos 15 méter felett</t>
  </si>
  <si>
    <t>Bányászati munkákat ellenőrző (föld alatt)</t>
  </si>
  <si>
    <t>Bányászati munkákat ellenőrző (föld felett)</t>
  </si>
  <si>
    <t>Belvízi áruszállítás (kivéve rakodó munkás)</t>
  </si>
  <si>
    <t>Belvízi személyszállítás</t>
  </si>
  <si>
    <t>Biológus</t>
  </si>
  <si>
    <t>Biztonsági őr - áruházi (fegyver nélküli)</t>
  </si>
  <si>
    <t>Biztonsági őr (fegyveres)</t>
  </si>
  <si>
    <t>Biztosításközvetítő</t>
  </si>
  <si>
    <t>Bohóc</t>
  </si>
  <si>
    <t>Börtönőr</t>
  </si>
  <si>
    <t>Busz vezető</t>
  </si>
  <si>
    <t>Bútorasztalos</t>
  </si>
  <si>
    <t>Bútorszállító</t>
  </si>
  <si>
    <t>Búvár-foglalkozás</t>
  </si>
  <si>
    <t>Cement keverő mester - építkezés</t>
  </si>
  <si>
    <t>Cipész, cipőjavító</t>
  </si>
  <si>
    <t>CNC-marós</t>
  </si>
  <si>
    <t>Csiszoló</t>
  </si>
  <si>
    <t>Csomagoló (szalagmunkás)</t>
  </si>
  <si>
    <t>Csörlőgépvezető</t>
  </si>
  <si>
    <t>Csőszerelő, csőösszeállító stb.</t>
  </si>
  <si>
    <t>Daru - toronydaru kezelő fúrásnál</t>
  </si>
  <si>
    <t>Darukezelő, daruvezető, fémgyártásban</t>
  </si>
  <si>
    <t>Dróttekercselő</t>
  </si>
  <si>
    <t>Édesvízi halászat</t>
  </si>
  <si>
    <t>Edző, személyi edző / kivéve hegyi túravezető</t>
  </si>
  <si>
    <t>Egyéb vegyipari foglalkozások</t>
  </si>
  <si>
    <t>Egyéb veszélyes anyagok szállítója</t>
  </si>
  <si>
    <t>Egyéb veszélyes tengeri halászat</t>
  </si>
  <si>
    <t>Egyéb, nem vas, fém öntése pl. agyag</t>
  </si>
  <si>
    <t>Egyéb</t>
  </si>
  <si>
    <t>Egyetemi adjunktus</t>
  </si>
  <si>
    <t>Eladó</t>
  </si>
  <si>
    <t>Építészmérnök (építkezésre nem jár ki)</t>
  </si>
  <si>
    <t>Építkezés - föld alatti munkálatok</t>
  </si>
  <si>
    <t>Építkezés, szegecselő</t>
  </si>
  <si>
    <t>Építőipar (műszakvezető, tervező, vezető) irodai tevékenység</t>
  </si>
  <si>
    <t>Épületgépészet (fűtés-hűtés)</t>
  </si>
  <si>
    <t>Épületszerkezet-szerelő (fém) 15 méter felett - és segéd</t>
  </si>
  <si>
    <t>Épületszerkezet-szerelő (fém) 15 méterig</t>
  </si>
  <si>
    <t>Erdei munkás (fakitermelő, favágó)</t>
  </si>
  <si>
    <t>Erdész</t>
  </si>
  <si>
    <t>Értékesítési munkatárs</t>
  </si>
  <si>
    <t>Esztergályos</t>
  </si>
  <si>
    <t>Fegyver, lőszergyártás, pirotechnika</t>
  </si>
  <si>
    <t>Fémalakítás, porkohászat</t>
  </si>
  <si>
    <t>Fémszerkezet fém épületelem gyártása</t>
  </si>
  <si>
    <t>Festékkeverő</t>
  </si>
  <si>
    <t>Fodrász</t>
  </si>
  <si>
    <t>Fogorvos</t>
  </si>
  <si>
    <t>Fogtechnikus</t>
  </si>
  <si>
    <t>Főkönyvelő</t>
  </si>
  <si>
    <t>Földgázkitermelés</t>
  </si>
  <si>
    <t>Fúró felügyelő - kőolaj</t>
  </si>
  <si>
    <t>Gázgyártás</t>
  </si>
  <si>
    <t>Gázszállítás, tisztítás, rakodás nyomásbeállítás stb.</t>
  </si>
  <si>
    <t>Gázszerelő - csöveket lerak (ipari)</t>
  </si>
  <si>
    <t>Geológus (föld alatti munkavégzés)</t>
  </si>
  <si>
    <t>Geológus (föld feletti munkavégzés)</t>
  </si>
  <si>
    <t>Gépkocsi-rakodó (betanított munkás)</t>
  </si>
  <si>
    <t>Gépkocsivezető - építkezés</t>
  </si>
  <si>
    <t>Gépkocsivezető oktató</t>
  </si>
  <si>
    <t>Gumi, gumitermékek gyártása</t>
  </si>
  <si>
    <t>Gumiabroncs szerelő</t>
  </si>
  <si>
    <t>Gyermekorvos</t>
  </si>
  <si>
    <t>Gyógyszeralapanyag, gyógyszerkészítmény gyártása</t>
  </si>
  <si>
    <t>Gyógyszerész</t>
  </si>
  <si>
    <t>Gyógytornász</t>
  </si>
  <si>
    <t>Háziorvos</t>
  </si>
  <si>
    <t>Hegesztő</t>
  </si>
  <si>
    <t xml:space="preserve">Hentes </t>
  </si>
  <si>
    <t>Hőkezelő</t>
  </si>
  <si>
    <t>HR manager</t>
  </si>
  <si>
    <t>Hulladék újrahasznosítás</t>
  </si>
  <si>
    <t>Ipari gáz gyártása, kivéve rakodómunkás</t>
  </si>
  <si>
    <t>Ipari gáz gyártása, rakodómunkás</t>
  </si>
  <si>
    <t>Irodai munkatevékenység</t>
  </si>
  <si>
    <t>Irodavezető</t>
  </si>
  <si>
    <t>Jogász</t>
  </si>
  <si>
    <t>Kamionsofőr (nem veszélyes áru szállítás)</t>
  </si>
  <si>
    <t>Karbantartó</t>
  </si>
  <si>
    <t>Kárpitos</t>
  </si>
  <si>
    <t>Kaszkadőr</t>
  </si>
  <si>
    <t>Katona</t>
  </si>
  <si>
    <t>Kéményseprő</t>
  </si>
  <si>
    <t>Kerámia festés</t>
  </si>
  <si>
    <t>Kerámia, építőanyag, agyag gyártása</t>
  </si>
  <si>
    <t>Kereskedő</t>
  </si>
  <si>
    <t>Kis állatok idomitása</t>
  </si>
  <si>
    <t>Kő-restaurátor 15 méter felett</t>
  </si>
  <si>
    <t>Kőcsiszoló</t>
  </si>
  <si>
    <t>Kőfaragó</t>
  </si>
  <si>
    <t>Kombájn vezető</t>
  </si>
  <si>
    <t>Kőműves 15 méter alatt</t>
  </si>
  <si>
    <t>Kőműves 15 méter felett</t>
  </si>
  <si>
    <t>Konyhai dolgozó és kisegítő</t>
  </si>
  <si>
    <t>Könyvelő, főkönyvelő</t>
  </si>
  <si>
    <t>Kőolajfeldolgozás</t>
  </si>
  <si>
    <t>Köszörűs</t>
  </si>
  <si>
    <t>Kőtörő kőbányászat - fizikai, föld alatt</t>
  </si>
  <si>
    <t>Kovács, patkolókovács, láncgyártó, furó, zománcozó</t>
  </si>
  <si>
    <t>Közgazdász</t>
  </si>
  <si>
    <t>Kozmetikus</t>
  </si>
  <si>
    <t>Kútfúró, kútásó</t>
  </si>
  <si>
    <t>Kutyatenyésztő</t>
  </si>
  <si>
    <t>Lakat, zárgyártás, zárszerelő - háztartási</t>
  </si>
  <si>
    <t>Lakatos</t>
  </si>
  <si>
    <t>Lakossági gázszerelő, felügyelő, stb.</t>
  </si>
  <si>
    <t>Légi irányító földi kiszolgáló személyzet</t>
  </si>
  <si>
    <t>Légikísérő</t>
  </si>
  <si>
    <t>Légkondicionáló-, klímaszerelő</t>
  </si>
  <si>
    <t>Magasfeszültségi vonalak szerelése</t>
  </si>
  <si>
    <t>Markológépvezető</t>
  </si>
  <si>
    <t>Matróz</t>
  </si>
  <si>
    <t>Méhész</t>
  </si>
  <si>
    <t>Mentőautó vezető</t>
  </si>
  <si>
    <t>Mentőtiszt (kivéve légimentés)</t>
  </si>
  <si>
    <t>Metró vezető</t>
  </si>
  <si>
    <t>Mezei munkás</t>
  </si>
  <si>
    <t>Motorosfutár (125cm3 alatt)</t>
  </si>
  <si>
    <t>Mozdonyvezető</t>
  </si>
  <si>
    <t>Műanyag termékek gyártása</t>
  </si>
  <si>
    <t>Műkőkészítő, sírkőkészítő</t>
  </si>
  <si>
    <t>Műszakvezető, építkezés</t>
  </si>
  <si>
    <t>Műszerész</t>
  </si>
  <si>
    <t>Műtrágya, műanyag, festék stb. gyártás gépek kezelői</t>
  </si>
  <si>
    <t>Nagy állatok idomítása</t>
  </si>
  <si>
    <t>Nem veszélyes hulladék gyűjtése</t>
  </si>
  <si>
    <t>Nem veszélyes hulladék kezelése, ártalmatlanítása</t>
  </si>
  <si>
    <t>Nevelőtiszt / nem börtönben</t>
  </si>
  <si>
    <t>Nyomdász</t>
  </si>
  <si>
    <t>Nyomozás (fegyver nélkül)</t>
  </si>
  <si>
    <t>Olajipari technikus (részt vesz a kitermelésben - tevékenységtől függően)</t>
  </si>
  <si>
    <t>Olvasztár</t>
  </si>
  <si>
    <t>Operátor (összeszerelő)</t>
  </si>
  <si>
    <t>Órás</t>
  </si>
  <si>
    <t>Osztályvezető</t>
  </si>
  <si>
    <t>Otthoni ápolás</t>
  </si>
  <si>
    <t>Ötvös</t>
  </si>
  <si>
    <t>Óvónő</t>
  </si>
  <si>
    <t>Pedagógus</t>
  </si>
  <si>
    <t>Pék</t>
  </si>
  <si>
    <t>Pénzszállító autó vezetője (nem fegyveres)</t>
  </si>
  <si>
    <t>Pénztáros</t>
  </si>
  <si>
    <t>Pénzügyi vezető</t>
  </si>
  <si>
    <t>Pilóta</t>
  </si>
  <si>
    <t>Polgármester</t>
  </si>
  <si>
    <t>Portás, áruházi, fegyver nélkül</t>
  </si>
  <si>
    <t>Postai, futárpostai tevékenység, gépkocsival</t>
  </si>
  <si>
    <t>Rakodó munkás, raktáros (emelő eszközzel pl.: béka)</t>
  </si>
  <si>
    <t>Rakodó munkás, raktáros (kézi)</t>
  </si>
  <si>
    <t>Raktáros (irodai munkát végez)</t>
  </si>
  <si>
    <t>Raktáros (veszélyes anyag)</t>
  </si>
  <si>
    <t>Recepciós</t>
  </si>
  <si>
    <t>Rendezvényszervező</t>
  </si>
  <si>
    <t>Rendőr</t>
  </si>
  <si>
    <t>Restaurátor, kő és építmény 15 méter felett</t>
  </si>
  <si>
    <t>Restaurátor, kő és építmény 15 méterig</t>
  </si>
  <si>
    <t>Robbanóanyag csomagolása, mérése</t>
  </si>
  <si>
    <t>Robbanóanyag gyártása</t>
  </si>
  <si>
    <t>Sminkes</t>
  </si>
  <si>
    <t>Szakács</t>
  </si>
  <si>
    <t>Szaktanácsadó</t>
  </si>
  <si>
    <t>Szegecselő</t>
  </si>
  <si>
    <t>Személyi asszisztens</t>
  </si>
  <si>
    <t>Személyszállító - taxis</t>
  </si>
  <si>
    <t>Szennyvíz gyűjtése, kezelése</t>
  </si>
  <si>
    <t>Szerszámgyártó</t>
  </si>
  <si>
    <t>Szobafestő, mázoló 15 méterig</t>
  </si>
  <si>
    <t>Szobafestő, mázoló kültéri 15 méter felett</t>
  </si>
  <si>
    <t>Szoftverfejlesztő</t>
  </si>
  <si>
    <t>Takarítás - épületek belseje</t>
  </si>
  <si>
    <t>Takarítás - ipari alpinista módszerekkel</t>
  </si>
  <si>
    <t>Takarítószemélyzet (gyár, ipartelep)</t>
  </si>
  <si>
    <t>Targoncás</t>
  </si>
  <si>
    <t>Team-koordinátor</t>
  </si>
  <si>
    <t>Tehergépkocsi vezető (nem veszélyes áru szállítás)</t>
  </si>
  <si>
    <t>Telefonhálózat kiépítő 15 méter felett</t>
  </si>
  <si>
    <t>Telefonhálózat kiépítő 15 méterig</t>
  </si>
  <si>
    <t>Tengeri áruszállítás</t>
  </si>
  <si>
    <t>Tengeri személyszállítás</t>
  </si>
  <si>
    <t>Területi képviselő</t>
  </si>
  <si>
    <t>Tetőfedő, tetőszerkezet szerelő 15 méter alatt</t>
  </si>
  <si>
    <t>Tetőfedő, tetőszerkezet szerelő 15 méter felett</t>
  </si>
  <si>
    <t>Textil fonás - gépekkel dolgozók</t>
  </si>
  <si>
    <t>Textil szövés - gépekkel dolgozók</t>
  </si>
  <si>
    <t>Traktor vezető</t>
  </si>
  <si>
    <t>Troli vezető</t>
  </si>
  <si>
    <t>Túravezető (magashegyi)</t>
  </si>
  <si>
    <t>Tűzoltó</t>
  </si>
  <si>
    <t>Tűzoltó (nem vesz részt az oltásban)</t>
  </si>
  <si>
    <t>Tűzoltó bányában</t>
  </si>
  <si>
    <t>Ügyvéd</t>
  </si>
  <si>
    <t>Ügyvezető, cégvezető, irodai</t>
  </si>
  <si>
    <t>Újságíró, riporter</t>
  </si>
  <si>
    <t>Útburkoló</t>
  </si>
  <si>
    <t>Útépítési munkák</t>
  </si>
  <si>
    <t>Üvegezés-építkezés</t>
  </si>
  <si>
    <t>Üveggyártás és további feldolgozása</t>
  </si>
  <si>
    <t>Üzemanyag szállítás</t>
  </si>
  <si>
    <t>Üzletvezető</t>
  </si>
  <si>
    <t>Vadőr</t>
  </si>
  <si>
    <t>Vágógépek kezelői</t>
  </si>
  <si>
    <t>Vasúti váltókezelő</t>
  </si>
  <si>
    <t>Vendéglátó egység dolgozója</t>
  </si>
  <si>
    <t>Veszélyes hulladék gyűjtése</t>
  </si>
  <si>
    <t>Veszélyes hulladék kezelése, ártalmatlanítása</t>
  </si>
  <si>
    <t>Villamos vezető</t>
  </si>
  <si>
    <t>Villanyszerelő (erős áramú 15 méter felett)</t>
  </si>
  <si>
    <t>Villanyszerelő (erős áramú 15 méterig)</t>
  </si>
  <si>
    <t>Villanyszerelő (háztartási)</t>
  </si>
  <si>
    <t>Virágkötő</t>
  </si>
  <si>
    <t>Víz-gáz-fűtésszerelő</t>
  </si>
  <si>
    <t>Vízvezeték szerelő</t>
  </si>
  <si>
    <t>Zöldterület-kezelés</t>
  </si>
  <si>
    <t>Foglalkozási csoportok</t>
  </si>
  <si>
    <t>Baleseti halál
Baleseti halál járadék
Hirtelen halál</t>
  </si>
  <si>
    <t>Baleseti rokkantság
(csak 50% felett térítő)</t>
  </si>
  <si>
    <t>Baleseti rokkantság
(50% alatt is térítő)
Bármely okú rokkantság</t>
  </si>
  <si>
    <t>Csonttörés és
égési sérülés</t>
  </si>
  <si>
    <t>Baleseti napi térítés</t>
  </si>
  <si>
    <t>Bármely okú napi térítés</t>
  </si>
  <si>
    <t>A jelen biztosításhoz szükséges orvosi vizsgálat szintje:</t>
  </si>
  <si>
    <t>Foglalkozás pótdíj</t>
  </si>
  <si>
    <t>MetCare - Biztosítási összeg alapján</t>
  </si>
  <si>
    <t>Baleseti halál - 20 éves</t>
  </si>
  <si>
    <t>Szülők egyazon baleset - 20 éves</t>
  </si>
  <si>
    <t>Baleseti 51%-tól - 20 éves</t>
  </si>
  <si>
    <t>Bármely okú rokkantság - 20 éves</t>
  </si>
  <si>
    <t>Tarifális díj</t>
  </si>
  <si>
    <t>Foglalkozási</t>
  </si>
  <si>
    <t>százalék</t>
  </si>
  <si>
    <t>érték</t>
  </si>
  <si>
    <t>Emelt díj</t>
  </si>
  <si>
    <t>Sport/hobby</t>
  </si>
  <si>
    <t>EÜ/egyéb</t>
  </si>
  <si>
    <t>Nelson - Biztosítási összeg alapján</t>
  </si>
  <si>
    <t>Deviza:</t>
  </si>
  <si>
    <t>Díjfizetés módja:</t>
  </si>
  <si>
    <t>Díjfizetés gyakorisága:</t>
  </si>
  <si>
    <t>A biztosított életkora:</t>
  </si>
  <si>
    <t>Születési dátum:</t>
  </si>
  <si>
    <t>x</t>
  </si>
  <si>
    <t>Biztosítás tartama:</t>
  </si>
  <si>
    <t>Kizárás</t>
  </si>
  <si>
    <t>Bármely okú (díjmentesítés)</t>
  </si>
  <si>
    <t>Egyedi BÖ</t>
  </si>
  <si>
    <t>Ezrelékes</t>
  </si>
  <si>
    <t>Közlekedési baleseti halál</t>
  </si>
  <si>
    <t>Haláleseti biztosítások</t>
  </si>
  <si>
    <t>Nem szükséges</t>
  </si>
  <si>
    <t>Asszisztencia</t>
  </si>
  <si>
    <t>Orvosi 1</t>
  </si>
  <si>
    <t>Orvosi 2</t>
  </si>
  <si>
    <t>H+HH</t>
  </si>
  <si>
    <t>CC+C</t>
  </si>
  <si>
    <t>EÜ nyilatkozat</t>
  </si>
  <si>
    <t>A biztosított foglalkozása:</t>
  </si>
  <si>
    <t>Nelson vs. MetCare</t>
  </si>
  <si>
    <t>Az összehasonlítás alapját melyik számítás adja?</t>
  </si>
  <si>
    <t>Hasonlítás</t>
  </si>
  <si>
    <t>OK</t>
  </si>
  <si>
    <t>A számítás során csak azok a fedezetek, azon időtartamra kerülnek összehasonlításra, melyek mindegyik termék esetében elérhetők.</t>
  </si>
  <si>
    <t>Bármely okú – 200%-ig progresszív</t>
  </si>
  <si>
    <t>812 –
16 250 €</t>
  </si>
  <si>
    <t>16 251 –
130 000 €</t>
  </si>
  <si>
    <t>130 001 –
260 000 €</t>
  </si>
  <si>
    <t>260 001 –
487 500 €</t>
  </si>
  <si>
    <t>487 501 –
1 625 000 €</t>
  </si>
  <si>
    <t>Biztosítási szerződések létrejöttéhez szükséges pénzügyi vizsgálatok</t>
  </si>
  <si>
    <t>Baleseti haláleseti biztosítások</t>
  </si>
  <si>
    <t>Balesetti rokkantsági biztosítások</t>
  </si>
  <si>
    <t>50 000 000 Ft vagy 162 500 € alatt</t>
  </si>
  <si>
    <t>100 000 000 Ft vagy 325 000 € alatt</t>
  </si>
  <si>
    <t>Pénzügyi kérdőív</t>
  </si>
  <si>
    <t>50 000 001 Ft - 100 000 000 Ft
vagy
162 501 € - 325 000 €</t>
  </si>
  <si>
    <t>---</t>
  </si>
  <si>
    <t>FIN I.</t>
  </si>
  <si>
    <t>100 000 001 Ft - 150 000 000 Ft
vagy
325 001 € - 487 500 €</t>
  </si>
  <si>
    <t>Adóigazolás/adóbevallás</t>
  </si>
  <si>
    <t>Cégnél utolsó év mérlege, éves beszámoló</t>
  </si>
  <si>
    <t>FIN II.</t>
  </si>
  <si>
    <t>150 000 001 Ft vagy 487 501 € felett</t>
  </si>
  <si>
    <t>3 évre visszamenőleg adóigazolás/adóbevallás</t>
  </si>
  <si>
    <t>Cégnél 3 évre visszamenőleg mérleg vagy éves beszámolók</t>
  </si>
  <si>
    <t>Élet</t>
  </si>
  <si>
    <t>Bal.hal.</t>
  </si>
  <si>
    <t>Bal.rokk.</t>
  </si>
  <si>
    <t>Érték 1</t>
  </si>
  <si>
    <t>Érték 2</t>
  </si>
  <si>
    <t>Érték 3</t>
  </si>
  <si>
    <t>A biztosított neve:</t>
  </si>
  <si>
    <t>Vikodyn Syfilis</t>
  </si>
  <si>
    <t>A jelen biztosításhoz szükséges pénzügyi vizsgálat szintje:</t>
  </si>
  <si>
    <t>CC tarifa</t>
  </si>
  <si>
    <t>5 évre garantált díj</t>
  </si>
  <si>
    <t>10 évre garantált díj</t>
  </si>
  <si>
    <t>Állandó díj</t>
  </si>
  <si>
    <t>Éves díj:</t>
  </si>
  <si>
    <t>Választott fedezet:</t>
  </si>
  <si>
    <t>Díjgarancia tartama:</t>
  </si>
  <si>
    <t>5 évre
garantált díj</t>
  </si>
  <si>
    <t>10 évre
garantált díj</t>
  </si>
  <si>
    <t>Évente
megújuló díj</t>
  </si>
  <si>
    <t>Évente megújuló díj</t>
  </si>
  <si>
    <t>Kummulált évesített díj</t>
  </si>
  <si>
    <t>Fizetendő évesített díj</t>
  </si>
  <si>
    <t>Ápoló (bármilyen, pl.sürgősségi, mentő, hospice)</t>
  </si>
  <si>
    <t>Asztalos, épületasztalos</t>
  </si>
  <si>
    <t>Burkoló 15 méter alatt (hideg, meleg burkoló)</t>
  </si>
  <si>
    <t>Burkoló 15 méter felett (hideg, meleg burkoló)</t>
  </si>
  <si>
    <t>Állat, háziállattenyésztő, tartó (Pl. csirke, juh, ló)</t>
  </si>
  <si>
    <t>Informatikus (bármilyen, pl. szoftver, hardver fejlesztő)</t>
  </si>
  <si>
    <t>Mezőgazdász</t>
  </si>
  <si>
    <t>Orvos (általános vagy bármilyen szakorvos)</t>
  </si>
  <si>
    <t>Vegyész, vegyészmérnök</t>
  </si>
  <si>
    <t>Asszisztens (bármilyen pl.röntgen, labor, műtő)</t>
  </si>
  <si>
    <t>Faipari gépmunkás</t>
  </si>
  <si>
    <t>Elektronikai szerelő (kábel, tekercs gyártó)</t>
  </si>
  <si>
    <t>Autó fóliázó</t>
  </si>
  <si>
    <t>Olajgyűjtő kezelő</t>
  </si>
  <si>
    <t>Gipszkartonszerelő</t>
  </si>
  <si>
    <t>Útkarbantartó mérnök (terepen is dolgozik)</t>
  </si>
  <si>
    <t>Árnyékolástechnikai szerelő</t>
  </si>
  <si>
    <t>Műszakvezető (ipari, fűtés és szénbányászat)</t>
  </si>
  <si>
    <t xml:space="preserve">Antenna szerelő 15 méterig </t>
  </si>
  <si>
    <t xml:space="preserve">Antenna szerelő 15 méter felett </t>
  </si>
  <si>
    <t>Gépbeállító</t>
  </si>
  <si>
    <t>Útfelfestő, útkarbantaró</t>
  </si>
  <si>
    <t>Benzinkút kezelő</t>
  </si>
  <si>
    <t>Konténer összeszerelő</t>
  </si>
  <si>
    <t>Nyílászáró szerelő</t>
  </si>
  <si>
    <t>Autómentő</t>
  </si>
  <si>
    <t>Vasúti járműszerelő</t>
  </si>
  <si>
    <t>Manikűrös, műkörmös</t>
  </si>
  <si>
    <t>Pedikűrös</t>
  </si>
  <si>
    <t>Gépkocsi vezető (személyszállítás)</t>
  </si>
  <si>
    <t>Gépkocsi vezető (teherszállítás, nem kamion!)</t>
  </si>
  <si>
    <t>Mérnök, irodai tevékenység</t>
  </si>
  <si>
    <t>Mérnök, építkezésre kijár</t>
  </si>
  <si>
    <t>Műszaki ellenőr (építési)</t>
  </si>
  <si>
    <t>Műszaki vezető (építési)</t>
  </si>
  <si>
    <t>Gépkezelő (nehézgép kezelő, pl. föld-, útépítési gépekkel)</t>
  </si>
  <si>
    <t>Gépészmérnök</t>
  </si>
  <si>
    <t>Acél és Könnyűfémszerkezeti technikus</t>
  </si>
  <si>
    <t>Aktuárius</t>
  </si>
  <si>
    <t>Programozó</t>
  </si>
  <si>
    <t>Államháztartási ügyintéző</t>
  </si>
  <si>
    <t>Anyagbeszerző, anyaggazdálkodó (irodai)</t>
  </si>
  <si>
    <t>Anyagbeszerző, anyaggazdálkodó (nem irodai)</t>
  </si>
  <si>
    <t>Artista</t>
  </si>
  <si>
    <t>Asztrológus</t>
  </si>
  <si>
    <t>Audio műszerész</t>
  </si>
  <si>
    <t>Autógyártó</t>
  </si>
  <si>
    <t>Automatikai műszerész</t>
  </si>
  <si>
    <t>Autó villamossági szerelő</t>
  </si>
  <si>
    <t>Banki ügyintéző</t>
  </si>
  <si>
    <t>Baromfi tenyésztő</t>
  </si>
  <si>
    <t>Bérszámfejtő</t>
  </si>
  <si>
    <t>Beton, vasbeton készítő</t>
  </si>
  <si>
    <t>Biogazdálkodó</t>
  </si>
  <si>
    <t>Bíró</t>
  </si>
  <si>
    <t>Boltvezető</t>
  </si>
  <si>
    <t>Boncmester</t>
  </si>
  <si>
    <t>Borász</t>
  </si>
  <si>
    <t>Borbély</t>
  </si>
  <si>
    <t>Bőrfeldolgozó</t>
  </si>
  <si>
    <t>Bronzműves - szoboröntő</t>
  </si>
  <si>
    <t>Büntetésvégrehajtási felügyelő (fegyveres)</t>
  </si>
  <si>
    <t>Bűnügyi helyszínelő</t>
  </si>
  <si>
    <t>Call Center Ügyintéző</t>
  </si>
  <si>
    <t>Coach</t>
  </si>
  <si>
    <t>Cukrász</t>
  </si>
  <si>
    <t>Családi gazdálkodó</t>
  </si>
  <si>
    <t>Családsegítő</t>
  </si>
  <si>
    <t>Csokoládékóstoló</t>
  </si>
  <si>
    <t>Dekor felirat készítő</t>
  </si>
  <si>
    <t>Diplomata</t>
  </si>
  <si>
    <t>Díszlettervező</t>
  </si>
  <si>
    <t>Zenész</t>
  </si>
  <si>
    <t>Éjjeliőr (fegyveres)</t>
  </si>
  <si>
    <t>Ékszerbecsüs</t>
  </si>
  <si>
    <t>Elektroműszerész</t>
  </si>
  <si>
    <t>Élelmezésvezető</t>
  </si>
  <si>
    <t>Élelmiszeripari tecnikus</t>
  </si>
  <si>
    <t>Énekes</t>
  </si>
  <si>
    <t>Építményszigetelő 15 m alatt</t>
  </si>
  <si>
    <t>Építményszigetelő 15 m felett</t>
  </si>
  <si>
    <t>Építményzsaluzat szerelő 15 m alatt</t>
  </si>
  <si>
    <t>Építményzsaluzat szerelő 15 m felett</t>
  </si>
  <si>
    <t>Építőipari segédmunkás 15 m alatt</t>
  </si>
  <si>
    <t>Építőipari segédmunkás 15 m felett</t>
  </si>
  <si>
    <t>Erdőmérnök</t>
  </si>
  <si>
    <t>Ergoterapeuta</t>
  </si>
  <si>
    <t>Érintésvédelmi felülvizsgáló</t>
  </si>
  <si>
    <t>Erősáramú berendezés felülvizsgáló</t>
  </si>
  <si>
    <t>Étteremvezető</t>
  </si>
  <si>
    <t>Fatelep vezető</t>
  </si>
  <si>
    <t>Fazekas</t>
  </si>
  <si>
    <t>Fegyveres erők felsőfokú foglalkozásai (szellemi)</t>
  </si>
  <si>
    <t>Fejő és tejgyártógép  kezelő</t>
  </si>
  <si>
    <t>Fejvadász (személyzeti tanácsadó)</t>
  </si>
  <si>
    <t>Felvonó szerelő</t>
  </si>
  <si>
    <t>Fesztiválszervező</t>
  </si>
  <si>
    <t>Finommechanikai műszerész</t>
  </si>
  <si>
    <t>Fizikus</t>
  </si>
  <si>
    <t>Fogyatékos emberek gondozója</t>
  </si>
  <si>
    <t>Forgácsoló (kézi, gépi)</t>
  </si>
  <si>
    <t>Fotógráfus</t>
  </si>
  <si>
    <t>Földmérő</t>
  </si>
  <si>
    <t>Fővilágosító</t>
  </si>
  <si>
    <t>Fröccsöntő gépkezelő</t>
  </si>
  <si>
    <t>Gazdasági szervezet vezetője</t>
  </si>
  <si>
    <t>Gazgdasági Informatikus</t>
  </si>
  <si>
    <t>Gépjámű és motor szerelő, -javító</t>
  </si>
  <si>
    <t>Gipszkartonozó</t>
  </si>
  <si>
    <t>Grafikus</t>
  </si>
  <si>
    <t>Gyártásvezető</t>
  </si>
  <si>
    <t>Gyártósori összeszerelő</t>
  </si>
  <si>
    <t>Villamosmérnök (gyenge áramú)</t>
  </si>
  <si>
    <t>Villamosmérnök (erős áramú)</t>
  </si>
  <si>
    <t>Gyermekotthoni aszisztens</t>
  </si>
  <si>
    <t>Gyógyászati segédeszköz forgalmazó</t>
  </si>
  <si>
    <t>Gyógymasszőr</t>
  </si>
  <si>
    <t>Gyógypedagógus</t>
  </si>
  <si>
    <t>Orvoslátogató</t>
  </si>
  <si>
    <t>Gyógyszertári szakaszisztens</t>
  </si>
  <si>
    <t>Gyógyszerügynök</t>
  </si>
  <si>
    <t>Gyorséttermi eladó</t>
  </si>
  <si>
    <t>Gyors-Gépíró</t>
  </si>
  <si>
    <t>Hadi tudósító</t>
  </si>
  <si>
    <t>Halász (édes vízi)</t>
  </si>
  <si>
    <t>Halőr</t>
  </si>
  <si>
    <t>Hangmester</t>
  </si>
  <si>
    <t>Háztartási gépszerelő</t>
  </si>
  <si>
    <t>Hídépítő</t>
  </si>
  <si>
    <t>Hitelügyintéző</t>
  </si>
  <si>
    <t>Hivatásos nevelőszülő</t>
  </si>
  <si>
    <t>Hivatásos pártfogó</t>
  </si>
  <si>
    <t>Hivatásos sportoló</t>
  </si>
  <si>
    <t xml:space="preserve">Honvéd </t>
  </si>
  <si>
    <t>Horgásztókezelő</t>
  </si>
  <si>
    <t>Hőerőművi gépkezelő</t>
  </si>
  <si>
    <t>Hulladéktelep kezelő</t>
  </si>
  <si>
    <t>Húsfeldolgozó</t>
  </si>
  <si>
    <t>Hűtőházkezelő</t>
  </si>
  <si>
    <t>Idegenvezető</t>
  </si>
  <si>
    <t>Ingatlanközvetítő</t>
  </si>
  <si>
    <t>Inszeminátor</t>
  </si>
  <si>
    <t>Ipari alpinista</t>
  </si>
  <si>
    <t>Ipari búvár</t>
  </si>
  <si>
    <t>Iparművész</t>
  </si>
  <si>
    <t>Irodagépszerelő</t>
  </si>
  <si>
    <t>Jegyző</t>
  </si>
  <si>
    <t>Jelmeztervező</t>
  </si>
  <si>
    <t>Jelnyelvi tolmács</t>
  </si>
  <si>
    <t>Jogtanácsos</t>
  </si>
  <si>
    <t>Kádár, bognár</t>
  </si>
  <si>
    <t>Kalauz (bármilyen járművön)</t>
  </si>
  <si>
    <t>Kályha és kandalló építő</t>
  </si>
  <si>
    <t>Karosszérialakatos</t>
  </si>
  <si>
    <t>Kártevő írtó</t>
  </si>
  <si>
    <t>Kazángépkezelő (Kazánfűtő)</t>
  </si>
  <si>
    <t>Keresőmarketing szakember (seo expert)</t>
  </si>
  <si>
    <t xml:space="preserve">Kertész </t>
  </si>
  <si>
    <t>Kertészmérnök</t>
  </si>
  <si>
    <t>Kézi anyagmozgató, csomagoló</t>
  </si>
  <si>
    <t>Kineziológus</t>
  </si>
  <si>
    <t>Kisfeszültségű kábelszerelő</t>
  </si>
  <si>
    <t>Pszichológus</t>
  </si>
  <si>
    <t>Nyugdíjas (öregségi, korkedvezményes) kivétel rokkantnyugdíjas!</t>
  </si>
  <si>
    <t>Könyvkötő</t>
  </si>
  <si>
    <t>Könyvtáros</t>
  </si>
  <si>
    <t>Könyvvizsgáló</t>
  </si>
  <si>
    <t>Környezetvédelmi technikus</t>
  </si>
  <si>
    <t>Körzeti megbízott (rendőr)</t>
  </si>
  <si>
    <t>Közbeszerzési referens</t>
  </si>
  <si>
    <t>Szakoktató</t>
  </si>
  <si>
    <t>Közterület felügyelő</t>
  </si>
  <si>
    <t>Kulcsmásoló</t>
  </si>
  <si>
    <t>Kutyakozmetikus</t>
  </si>
  <si>
    <t>Laboratóriumi technikus</t>
  </si>
  <si>
    <t>Lakberendező</t>
  </si>
  <si>
    <t xml:space="preserve">Látszerész </t>
  </si>
  <si>
    <t>Logisztikus</t>
  </si>
  <si>
    <t>Londiner</t>
  </si>
  <si>
    <t>Lótenyésztő</t>
  </si>
  <si>
    <t>Magasépítő</t>
  </si>
  <si>
    <t>Masszőr</t>
  </si>
  <si>
    <t>Mélyépítő</t>
  </si>
  <si>
    <t>Mentálhigienikus</t>
  </si>
  <si>
    <t>Mesterlövész</t>
  </si>
  <si>
    <t>Meteorológus</t>
  </si>
  <si>
    <t>Mezőgazdasági gépszerelő</t>
  </si>
  <si>
    <t>Minőségellenőr</t>
  </si>
  <si>
    <t>Modell</t>
  </si>
  <si>
    <t>Molnár</t>
  </si>
  <si>
    <t>Mosónő, Vasalónő</t>
  </si>
  <si>
    <t>Mozgólépcső karbantartó</t>
  </si>
  <si>
    <t>Munkavédelmi előadó</t>
  </si>
  <si>
    <t>Műkereskedő</t>
  </si>
  <si>
    <t>Műszaki rajzoló</t>
  </si>
  <si>
    <t>Növénytermesztő</t>
  </si>
  <si>
    <t>Növényvédőszer gyártó</t>
  </si>
  <si>
    <t>Optikus</t>
  </si>
  <si>
    <t>Optometrista</t>
  </si>
  <si>
    <t>Pénzszállító autó vezetője (fegyveres)</t>
  </si>
  <si>
    <t>Pap, lelkész</t>
  </si>
  <si>
    <t>Papírgyártó, feldolgozó</t>
  </si>
  <si>
    <t>Parfümőr</t>
  </si>
  <si>
    <t>Parképítő</t>
  </si>
  <si>
    <t>Pénzügyi ügyintéző</t>
  </si>
  <si>
    <t>Piackutató</t>
  </si>
  <si>
    <t>Pincér</t>
  </si>
  <si>
    <t>Pirotechnikus</t>
  </si>
  <si>
    <t>Postai kézbesítő (kerékpárral)</t>
  </si>
  <si>
    <t xml:space="preserve">Postás </t>
  </si>
  <si>
    <t>Régész</t>
  </si>
  <si>
    <t>Rendszerelemző (informatikai)</t>
  </si>
  <si>
    <t>Repülőgép rakodómunkás</t>
  </si>
  <si>
    <t>Repülőgép szerelő</t>
  </si>
  <si>
    <t>Ruhaipari technikus</t>
  </si>
  <si>
    <t>Sírásó</t>
  </si>
  <si>
    <t>Sörfőző mester</t>
  </si>
  <si>
    <t>Sütő, tésztaipari betanított munkás</t>
  </si>
  <si>
    <t>Szabó, varró</t>
  </si>
  <si>
    <t>Szállodai portás</t>
  </si>
  <si>
    <t>Személygépkocsi vezető</t>
  </si>
  <si>
    <t>Személyi stylist</t>
  </si>
  <si>
    <t>Színpadi fénytechnikus</t>
  </si>
  <si>
    <t>Szociális munkás</t>
  </si>
  <si>
    <t>Szülésznő</t>
  </si>
  <si>
    <t>Táncos (pl. néptácnos, baletttáncos stb.)</t>
  </si>
  <si>
    <t>Tanintézetvezető</t>
  </si>
  <si>
    <t>Társközvetítő</t>
  </si>
  <si>
    <t>Tejtermék gyártó</t>
  </si>
  <si>
    <t>Temetkezési ügyintéző</t>
  </si>
  <si>
    <t xml:space="preserve">Térképész </t>
  </si>
  <si>
    <t>Termelésirányító</t>
  </si>
  <si>
    <t>Természetgyógyász</t>
  </si>
  <si>
    <t>Tolmács, fordító</t>
  </si>
  <si>
    <t>Pilóta (vadászgépen)</t>
  </si>
  <si>
    <t>Uniós hivatalnok (Irodai munkát végez)</t>
  </si>
  <si>
    <t>Pilóta (utasszállító repülőgépen)</t>
  </si>
  <si>
    <t>Pilóta (helikopteren)</t>
  </si>
  <si>
    <t>Vájár</t>
  </si>
  <si>
    <t>Várostervező</t>
  </si>
  <si>
    <t>Védőnő</t>
  </si>
  <si>
    <t>Vegyész technikus</t>
  </si>
  <si>
    <t>Videójáték tesztelő</t>
  </si>
  <si>
    <t>Virágkereskedő</t>
  </si>
  <si>
    <t>Bányász (föld alatt)</t>
  </si>
  <si>
    <t>Rendőr, ha eltekintünk a Feltételtől</t>
  </si>
  <si>
    <t>Agrármenedzser</t>
  </si>
  <si>
    <t>Autóbusz vezető (helyi, helyközi, távolsági)</t>
  </si>
  <si>
    <t>Biokémikus</t>
  </si>
  <si>
    <t>Cirkuszi akrobata</t>
  </si>
  <si>
    <t>CNC esztergályos</t>
  </si>
  <si>
    <t>Éjjeliőr (fegyver nélküli)</t>
  </si>
  <si>
    <t>Gyári autómata összeszerelő, gépsorkezelő</t>
  </si>
  <si>
    <t>Mezőgazdasági munkás (segédmunka, kapálás, ásás, szedés, stb…)</t>
  </si>
  <si>
    <t>Színész, előadóművész</t>
  </si>
  <si>
    <t>Tanácsadó</t>
  </si>
  <si>
    <t>Tanár (általános, közép és felső oktatásban)</t>
  </si>
  <si>
    <t>Tekercselő (villanymotor és szivattyú)</t>
  </si>
  <si>
    <t>v2.1.7</t>
  </si>
  <si>
    <t>Ezt kérem!</t>
  </si>
  <si>
    <t>valaki valaki</t>
  </si>
  <si>
    <t>LEAD1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</si>
</sst>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Ft&quot;;[Red]\-#,##0\ &quot;Ft&quot;"/>
    <numFmt numFmtId="164" formatCode="0.00000"/>
    <numFmt numFmtId="165" formatCode="#,##0\ &quot;év&quot;"/>
    <numFmt numFmtId="166" formatCode="#,##0\ &quot;Ft&quot;"/>
    <numFmt numFmtId="167" formatCode="#,##0.00\ [$€-1];[Red]\-#,##0.00\ [$€-1]"/>
    <numFmt numFmtId="168" formatCode="#,##0\ &quot;évre&quot;"/>
  </numFmts>
  <fonts count="23" x14ac:knownFonts="1">
    <font>
      <sz val="10"/>
      <color theme="1"/>
      <name val="Arial"/>
      <family val="2"/>
      <charset val="238"/>
    </font>
    <font>
      <b/>
      <sz val="10"/>
      <color theme="0"/>
      <name val="Arial"/>
      <family val="2"/>
      <charset val="238"/>
    </font>
    <font>
      <b/>
      <sz val="10"/>
      <color rgb="FFDB0A5B"/>
      <name val="Arial"/>
      <family val="2"/>
      <charset val="238"/>
    </font>
    <font>
      <sz val="10"/>
      <color rgb="FFDB0A5B"/>
      <name val="Arial"/>
      <family val="2"/>
      <charset val="238"/>
    </font>
    <font>
      <b/>
      <sz val="24"/>
      <name val="Arial"/>
      <family val="2"/>
      <charset val="238"/>
    </font>
    <font>
      <sz val="10"/>
      <name val="Arial"/>
      <family val="2"/>
      <charset val="238"/>
    </font>
    <font>
      <b/>
      <sz val="10"/>
      <name val="Arial"/>
      <family val="2"/>
      <charset val="238"/>
    </font>
    <font>
      <sz val="14"/>
      <name val="Arial"/>
      <family val="2"/>
      <charset val="238"/>
    </font>
    <font>
      <sz val="10"/>
      <color theme="0"/>
      <name val="Arial"/>
      <family val="2"/>
      <charset val="238"/>
    </font>
    <font>
      <b/>
      <sz val="11"/>
      <name val="Arial"/>
      <family val="2"/>
      <charset val="238"/>
    </font>
    <font>
      <i/>
      <sz val="10"/>
      <name val="Arial"/>
      <family val="2"/>
      <charset val="238"/>
    </font>
    <font>
      <b/>
      <sz val="10"/>
      <color theme="1"/>
      <name val="Arial"/>
      <family val="2"/>
      <charset val="238"/>
    </font>
    <font>
      <sz val="12"/>
      <color theme="1"/>
      <name val="Times New Roman"/>
      <family val="1"/>
      <charset val="238"/>
    </font>
    <font>
      <sz val="9"/>
      <name val="Arial"/>
      <family val="2"/>
      <charset val="238"/>
    </font>
    <font>
      <b/>
      <sz val="11"/>
      <color theme="1"/>
      <name val="Arial"/>
      <family val="2"/>
      <charset val="238"/>
    </font>
    <font>
      <b/>
      <sz val="24"/>
      <color theme="1"/>
      <name val="Arial"/>
      <family val="2"/>
      <charset val="238"/>
    </font>
    <font>
      <i/>
      <sz val="10"/>
      <color theme="1"/>
      <name val="Arial"/>
      <family val="2"/>
      <charset val="238"/>
    </font>
    <font>
      <sz val="14"/>
      <color theme="1"/>
      <name val="Arial"/>
      <family val="2"/>
      <charset val="238"/>
    </font>
    <font>
      <sz val="11"/>
      <color theme="1"/>
      <name val="Calibri"/>
      <family val="2"/>
      <charset val="238"/>
      <scheme val="minor"/>
    </font>
    <font>
      <b/>
      <sz val="12"/>
      <color theme="0"/>
      <name val="Arial"/>
      <family val="2"/>
      <charset val="238"/>
    </font>
    <font>
      <b/>
      <sz val="14"/>
      <color theme="0"/>
      <name val="Arial"/>
      <family val="2"/>
      <charset val="238"/>
    </font>
    <font>
      <i/>
      <sz val="10"/>
      <color theme="0"/>
      <name val="Arial"/>
      <family val="2"/>
      <charset val="238"/>
    </font>
    <font>
      <sz val="24"/>
      <color theme="1"/>
      <name val="Arial"/>
      <family val="2"/>
      <charset val="238"/>
    </font>
  </fonts>
  <fills count="6">
    <fill>
      <patternFill patternType="none"/>
    </fill>
    <fill>
      <patternFill patternType="gray125"/>
    </fill>
    <fill>
      <patternFill patternType="solid">
        <fgColor rgb="FF0061A0"/>
        <bgColor indexed="64"/>
      </patternFill>
    </fill>
    <fill>
      <patternFill patternType="solid">
        <fgColor rgb="FF0090DA"/>
        <bgColor indexed="64"/>
      </patternFill>
    </fill>
    <fill>
      <patternFill patternType="solid">
        <fgColor rgb="FFA4CE4E"/>
        <bgColor indexed="64"/>
      </patternFill>
    </fill>
    <fill>
      <patternFill patternType="solid">
        <fgColor theme="0"/>
        <bgColor indexed="64"/>
      </patternFill>
    </fill>
  </fills>
  <borders count="19">
    <border>
      <left/>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auto="1"/>
      </bottom>
      <diagonal/>
    </border>
    <border>
      <left/>
      <right/>
      <top style="thin">
        <color auto="1"/>
      </top>
      <bottom/>
      <diagonal/>
    </border>
  </borders>
  <cellStyleXfs count="2">
    <xf numFmtId="0" fontId="0" fillId="0" borderId="0"/>
    <xf numFmtId="0" fontId="18" fillId="0" borderId="0"/>
  </cellStyleXfs>
  <cellXfs count="226">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4" fontId="0" fillId="0" borderId="0" xfId="0" applyNumberFormat="1"/>
    <xf numFmtId="4" fontId="0" fillId="0" borderId="1" xfId="0" applyNumberFormat="1" applyBorder="1"/>
    <xf numFmtId="4" fontId="0" fillId="0" borderId="2" xfId="0" applyNumberFormat="1" applyBorder="1"/>
    <xf numFmtId="164" fontId="0" fillId="0" borderId="0" xfId="0" applyNumberFormat="1"/>
    <xf numFmtId="0" fontId="5" fillId="5" borderId="0" xfId="0" applyFont="1" applyFill="1" applyAlignment="1" applyProtection="1">
      <alignment vertical="center"/>
      <protection hidden="1"/>
    </xf>
    <xf numFmtId="0" fontId="3" fillId="5" borderId="0" xfId="0" applyFont="1" applyFill="1" applyAlignment="1" applyProtection="1">
      <alignment vertical="center"/>
      <protection hidden="1"/>
    </xf>
    <xf numFmtId="0" fontId="1" fillId="2" borderId="6" xfId="0" applyFont="1" applyFill="1" applyBorder="1" applyAlignment="1" applyProtection="1">
      <alignment vertical="center"/>
      <protection hidden="1"/>
    </xf>
    <xf numFmtId="0" fontId="8" fillId="5" borderId="0" xfId="0" applyFont="1" applyFill="1" applyAlignment="1" applyProtection="1">
      <alignment vertical="center"/>
      <protection hidden="1"/>
    </xf>
    <xf numFmtId="0" fontId="5" fillId="5" borderId="0" xfId="0" applyNumberFormat="1" applyFont="1" applyFill="1" applyAlignment="1" applyProtection="1">
      <alignment vertical="center"/>
      <protection hidden="1"/>
    </xf>
    <xf numFmtId="4" fontId="5" fillId="5" borderId="6" xfId="0" applyNumberFormat="1" applyFont="1" applyFill="1" applyBorder="1" applyAlignment="1" applyProtection="1">
      <alignment vertical="center"/>
      <protection hidden="1"/>
    </xf>
    <xf numFmtId="0" fontId="2" fillId="5" borderId="0" xfId="0" applyFont="1" applyFill="1" applyAlignment="1" applyProtection="1">
      <alignment vertical="center"/>
      <protection hidden="1"/>
    </xf>
    <xf numFmtId="3" fontId="5" fillId="5" borderId="9" xfId="0" applyNumberFormat="1" applyFont="1" applyFill="1" applyBorder="1" applyAlignment="1" applyProtection="1">
      <alignment vertical="center"/>
      <protection hidden="1"/>
    </xf>
    <xf numFmtId="0" fontId="10" fillId="5" borderId="0" xfId="0" applyFont="1" applyFill="1" applyAlignment="1" applyProtection="1">
      <alignment vertical="center"/>
      <protection hidden="1"/>
    </xf>
    <xf numFmtId="0" fontId="5" fillId="5" borderId="0" xfId="0" quotePrefix="1" applyFont="1" applyFill="1" applyAlignment="1" applyProtection="1">
      <alignment vertical="center"/>
      <protection hidden="1"/>
    </xf>
    <xf numFmtId="165" fontId="0" fillId="0" borderId="0" xfId="0" applyNumberFormat="1"/>
    <xf numFmtId="3" fontId="0" fillId="0" borderId="0" xfId="0" applyNumberFormat="1"/>
    <xf numFmtId="0" fontId="0" fillId="0" borderId="0" xfId="0" applyNumberFormat="1"/>
    <xf numFmtId="0" fontId="12" fillId="0" borderId="0" xfId="0" applyFont="1"/>
    <xf numFmtId="0" fontId="11" fillId="0" borderId="0" xfId="0" applyFont="1"/>
    <xf numFmtId="16" fontId="5" fillId="5" borderId="0" xfId="0" quotePrefix="1" applyNumberFormat="1" applyFont="1" applyFill="1" applyAlignment="1" applyProtection="1">
      <alignment vertical="center"/>
      <protection hidden="1"/>
    </xf>
    <xf numFmtId="6" fontId="0" fillId="0" borderId="0" xfId="0" applyNumberFormat="1"/>
    <xf numFmtId="167" fontId="0" fillId="0" borderId="0" xfId="0" applyNumberFormat="1"/>
    <xf numFmtId="0" fontId="0" fillId="0" borderId="6" xfId="0" applyBorder="1"/>
    <xf numFmtId="9" fontId="0" fillId="0" borderId="0" xfId="0" applyNumberFormat="1"/>
    <xf numFmtId="4" fontId="7" fillId="5" borderId="0" xfId="0" applyNumberFormat="1" applyFont="1" applyFill="1" applyBorder="1" applyAlignment="1" applyProtection="1">
      <alignment horizontal="right" vertical="center"/>
      <protection hidden="1"/>
    </xf>
    <xf numFmtId="0" fontId="7" fillId="5" borderId="0" xfId="0" applyFont="1" applyFill="1" applyBorder="1" applyAlignment="1" applyProtection="1">
      <alignment horizontal="center" vertical="center"/>
      <protection hidden="1"/>
    </xf>
    <xf numFmtId="0" fontId="0" fillId="0" borderId="0" xfId="0" applyFont="1"/>
    <xf numFmtId="0" fontId="0" fillId="5" borderId="0" xfId="0" applyFill="1" applyProtection="1">
      <protection hidden="1"/>
    </xf>
    <xf numFmtId="0" fontId="13" fillId="5" borderId="0" xfId="0" applyFont="1" applyFill="1" applyBorder="1" applyAlignment="1" applyProtection="1">
      <alignment horizontal="center" vertical="center" wrapText="1"/>
      <protection hidden="1"/>
    </xf>
    <xf numFmtId="0" fontId="0" fillId="5" borderId="0" xfId="0" applyFill="1" applyAlignment="1" applyProtection="1">
      <alignment vertical="center"/>
      <protection hidden="1"/>
    </xf>
    <xf numFmtId="0" fontId="16" fillId="5" borderId="0" xfId="0" applyFont="1" applyFill="1" applyAlignment="1" applyProtection="1">
      <alignment vertical="center"/>
      <protection hidden="1"/>
    </xf>
    <xf numFmtId="0" fontId="0" fillId="5" borderId="0" xfId="0" applyFill="1" applyAlignment="1" applyProtection="1">
      <alignment horizontal="center" vertical="center"/>
      <protection hidden="1"/>
    </xf>
    <xf numFmtId="0" fontId="0" fillId="5" borderId="0" xfId="0" applyFont="1" applyFill="1" applyAlignment="1" applyProtection="1">
      <alignment vertical="center"/>
      <protection hidden="1"/>
    </xf>
    <xf numFmtId="0" fontId="11" fillId="5" borderId="0" xfId="0" applyFont="1" applyFill="1" applyAlignment="1" applyProtection="1">
      <alignment vertical="center"/>
      <protection hidden="1"/>
    </xf>
    <xf numFmtId="0" fontId="11" fillId="5" borderId="0" xfId="0" applyFont="1" applyFill="1" applyAlignment="1" applyProtection="1">
      <alignment horizontal="center" vertical="center"/>
      <protection hidden="1"/>
    </xf>
    <xf numFmtId="166" fontId="0" fillId="5" borderId="0" xfId="0" applyNumberFormat="1" applyFill="1" applyAlignment="1" applyProtection="1">
      <alignment horizontal="center" vertical="center"/>
      <protection hidden="1"/>
    </xf>
    <xf numFmtId="168" fontId="16" fillId="5" borderId="9" xfId="0" applyNumberFormat="1" applyFont="1" applyFill="1" applyBorder="1" applyAlignment="1" applyProtection="1">
      <alignment horizontal="right" vertical="center"/>
      <protection hidden="1"/>
    </xf>
    <xf numFmtId="0" fontId="3" fillId="5" borderId="0" xfId="0" applyFont="1" applyFill="1" applyAlignment="1" applyProtection="1">
      <alignment horizontal="left" vertical="center"/>
      <protection hidden="1"/>
    </xf>
    <xf numFmtId="0" fontId="0" fillId="5" borderId="0" xfId="0" applyFill="1" applyAlignment="1" applyProtection="1">
      <alignment horizontal="left" vertical="center"/>
      <protection hidden="1"/>
    </xf>
    <xf numFmtId="0" fontId="0" fillId="5" borderId="0" xfId="0" applyFill="1" applyAlignment="1" applyProtection="1">
      <alignment horizontal="left" vertical="center" wrapText="1"/>
      <protection hidden="1"/>
    </xf>
    <xf numFmtId="0" fontId="6" fillId="5" borderId="0" xfId="0" applyFont="1" applyFill="1" applyAlignment="1" applyProtection="1">
      <alignment vertical="center"/>
      <protection hidden="1"/>
    </xf>
    <xf numFmtId="0" fontId="6" fillId="5" borderId="0" xfId="0" quotePrefix="1" applyNumberFormat="1" applyFont="1" applyFill="1" applyAlignment="1" applyProtection="1">
      <alignment vertical="center"/>
      <protection hidden="1"/>
    </xf>
    <xf numFmtId="0" fontId="6" fillId="5" borderId="0" xfId="0" applyNumberFormat="1" applyFont="1" applyFill="1" applyAlignment="1" applyProtection="1">
      <alignment vertical="center"/>
      <protection hidden="1"/>
    </xf>
    <xf numFmtId="0" fontId="3" fillId="5" borderId="0" xfId="0" applyFont="1" applyFill="1" applyBorder="1" applyAlignment="1" applyProtection="1">
      <alignment vertical="center"/>
      <protection hidden="1"/>
    </xf>
    <xf numFmtId="166" fontId="3" fillId="5" borderId="0" xfId="0" applyNumberFormat="1" applyFont="1" applyFill="1" applyAlignment="1" applyProtection="1">
      <alignment horizontal="center" vertical="center"/>
      <protection hidden="1"/>
    </xf>
    <xf numFmtId="166" fontId="2" fillId="5" borderId="0" xfId="0" applyNumberFormat="1" applyFont="1" applyFill="1" applyAlignment="1" applyProtection="1">
      <alignment horizontal="left" vertical="center"/>
      <protection hidden="1"/>
    </xf>
    <xf numFmtId="0" fontId="5" fillId="5" borderId="0" xfId="0" quotePrefix="1" applyNumberFormat="1" applyFont="1" applyFill="1" applyAlignment="1" applyProtection="1">
      <alignment vertical="center"/>
      <protection hidden="1"/>
    </xf>
    <xf numFmtId="0" fontId="13" fillId="5" borderId="0" xfId="0" applyNumberFormat="1" applyFont="1" applyFill="1" applyBorder="1" applyAlignment="1" applyProtection="1">
      <alignment horizontal="center" vertical="center" wrapText="1"/>
      <protection hidden="1"/>
    </xf>
    <xf numFmtId="0" fontId="6" fillId="5" borderId="0" xfId="0" applyNumberFormat="1" applyFont="1" applyFill="1" applyAlignment="1" applyProtection="1">
      <alignment horizontal="center" vertical="center"/>
      <protection hidden="1"/>
    </xf>
    <xf numFmtId="0" fontId="5" fillId="5" borderId="0" xfId="0" applyNumberFormat="1" applyFont="1" applyFill="1" applyAlignment="1" applyProtection="1">
      <alignment horizontal="center" vertical="center"/>
      <protection hidden="1"/>
    </xf>
    <xf numFmtId="3" fontId="0" fillId="0" borderId="0" xfId="0" applyNumberFormat="1" applyFont="1"/>
    <xf numFmtId="165" fontId="5" fillId="5" borderId="0" xfId="0" applyNumberFormat="1" applyFont="1" applyFill="1" applyAlignment="1" applyProtection="1">
      <alignment vertical="center"/>
      <protection hidden="1"/>
    </xf>
    <xf numFmtId="166" fontId="5" fillId="5" borderId="0" xfId="0" applyNumberFormat="1" applyFont="1" applyFill="1" applyAlignment="1" applyProtection="1">
      <alignment vertical="center"/>
      <protection hidden="1"/>
    </xf>
    <xf numFmtId="0" fontId="5" fillId="5" borderId="0" xfId="0" applyFont="1" applyFill="1" applyBorder="1" applyAlignment="1" applyProtection="1">
      <alignment vertical="center"/>
      <protection hidden="1"/>
    </xf>
    <xf numFmtId="166" fontId="5" fillId="5" borderId="0" xfId="0" applyNumberFormat="1" applyFont="1" applyFill="1" applyBorder="1" applyAlignment="1" applyProtection="1">
      <alignment vertical="center"/>
      <protection hidden="1"/>
    </xf>
    <xf numFmtId="166" fontId="6" fillId="5" borderId="0" xfId="0" applyNumberFormat="1" applyFont="1" applyFill="1" applyAlignment="1" applyProtection="1">
      <alignment horizontal="left" vertical="center"/>
      <protection hidden="1"/>
    </xf>
    <xf numFmtId="0" fontId="5" fillId="5" borderId="0" xfId="0" applyFont="1" applyFill="1" applyAlignment="1" applyProtection="1">
      <alignment horizontal="left" vertical="center"/>
      <protection hidden="1"/>
    </xf>
    <xf numFmtId="166" fontId="5" fillId="5"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alignment vertical="center"/>
      <protection hidden="1"/>
    </xf>
    <xf numFmtId="165" fontId="8" fillId="3" borderId="3" xfId="0" applyNumberFormat="1" applyFont="1" applyFill="1" applyBorder="1" applyAlignment="1" applyProtection="1">
      <alignment horizontal="center" vertical="center"/>
      <protection hidden="1"/>
    </xf>
    <xf numFmtId="165" fontId="8" fillId="3" borderId="8"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protection hidden="1"/>
    </xf>
    <xf numFmtId="0" fontId="4"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3" fontId="1" fillId="3" borderId="6" xfId="0" applyNumberFormat="1" applyFont="1" applyFill="1" applyBorder="1" applyAlignment="1" applyProtection="1">
      <alignment horizontal="center" vertical="center"/>
      <protection locked="0"/>
    </xf>
    <xf numFmtId="166"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3" fillId="5" borderId="0" xfId="0" applyFont="1" applyFill="1" applyProtection="1">
      <protection hidden="1"/>
    </xf>
    <xf numFmtId="165" fontId="8" fillId="3" borderId="3" xfId="0" applyNumberFormat="1" applyFont="1" applyFill="1" applyBorder="1" applyProtection="1">
      <protection hidden="1"/>
    </xf>
    <xf numFmtId="165" fontId="8" fillId="3" borderId="8" xfId="0" applyNumberFormat="1" applyFont="1" applyFill="1" applyBorder="1" applyProtection="1">
      <protection hidden="1"/>
    </xf>
    <xf numFmtId="0" fontId="0" fillId="5" borderId="0" xfId="0" applyFont="1" applyFill="1" applyBorder="1" applyAlignment="1" applyProtection="1">
      <alignment wrapText="1"/>
      <protection hidden="1"/>
    </xf>
    <xf numFmtId="0" fontId="8" fillId="3" borderId="16" xfId="0" applyFont="1" applyFill="1" applyBorder="1" applyAlignment="1" applyProtection="1">
      <alignment vertical="center" wrapText="1"/>
      <protection hidden="1"/>
    </xf>
    <xf numFmtId="0" fontId="8" fillId="3" borderId="16" xfId="0" applyFont="1" applyFill="1" applyBorder="1" applyAlignment="1" applyProtection="1">
      <alignment horizontal="left" vertical="center" wrapText="1"/>
      <protection hidden="1"/>
    </xf>
    <xf numFmtId="0" fontId="8" fillId="3" borderId="15"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center" vertical="center" wrapText="1"/>
      <protection hidden="1"/>
    </xf>
    <xf numFmtId="0" fontId="0" fillId="5" borderId="8" xfId="0" applyFont="1" applyFill="1" applyBorder="1" applyAlignment="1" applyProtection="1">
      <alignment horizontal="left" vertical="center" wrapText="1"/>
      <protection hidden="1"/>
    </xf>
    <xf numFmtId="0" fontId="11" fillId="5" borderId="17" xfId="0" applyFont="1" applyFill="1" applyBorder="1" applyAlignment="1" applyProtection="1">
      <alignment horizontal="center" vertical="center" wrapText="1"/>
      <protection hidden="1"/>
    </xf>
    <xf numFmtId="0" fontId="0" fillId="5" borderId="0" xfId="0" applyFont="1" applyFill="1" applyBorder="1" applyAlignment="1" applyProtection="1">
      <alignment horizontal="center" vertical="center" wrapText="1"/>
      <protection hidden="1"/>
    </xf>
    <xf numFmtId="0" fontId="11" fillId="5" borderId="8" xfId="0" applyFont="1" applyFill="1" applyBorder="1" applyAlignment="1" applyProtection="1">
      <alignment horizontal="center" vertical="center" wrapText="1"/>
      <protection hidden="1"/>
    </xf>
    <xf numFmtId="0" fontId="16" fillId="5" borderId="0" xfId="0" applyFont="1" applyFill="1" applyProtection="1">
      <protection hidden="1"/>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0" fontId="1" fillId="2" borderId="6" xfId="0" applyFont="1" applyFill="1" applyBorder="1" applyAlignment="1" applyProtection="1">
      <alignment horizontal="left" vertical="center"/>
      <protection hidden="1"/>
    </xf>
    <xf numFmtId="0" fontId="1" fillId="2" borderId="10" xfId="0" applyFont="1" applyFill="1" applyBorder="1" applyAlignment="1" applyProtection="1">
      <alignment horizontal="left" vertical="center"/>
      <protection hidden="1"/>
    </xf>
    <xf numFmtId="0" fontId="1" fillId="2" borderId="2" xfId="0" applyFont="1" applyFill="1" applyBorder="1" applyAlignment="1" applyProtection="1">
      <alignment horizontal="left" vertical="center"/>
      <protection hidden="1"/>
    </xf>
    <xf numFmtId="0" fontId="1" fillId="2" borderId="5" xfId="0" applyFont="1" applyFill="1" applyBorder="1" applyAlignment="1" applyProtection="1">
      <alignment horizontal="left" vertical="center"/>
      <protection hidden="1"/>
    </xf>
    <xf numFmtId="3" fontId="1" fillId="3" borderId="6" xfId="0" applyNumberFormat="1" applyFont="1" applyFill="1" applyBorder="1" applyAlignment="1" applyProtection="1">
      <alignment horizontal="center" vertical="center"/>
      <protection locked="0"/>
    </xf>
    <xf numFmtId="0" fontId="5" fillId="5" borderId="6" xfId="0" applyFont="1" applyFill="1" applyBorder="1" applyAlignment="1" applyProtection="1">
      <alignment horizontal="left" vertical="center"/>
      <protection hidden="1"/>
    </xf>
    <xf numFmtId="0" fontId="6" fillId="4" borderId="7"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5" fillId="5" borderId="0" xfId="0" applyFont="1" applyFill="1" applyAlignment="1" applyProtection="1">
      <alignment horizontal="left" vertical="center" wrapText="1"/>
      <protection hidden="1"/>
    </xf>
    <xf numFmtId="0" fontId="4" fillId="5" borderId="0" xfId="0" applyFont="1" applyFill="1" applyAlignment="1" applyProtection="1">
      <alignment horizontal="center" vertical="center"/>
      <protection hidden="1"/>
    </xf>
    <xf numFmtId="4" fontId="7" fillId="5" borderId="11" xfId="0" applyNumberFormat="1" applyFont="1" applyFill="1" applyBorder="1" applyAlignment="1" applyProtection="1">
      <alignment horizontal="right" vertical="center"/>
      <protection hidden="1"/>
    </xf>
    <xf numFmtId="4" fontId="7" fillId="5" borderId="12" xfId="0" applyNumberFormat="1" applyFont="1" applyFill="1" applyBorder="1" applyAlignment="1" applyProtection="1">
      <alignment horizontal="right" vertical="center"/>
      <protection hidden="1"/>
    </xf>
    <xf numFmtId="0" fontId="7" fillId="5" borderId="13" xfId="0" applyFont="1" applyFill="1" applyBorder="1" applyAlignment="1" applyProtection="1">
      <alignment horizontal="center" vertical="center"/>
      <protection hidden="1"/>
    </xf>
    <xf numFmtId="0" fontId="7" fillId="5" borderId="4" xfId="0" applyFont="1" applyFill="1" applyBorder="1" applyAlignment="1" applyProtection="1">
      <alignment horizontal="center" vertical="center"/>
      <protection hidden="1"/>
    </xf>
    <xf numFmtId="0" fontId="5" fillId="4" borderId="6" xfId="0" applyFont="1" applyFill="1" applyBorder="1" applyAlignment="1" applyProtection="1">
      <alignment horizontal="center" vertical="center"/>
      <protection locked="0"/>
    </xf>
    <xf numFmtId="14" fontId="5" fillId="4" borderId="6" xfId="0" applyNumberFormat="1" applyFont="1" applyFill="1" applyBorder="1" applyAlignment="1" applyProtection="1">
      <alignment horizontal="center" vertical="center"/>
      <protection locked="0"/>
    </xf>
    <xf numFmtId="165" fontId="5" fillId="5" borderId="6" xfId="0" applyNumberFormat="1" applyFont="1" applyFill="1" applyBorder="1" applyAlignment="1" applyProtection="1">
      <alignment horizontal="center" vertical="center"/>
      <protection hidden="1"/>
    </xf>
    <xf numFmtId="0" fontId="1" fillId="2" borderId="7"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14" fontId="5" fillId="4" borderId="7" xfId="0" applyNumberFormat="1" applyFont="1" applyFill="1" applyBorder="1" applyAlignment="1" applyProtection="1">
      <alignment horizontal="center" vertical="center"/>
      <protection locked="0"/>
    </xf>
    <xf numFmtId="14" fontId="5" fillId="4" borderId="8" xfId="0" applyNumberFormat="1" applyFont="1" applyFill="1" applyBorder="1" applyAlignment="1" applyProtection="1">
      <alignment horizontal="center" vertical="center"/>
      <protection locked="0"/>
    </xf>
    <xf numFmtId="14" fontId="5" fillId="4" borderId="9" xfId="0" applyNumberFormat="1" applyFont="1" applyFill="1" applyBorder="1" applyAlignment="1" applyProtection="1">
      <alignment horizontal="center" vertical="center"/>
      <protection locked="0"/>
    </xf>
    <xf numFmtId="0" fontId="1" fillId="2" borderId="11" xfId="0" applyFont="1" applyFill="1" applyBorder="1" applyAlignment="1" applyProtection="1">
      <alignment horizontal="center" vertical="center" wrapText="1"/>
      <protection hidden="1"/>
    </xf>
    <xf numFmtId="0" fontId="1" fillId="2" borderId="13" xfId="0" applyFont="1" applyFill="1" applyBorder="1" applyAlignment="1" applyProtection="1">
      <alignment horizontal="center" vertical="center" wrapText="1"/>
      <protection hidden="1"/>
    </xf>
    <xf numFmtId="0" fontId="1" fillId="2" borderId="12"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0" fontId="13" fillId="5" borderId="11" xfId="0" applyFont="1" applyFill="1" applyBorder="1" applyAlignment="1" applyProtection="1">
      <alignment horizontal="center" vertical="center" wrapText="1"/>
      <protection hidden="1"/>
    </xf>
    <xf numFmtId="0" fontId="13" fillId="5" borderId="13" xfId="0" applyFont="1" applyFill="1" applyBorder="1" applyAlignment="1" applyProtection="1">
      <alignment horizontal="center" vertical="center" wrapText="1"/>
      <protection hidden="1"/>
    </xf>
    <xf numFmtId="0" fontId="13" fillId="5" borderId="12" xfId="0" applyFont="1" applyFill="1" applyBorder="1" applyAlignment="1" applyProtection="1">
      <alignment horizontal="center" vertical="center" wrapText="1"/>
      <protection hidden="1"/>
    </xf>
    <xf numFmtId="0" fontId="13" fillId="5" borderId="4" xfId="0" applyFont="1" applyFill="1" applyBorder="1" applyAlignment="1" applyProtection="1">
      <alignment horizontal="center" vertical="center" wrapText="1"/>
      <protection hidden="1"/>
    </xf>
    <xf numFmtId="0" fontId="9" fillId="5" borderId="0" xfId="0" applyFont="1" applyFill="1" applyAlignment="1" applyProtection="1">
      <alignment horizontal="center" vertical="center"/>
      <protection hidden="1"/>
    </xf>
    <xf numFmtId="0" fontId="5" fillId="5" borderId="6" xfId="0" applyFont="1" applyFill="1" applyBorder="1" applyAlignment="1" applyProtection="1">
      <alignment horizontal="center" vertical="center"/>
      <protection hidden="1"/>
    </xf>
    <xf numFmtId="0" fontId="6" fillId="4" borderId="6"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hidden="1"/>
    </xf>
    <xf numFmtId="166"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1" fillId="2" borderId="18"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0" fontId="5" fillId="5" borderId="7" xfId="0" applyFont="1" applyFill="1" applyBorder="1" applyAlignment="1" applyProtection="1">
      <alignment horizontal="left" vertical="center"/>
      <protection hidden="1"/>
    </xf>
    <xf numFmtId="0" fontId="5" fillId="5" borderId="8" xfId="0" applyFont="1" applyFill="1" applyBorder="1" applyAlignment="1" applyProtection="1">
      <alignment horizontal="left" vertical="center"/>
      <protection hidden="1"/>
    </xf>
    <xf numFmtId="0" fontId="5" fillId="5" borderId="9" xfId="0" applyFont="1" applyFill="1" applyBorder="1" applyAlignment="1" applyProtection="1">
      <alignment horizontal="left" vertical="center"/>
      <protection hidden="1"/>
    </xf>
    <xf numFmtId="0" fontId="14" fillId="5" borderId="0" xfId="0" applyFont="1" applyFill="1" applyAlignment="1" applyProtection="1">
      <alignment horizontal="center" vertical="center"/>
      <protection hidden="1"/>
    </xf>
    <xf numFmtId="166" fontId="1" fillId="5" borderId="7" xfId="0" applyNumberFormat="1" applyFont="1" applyFill="1" applyBorder="1" applyAlignment="1" applyProtection="1">
      <alignment horizontal="center" vertical="center"/>
      <protection hidden="1"/>
    </xf>
    <xf numFmtId="166" fontId="1" fillId="5" borderId="9"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wrapText="1"/>
      <protection hidden="1"/>
    </xf>
    <xf numFmtId="0" fontId="15" fillId="5" borderId="0" xfId="0" applyFont="1" applyFill="1" applyAlignment="1" applyProtection="1">
      <alignment horizontal="center" vertical="center"/>
      <protection hidden="1"/>
    </xf>
    <xf numFmtId="166" fontId="0" fillId="5" borderId="6" xfId="0" applyNumberFormat="1" applyFill="1" applyBorder="1" applyAlignment="1" applyProtection="1">
      <alignment horizontal="center" vertical="center"/>
      <protection hidden="1"/>
    </xf>
    <xf numFmtId="0" fontId="0" fillId="5" borderId="6" xfId="0" applyFill="1" applyBorder="1" applyAlignment="1" applyProtection="1">
      <alignment horizontal="left" vertical="center"/>
      <protection hidden="1"/>
    </xf>
    <xf numFmtId="0" fontId="11" fillId="5" borderId="6" xfId="0" applyFont="1" applyFill="1" applyBorder="1" applyAlignment="1" applyProtection="1">
      <alignment horizontal="left" vertical="center"/>
      <protection hidden="1"/>
    </xf>
    <xf numFmtId="166" fontId="1" fillId="3" borderId="6" xfId="0" applyNumberFormat="1" applyFont="1" applyFill="1" applyBorder="1" applyAlignment="1" applyProtection="1">
      <alignment horizontal="center" vertical="center"/>
      <protection locked="0"/>
    </xf>
    <xf numFmtId="165" fontId="0" fillId="5" borderId="6" xfId="0" applyNumberFormat="1" applyFill="1" applyBorder="1" applyAlignment="1" applyProtection="1">
      <alignment horizontal="center" vertical="center"/>
      <protection hidden="1"/>
    </xf>
    <xf numFmtId="166" fontId="17" fillId="5" borderId="6" xfId="0" applyNumberFormat="1" applyFont="1" applyFill="1" applyBorder="1" applyAlignment="1" applyProtection="1">
      <alignment horizontal="right" vertical="center"/>
      <protection hidden="1"/>
    </xf>
    <xf numFmtId="166" fontId="1" fillId="3" borderId="7" xfId="0" applyNumberFormat="1" applyFont="1" applyFill="1" applyBorder="1" applyAlignment="1" applyProtection="1">
      <alignment horizontal="center" vertical="center"/>
      <protection locked="0"/>
    </xf>
    <xf numFmtId="166" fontId="1" fillId="3" borderId="9" xfId="0" applyNumberFormat="1" applyFont="1" applyFill="1" applyBorder="1" applyAlignment="1" applyProtection="1">
      <alignment horizontal="center" vertical="center"/>
      <protection locked="0"/>
    </xf>
    <xf numFmtId="0" fontId="6" fillId="5" borderId="0" xfId="0" applyFont="1" applyFill="1" applyAlignment="1" applyProtection="1">
      <alignment horizontal="center" vertical="center"/>
      <protection hidden="1"/>
    </xf>
    <xf numFmtId="0" fontId="0" fillId="5" borderId="0" xfId="0" applyFont="1" applyFill="1" applyAlignment="1" applyProtection="1">
      <alignment horizontal="center" vertical="center"/>
      <protection hidden="1"/>
    </xf>
    <xf numFmtId="165" fontId="0" fillId="4" borderId="6" xfId="0" applyNumberForma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166" fontId="0" fillId="5" borderId="3" xfId="0" applyNumberFormat="1" applyFill="1" applyBorder="1" applyAlignment="1" applyProtection="1">
      <alignment horizontal="right"/>
      <protection hidden="1"/>
    </xf>
    <xf numFmtId="166" fontId="0" fillId="4" borderId="3" xfId="0" applyNumberFormat="1" applyFill="1" applyBorder="1" applyAlignment="1" applyProtection="1">
      <alignment horizontal="right"/>
      <protection hidden="1"/>
    </xf>
    <xf numFmtId="0" fontId="8" fillId="2" borderId="14" xfId="0" applyFont="1" applyFill="1" applyBorder="1" applyAlignment="1" applyProtection="1">
      <alignment horizontal="center" vertical="center"/>
      <protection hidden="1"/>
    </xf>
    <xf numFmtId="0" fontId="8" fillId="2" borderId="16" xfId="0" applyFont="1" applyFill="1" applyBorder="1" applyAlignment="1" applyProtection="1">
      <alignment horizontal="center" vertical="center"/>
      <protection hidden="1"/>
    </xf>
    <xf numFmtId="0" fontId="8" fillId="2" borderId="15" xfId="0" applyFont="1" applyFill="1" applyBorder="1" applyAlignment="1" applyProtection="1">
      <alignment horizontal="center" vertical="center"/>
      <protection hidden="1"/>
    </xf>
    <xf numFmtId="0" fontId="20" fillId="2" borderId="14"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1" fillId="2" borderId="16" xfId="0"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hidden="1"/>
    </xf>
    <xf numFmtId="166" fontId="5" fillId="5" borderId="6" xfId="0" applyNumberFormat="1" applyFont="1" applyFill="1" applyBorder="1" applyAlignment="1" applyProtection="1">
      <alignment horizontal="center" vertical="center"/>
      <protection hidden="1"/>
    </xf>
    <xf numFmtId="0" fontId="11" fillId="5" borderId="0" xfId="0" applyFont="1" applyFill="1" applyBorder="1" applyAlignment="1" applyProtection="1">
      <alignment horizontal="center" vertical="center" wrapText="1"/>
      <protection hidden="1"/>
    </xf>
    <xf numFmtId="0" fontId="11" fillId="5" borderId="3" xfId="0" applyFont="1" applyFill="1" applyBorder="1" applyAlignment="1" applyProtection="1">
      <alignment horizontal="center" vertical="center" wrapText="1"/>
      <protection hidden="1"/>
    </xf>
    <xf numFmtId="166" fontId="0" fillId="5" borderId="10" xfId="0" applyNumberFormat="1" applyFill="1" applyBorder="1" applyAlignment="1" applyProtection="1">
      <alignment horizontal="right" vertical="center"/>
      <protection hidden="1"/>
    </xf>
    <xf numFmtId="0" fontId="0" fillId="5" borderId="10" xfId="0" applyFill="1" applyBorder="1" applyAlignment="1" applyProtection="1">
      <alignment horizontal="right" vertical="center"/>
      <protection hidden="1"/>
    </xf>
    <xf numFmtId="0" fontId="0" fillId="5" borderId="5" xfId="0" applyFill="1" applyBorder="1" applyAlignment="1" applyProtection="1">
      <alignment horizontal="right" vertical="center"/>
      <protection hidden="1"/>
    </xf>
    <xf numFmtId="0" fontId="22" fillId="5" borderId="0" xfId="0" applyFont="1" applyFill="1" applyAlignment="1" applyProtection="1">
      <alignment horizontal="center" vertical="center"/>
      <protection hidden="1"/>
    </xf>
    <xf numFmtId="166" fontId="0" fillId="5" borderId="5" xfId="0" applyNumberFormat="1" applyFill="1" applyBorder="1" applyAlignment="1" applyProtection="1">
      <alignment horizontal="right" vertical="center"/>
      <protection hidden="1"/>
    </xf>
    <xf numFmtId="0" fontId="6" fillId="5" borderId="6" xfId="0" applyFont="1" applyFill="1" applyBorder="1" applyAlignment="1" applyProtection="1">
      <alignment horizontal="left" vertical="center"/>
      <protection hidden="1"/>
    </xf>
    <xf numFmtId="14" fontId="5" fillId="5" borderId="6" xfId="0" applyNumberFormat="1" applyFont="1" applyFill="1" applyBorder="1" applyAlignment="1" applyProtection="1">
      <alignment horizontal="center" vertical="center"/>
      <protection hidden="1"/>
    </xf>
    <xf numFmtId="166" fontId="5" fillId="5" borderId="8" xfId="0" applyNumberFormat="1" applyFont="1" applyFill="1" applyBorder="1" applyAlignment="1" applyProtection="1">
      <alignment horizontal="right" vertical="center"/>
      <protection hidden="1"/>
    </xf>
    <xf numFmtId="14" fontId="5" fillId="5" borderId="7" xfId="0" applyNumberFormat="1" applyFont="1" applyFill="1" applyBorder="1" applyAlignment="1" applyProtection="1">
      <alignment horizontal="center" vertical="center"/>
      <protection hidden="1"/>
    </xf>
    <xf numFmtId="14" fontId="5" fillId="5" borderId="8" xfId="0" applyNumberFormat="1" applyFont="1" applyFill="1" applyBorder="1" applyAlignment="1" applyProtection="1">
      <alignment horizontal="center" vertical="center"/>
      <protection hidden="1"/>
    </xf>
    <xf numFmtId="14" fontId="5" fillId="5" borderId="9" xfId="0" applyNumberFormat="1" applyFont="1" applyFill="1" applyBorder="1" applyAlignment="1" applyProtection="1">
      <alignment horizontal="center" vertical="center"/>
      <protection hidden="1"/>
    </xf>
    <xf numFmtId="166" fontId="5" fillId="4" borderId="3" xfId="0" applyNumberFormat="1" applyFont="1" applyFill="1" applyBorder="1" applyAlignment="1" applyProtection="1">
      <alignment horizontal="right" vertical="center"/>
      <protection hidden="1"/>
    </xf>
    <xf numFmtId="166" fontId="5" fillId="4" borderId="8" xfId="0" applyNumberFormat="1" applyFont="1" applyFill="1" applyBorder="1" applyAlignment="1" applyProtection="1">
      <alignment horizontal="right" vertical="center"/>
      <protection hidden="1"/>
    </xf>
    <xf numFmtId="166" fontId="5" fillId="5" borderId="3" xfId="0" applyNumberFormat="1" applyFont="1" applyFill="1" applyBorder="1" applyAlignment="1" applyProtection="1">
      <alignment horizontal="right" vertical="center"/>
      <protection hidden="1"/>
    </xf>
    <xf numFmtId="166" fontId="6" fillId="5" borderId="6" xfId="0" applyNumberFormat="1" applyFont="1" applyFill="1" applyBorder="1" applyAlignment="1" applyProtection="1">
      <alignment horizontal="center" vertical="center"/>
      <protection hidden="1"/>
    </xf>
    <xf numFmtId="0" fontId="6" fillId="5" borderId="6" xfId="0" applyNumberFormat="1" applyFont="1" applyFill="1" applyBorder="1" applyAlignment="1" applyProtection="1">
      <alignment horizontal="center" vertical="center"/>
      <protection hidden="1"/>
    </xf>
    <xf numFmtId="0" fontId="6" fillId="5" borderId="7" xfId="0" applyNumberFormat="1" applyFont="1" applyFill="1" applyBorder="1" applyAlignment="1" applyProtection="1">
      <alignment horizontal="center" vertical="center"/>
      <protection hidden="1"/>
    </xf>
    <xf numFmtId="0" fontId="6" fillId="5" borderId="9" xfId="0" applyNumberFormat="1" applyFont="1" applyFill="1" applyBorder="1" applyAlignment="1" applyProtection="1">
      <alignment horizontal="center" vertical="center"/>
      <protection hidden="1"/>
    </xf>
    <xf numFmtId="166" fontId="6" fillId="5" borderId="7" xfId="0" applyNumberFormat="1" applyFont="1" applyFill="1" applyBorder="1" applyAlignment="1" applyProtection="1">
      <alignment horizontal="center" vertical="center"/>
      <protection hidden="1"/>
    </xf>
    <xf numFmtId="166" fontId="6" fillId="5" borderId="9" xfId="0" applyNumberFormat="1" applyFont="1" applyFill="1" applyBorder="1" applyAlignment="1" applyProtection="1">
      <alignment horizontal="center" vertical="center"/>
      <protection hidden="1"/>
    </xf>
    <xf numFmtId="0" fontId="6" fillId="5" borderId="7"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6" fillId="5" borderId="11" xfId="0" applyFont="1" applyFill="1" applyBorder="1" applyAlignment="1" applyProtection="1">
      <alignment horizontal="center" vertical="center" wrapText="1"/>
      <protection hidden="1"/>
    </xf>
    <xf numFmtId="0" fontId="6" fillId="5" borderId="18" xfId="0" applyFont="1" applyFill="1" applyBorder="1" applyAlignment="1" applyProtection="1">
      <alignment horizontal="center" vertical="center" wrapText="1"/>
      <protection hidden="1"/>
    </xf>
    <xf numFmtId="0" fontId="6" fillId="5" borderId="13" xfId="0" applyFont="1" applyFill="1" applyBorder="1" applyAlignment="1" applyProtection="1">
      <alignment horizontal="center" vertical="center" wrapText="1"/>
      <protection hidden="1"/>
    </xf>
    <xf numFmtId="0" fontId="6" fillId="5" borderId="12"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0" fontId="6" fillId="5" borderId="4"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left" vertical="center"/>
      <protection hidden="1"/>
    </xf>
    <xf numFmtId="0" fontId="6" fillId="5" borderId="8" xfId="0" applyFont="1" applyFill="1" applyBorder="1" applyAlignment="1" applyProtection="1">
      <alignment horizontal="left" vertical="center"/>
      <protection hidden="1"/>
    </xf>
    <xf numFmtId="0" fontId="6" fillId="5" borderId="9" xfId="0" applyFont="1" applyFill="1" applyBorder="1" applyAlignment="1" applyProtection="1">
      <alignment horizontal="left" vertical="center"/>
      <protection hidden="1"/>
    </xf>
    <xf numFmtId="0" fontId="6" fillId="5" borderId="6" xfId="0" applyFont="1" applyFill="1" applyBorder="1" applyAlignment="1" applyProtection="1">
      <alignment horizontal="left" vertical="center" wrapText="1"/>
      <protection hidden="1"/>
    </xf>
    <xf numFmtId="0" fontId="1" fillId="2" borderId="14" xfId="0" applyFont="1" applyFill="1" applyBorder="1" applyAlignment="1" applyProtection="1">
      <alignment horizontal="center" vertical="center"/>
      <protection hidden="1"/>
    </xf>
    <xf numFmtId="166" fontId="1" fillId="2" borderId="15" xfId="0" applyNumberFormat="1" applyFont="1" applyFill="1" applyBorder="1" applyAlignment="1" applyProtection="1">
      <alignment horizontal="center" vertical="center"/>
      <protection hidden="1"/>
    </xf>
    <xf numFmtId="0" fontId="0" fillId="5" borderId="8" xfId="0" applyFont="1" applyFill="1" applyBorder="1" applyAlignment="1" applyProtection="1">
      <alignment horizontal="left" vertical="center" wrapText="1"/>
      <protection hidden="1"/>
    </xf>
    <xf numFmtId="0" fontId="19" fillId="2" borderId="14" xfId="0" applyFont="1" applyFill="1" applyBorder="1" applyAlignment="1" applyProtection="1">
      <alignment horizontal="center" vertical="center" wrapText="1"/>
      <protection hidden="1"/>
    </xf>
    <xf numFmtId="0" fontId="1" fillId="3" borderId="0" xfId="0" applyFont="1" applyFill="1" applyBorder="1" applyAlignment="1" applyProtection="1">
      <alignment horizontal="left" vertical="center" wrapText="1"/>
      <protection hidden="1"/>
    </xf>
    <xf numFmtId="0" fontId="1" fillId="3" borderId="16" xfId="0" applyFont="1" applyFill="1" applyBorder="1" applyAlignment="1" applyProtection="1">
      <alignment horizontal="center" vertical="center" wrapText="1"/>
      <protection hidden="1"/>
    </xf>
    <xf numFmtId="0" fontId="1" fillId="2" borderId="14" xfId="0" applyFont="1" applyFill="1" applyBorder="1" applyAlignment="1" applyProtection="1">
      <alignment horizontal="center" vertical="center" wrapText="1"/>
      <protection hidden="1"/>
    </xf>
    <xf numFmtId="0" fontId="0" fillId="5" borderId="17" xfId="0" applyFont="1" applyFill="1" applyBorder="1" applyAlignment="1" applyProtection="1">
      <alignment horizontal="left" vertical="center" wrapText="1"/>
      <protection hidden="1"/>
    </xf>
    <xf numFmtId="0" fontId="20" fillId="2" borderId="0" xfId="0" applyFont="1" applyFill="1" applyAlignment="1" applyProtection="1">
      <alignment horizontal="center" vertical="center"/>
      <protection hidden="1"/>
    </xf>
    <xf numFmtId="0" fontId="6" fillId="4" borderId="0" xfId="0" applyFont="1" applyFill="1" applyBorder="1" applyAlignment="1" applyProtection="1">
      <alignment horizontal="center"/>
      <protection hidden="1"/>
    </xf>
    <xf numFmtId="0" fontId="21" fillId="3" borderId="14" xfId="0" applyFont="1" applyFill="1" applyBorder="1" applyAlignment="1" applyProtection="1">
      <alignment horizontal="center"/>
      <protection hidden="1"/>
    </xf>
    <xf numFmtId="0" fontId="21" fillId="3" borderId="15" xfId="0" applyFont="1" applyFill="1" applyBorder="1" applyAlignment="1" applyProtection="1">
      <alignment horizontal="center"/>
      <protection hidden="1"/>
    </xf>
    <xf numFmtId="0" fontId="21" fillId="3" borderId="16" xfId="0" applyFont="1" applyFill="1" applyBorder="1" applyAlignment="1" applyProtection="1">
      <alignment horizontal="center"/>
      <protection hidden="1"/>
    </xf>
    <xf numFmtId="0" fontId="21" fillId="3" borderId="0" xfId="0" applyFont="1" applyFill="1" applyAlignment="1" applyProtection="1">
      <alignment horizontal="center"/>
      <protection hidden="1"/>
    </xf>
    <xf numFmtId="0" fontId="11" fillId="5" borderId="0"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0" fillId="5" borderId="3" xfId="0" applyFill="1" applyBorder="1" applyAlignment="1" applyProtection="1">
      <alignment horizontal="center" vertical="center" wrapText="1"/>
      <protection hidden="1"/>
    </xf>
    <xf numFmtId="0" fontId="0" fillId="5" borderId="8" xfId="0" applyFill="1" applyBorder="1" applyAlignment="1" applyProtection="1">
      <alignment horizontal="center" vertical="center" wrapText="1"/>
      <protection hidden="1"/>
    </xf>
    <xf numFmtId="0" fontId="11" fillId="5" borderId="18" xfId="0" applyFont="1" applyFill="1" applyBorder="1" applyAlignment="1" applyProtection="1">
      <alignment horizontal="left" vertical="center"/>
      <protection hidden="1"/>
    </xf>
    <xf numFmtId="0" fontId="0" fillId="5" borderId="8" xfId="0" quotePrefix="1" applyFill="1" applyBorder="1" applyAlignment="1" applyProtection="1">
      <alignment horizontal="center" vertical="center" wrapText="1"/>
      <protection hidden="1"/>
    </xf>
    <xf numFmtId="0" fontId="11" fillId="5" borderId="18" xfId="0" applyFont="1" applyFill="1" applyBorder="1" applyAlignment="1" applyProtection="1">
      <alignment horizontal="left"/>
      <protection hidden="1"/>
    </xf>
    <xf numFmtId="0" fontId="16" fillId="5" borderId="0" xfId="0" applyFont="1" applyFill="1" applyBorder="1" applyAlignment="1" applyProtection="1">
      <alignment horizontal="left"/>
      <protection hidden="1"/>
    </xf>
    <xf numFmtId="0" fontId="16" fillId="5" borderId="3" xfId="0" applyFont="1" applyFill="1" applyBorder="1" applyAlignment="1" applyProtection="1">
      <alignment horizontal="left" wrapText="1"/>
      <protection hidden="1"/>
    </xf>
    <xf numFmtId="0" fontId="16" fillId="5" borderId="0" xfId="0" applyFont="1" applyFill="1" applyBorder="1" applyAlignment="1" applyProtection="1">
      <alignment horizontal="left" wrapText="1"/>
      <protection hidden="1"/>
    </xf>
  </cellXfs>
  <cellStyles count="2">
    <cellStyle name="Normál" xfId="0" builtinId="0"/>
    <cellStyle name="Normál 2" xfId="1" xr:uid="{00000000-0005-0000-0000-000001000000}"/>
  </cellStyles>
  <dxfs count="35">
    <dxf>
      <font>
        <color rgb="FFDB0A5B"/>
      </font>
    </dxf>
    <dxf>
      <font>
        <color rgb="FFDB0A5B"/>
      </font>
    </dxf>
    <dxf>
      <font>
        <b/>
        <i val="0"/>
      </font>
    </dxf>
    <dxf>
      <font>
        <b/>
        <i val="0"/>
        <color rgb="FFDB0A5B"/>
      </font>
    </dxf>
    <dxf>
      <font>
        <b/>
        <i val="0"/>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s>
  <tableStyles count="0" defaultTableStyle="TableStyleMedium2" defaultPivotStyle="PivotStyleLight16"/>
  <colors>
    <mruColors>
      <color rgb="FFA4CE4E"/>
      <color rgb="FF0061A0"/>
      <color rgb="FF0090DA"/>
      <color rgb="FFDB0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tabColor rgb="FF0090DA"/>
    <pageSetUpPr fitToPage="1"/>
  </sheetPr>
  <dimension ref="B1:U89"/>
  <sheetViews>
    <sheetView topLeftCell="A5" zoomScale="90" zoomScaleNormal="90" workbookViewId="0">
      <selection activeCell="AA26" sqref="AA26"/>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2" width="9.28515625" style="12"/>
    <col min="13" max="13" width="9.28515625" style="12" hidden="1" customWidth="1"/>
    <col min="14" max="14" width="10.140625" style="12" hidden="1" customWidth="1"/>
    <col min="15" max="21" width="9.28515625" style="12" hidden="1" customWidth="1"/>
    <col min="22" max="16384" width="9.28515625" style="12"/>
  </cols>
  <sheetData>
    <row r="1" spans="2:21" ht="12.75" customHeight="1" x14ac:dyDescent="0.2">
      <c r="B1" s="107" t="s">
        <v>24</v>
      </c>
      <c r="C1" s="107"/>
      <c r="D1" s="107"/>
      <c r="M1" s="12" t="s">
        <v>406</v>
      </c>
      <c r="N1" s="12" t="s">
        <v>406</v>
      </c>
      <c r="O1" s="12" t="s">
        <v>406</v>
      </c>
      <c r="P1" s="12" t="s">
        <v>406</v>
      </c>
      <c r="Q1" s="12" t="s">
        <v>406</v>
      </c>
      <c r="R1" s="12" t="s">
        <v>406</v>
      </c>
      <c r="S1" s="12" t="s">
        <v>406</v>
      </c>
      <c r="T1" s="12" t="s">
        <v>406</v>
      </c>
      <c r="U1" s="12" t="s">
        <v>406</v>
      </c>
    </row>
    <row r="2" spans="2:21" ht="12.75" customHeight="1" x14ac:dyDescent="0.2">
      <c r="B2" s="107"/>
      <c r="C2" s="107"/>
      <c r="D2" s="107"/>
      <c r="E2" s="20" t="s">
        <v>729</v>
      </c>
    </row>
    <row r="3" spans="2:21" ht="12.75" customHeight="1" x14ac:dyDescent="0.2">
      <c r="B3" s="70"/>
      <c r="C3" s="70"/>
      <c r="D3" s="70"/>
      <c r="E3" s="20"/>
    </row>
    <row r="4" spans="2:21" ht="12.75" customHeight="1" x14ac:dyDescent="0.2">
      <c r="B4" s="70"/>
      <c r="C4" s="70"/>
      <c r="D4" s="70"/>
      <c r="E4" s="20"/>
      <c r="H4" s="51" t="str">
        <f>IF(COUNTIF($J$35:$K$37,"Ezt kérem!")&gt;1,"Egy szerződéshez egyszerre csak egyfajta Kritikus betegség biztosítás választható.","")</f>
        <v/>
      </c>
    </row>
    <row r="5" spans="2:21" ht="12.75" customHeight="1" x14ac:dyDescent="0.2">
      <c r="B5" s="115" t="s">
        <v>455</v>
      </c>
      <c r="C5" s="116"/>
      <c r="D5" s="116"/>
      <c r="E5" s="116"/>
      <c r="F5" s="117"/>
      <c r="H5" s="51" t="str">
        <f>IF(Együttkötés!$A$5="STOP","A Kritikus betegség és a Cukorbetegség biztosítások együttes biztosítási összege nem lehet több több, mint "&amp;IF($C$16="Forint","50 000 000 Ft","170 000 €"),"")</f>
        <v/>
      </c>
    </row>
    <row r="6" spans="2:21" ht="12.75" customHeight="1" x14ac:dyDescent="0.2">
      <c r="B6" s="118" t="s">
        <v>731</v>
      </c>
      <c r="C6" s="119"/>
      <c r="D6" s="119"/>
      <c r="E6" s="119"/>
      <c r="F6" s="120"/>
      <c r="H6" s="51" t="str">
        <f>IF(Együttkötés!$A$9="STOP","A Baleseti halál és a Baleseti halál járadék biztosítások együttes biztosítási összege nem lehet több több, mint "&amp;IF($C$16="Forint","100 000 000 Ft","325 000 €"),"")</f>
        <v/>
      </c>
    </row>
    <row r="7" spans="2:21" ht="12.75" customHeight="1" x14ac:dyDescent="0.2">
      <c r="H7" s="51" t="str">
        <f>IF(AND(Együttkötés!$A$13="STOP",$J$30="Ezt kérem!"),"A jelzett biztosítások együttes biztosítási összege nem lehet több több, mint "&amp;IF($C$16="Forint","100 000 000 Ft","325 000 €"),"")</f>
        <v/>
      </c>
    </row>
    <row r="8" spans="2:21" ht="12.75" customHeight="1" x14ac:dyDescent="0.2">
      <c r="B8" s="14" t="s">
        <v>405</v>
      </c>
      <c r="C8" s="113">
        <v>34111</v>
      </c>
      <c r="D8" s="113"/>
      <c r="H8" s="51" t="str">
        <f>IF(Együttkötés!$A$17="STOP","A Baleseti rokkantság és a Baleseti rokkantság járadék biztosítások együttes biztosítási összege nem lehet több több, mint "&amp;IF($C$16="Forint","200 000 000 Ft","650 000 €"),"")</f>
        <v/>
      </c>
    </row>
    <row r="9" spans="2:21" ht="12.75" customHeight="1" x14ac:dyDescent="0.2">
      <c r="B9" s="14" t="s">
        <v>404</v>
      </c>
      <c r="C9" s="114">
        <f ca="1">IF(ISBLANK($C$8),"",IF(YEAR(TODAY())-YEAR($C$8)&lt;0,"",YEAR(TODAY())-YEAR($C$8)))</f>
        <v>27</v>
      </c>
      <c r="D9" s="114"/>
      <c r="H9" s="51" t="str">
        <f>IF(Együttkötés!$A$21="STOP","A Szülők egyazon balesetből bekövetkező halála és a Szülők egyazon balesetből bekövetkező halála esetén járadék biztosítások együttes biztosítási összege nem lehet több több, mint "&amp;IF($C$16="Forint","100 000 000 Ft","325 000 €"),"")</f>
        <v/>
      </c>
    </row>
    <row r="10" spans="2:21" ht="12.75" customHeight="1" x14ac:dyDescent="0.2">
      <c r="H10" s="51" t="str">
        <f>IF(Együttkötés!$A$25="STOP","A Bármely okú halál és a Hirtelen halál biztosítások együttes biztosítási összege nem lehet több több, mint "&amp;IF($C$16="Forint","200 000 000 Ft","650 000 €"),"")</f>
        <v/>
      </c>
    </row>
    <row r="11" spans="2:21" ht="12.75" customHeight="1" x14ac:dyDescent="0.2">
      <c r="B11" s="14" t="s">
        <v>403</v>
      </c>
      <c r="C11" s="112" t="s">
        <v>28</v>
      </c>
      <c r="D11" s="112"/>
      <c r="H11" s="51" t="str">
        <f>IF(Együttkötés!$A$29="STOP","A Baleseti kórházi napi térítés biztosítások együttes biztosítási összege nem lehet több több, mint "&amp;IF($C$16="Forint","40 000 Ft","130 €"),"")</f>
        <v/>
      </c>
    </row>
    <row r="12" spans="2:21" ht="12.75" customHeight="1" x14ac:dyDescent="0.2">
      <c r="C12" s="15" t="str">
        <f>IF(ISBLANK($C$11),"Éves",$C$11)</f>
        <v>Havi</v>
      </c>
      <c r="H12" s="51" t="str">
        <f>IF(Együttkötés!$A$33="STOP","A Bármely okú kórházi napi térítés biztosítások együttes biztosítási összege nem lehet több több, mint "&amp;IF($C$16="Forint","40 000 Ft","130 €"),"")</f>
        <v/>
      </c>
    </row>
    <row r="13" spans="2:21" ht="12.75" customHeight="1" x14ac:dyDescent="0.2">
      <c r="B13" s="14" t="s">
        <v>402</v>
      </c>
      <c r="C13" s="112" t="s">
        <v>35</v>
      </c>
      <c r="D13" s="112"/>
      <c r="H13" s="51" t="str">
        <f>IF(Együttkötés!$A$37="STOP","A Baleseti műtéti térítés biztosítások együttes biztosítási összege nem lehet több több, mint "&amp;IF($C$16="Forint","1 000 000 Ft","3 250 €"),"")</f>
        <v/>
      </c>
    </row>
    <row r="14" spans="2:21" ht="12.75" customHeight="1" x14ac:dyDescent="0.2">
      <c r="C14" s="15" t="str">
        <f>IF(ISBLANK($C$13),"Folyószámla",$C$13)</f>
        <v>Átutalás</v>
      </c>
      <c r="H14" s="51" t="str">
        <f>IF(Együttkötés!$A$41="STOP","A Bármely okú műtéti térítés biztosítások együttes biztosítási összege nem lehet több több, mint "&amp;IF($C$16="Forint","1 000 000 Ft","3 250 €"),"")</f>
        <v/>
      </c>
    </row>
    <row r="15" spans="2:21" ht="12.75" customHeight="1" x14ac:dyDescent="0.2">
      <c r="B15" s="14" t="s">
        <v>401</v>
      </c>
      <c r="C15" s="112" t="s">
        <v>37</v>
      </c>
      <c r="D15" s="112"/>
      <c r="H15" s="51" t="str">
        <f>IF(Együttkötés!$A$45="STOP","A Bármely okú rokkantság és a Bármely okú rokkantság járadék biztosítások együttes biztosítási összege nem lehet több több, mint "&amp;IF($C$16="Forint","100 000 000 Ft","325 000 €"),"")</f>
        <v/>
      </c>
    </row>
    <row r="16" spans="2:21" ht="12.75" customHeight="1" x14ac:dyDescent="0.2">
      <c r="C16" s="15" t="str">
        <f>IF(ISBLANK($C$15),"Forint",$C$15)</f>
        <v>Forint</v>
      </c>
      <c r="H16" s="51" t="str">
        <f>IF(COUNTIF($O$28:$O$80,"Kizárás")=0,"","A vörössel jelzett biztosítások a foglalkozással okozati összefüggésben bekövetkező biztosítási eseményekre nem nyújtanak szolgáltatást.")</f>
        <v/>
      </c>
    </row>
    <row r="18" spans="2:21" ht="12.75" customHeight="1" x14ac:dyDescent="0.2">
      <c r="B18" s="99" t="str">
        <f>"Fizetendő "&amp;$C$12&amp;" díj:"</f>
        <v>Fizetendő Havi díj:</v>
      </c>
      <c r="C18" s="108">
        <f ca="1">IF(SUMIF($J$28:$K$80,"Ezt kérem!",$I$28:$I$80)-SUMIF($L$28:$L$80,"!",$I$28:$I$80)&lt;IF($C$16="Forint",VLOOKUP($C$12,Paraméterek!$K$1:$Q$4,IF($C$14="Postai",5,6),0),IF($C$14="Postai",SUMIF($J$28:$K$80,"Ezt kérem!",$I$28:$I$80)-SUMIF($L$28:$L$80,"!",$I$28:$I$80)+1,VLOOKUP($C$12,Paraméterek!$K$1:$Q$4,7,0))),0,SUMIF($J$28:$K$80,"Ezt kérem!",$I$28:$I$80)-SUMIF($L$28:$L$80,"!",$I$28:$I$80))</f>
        <v>5886</v>
      </c>
      <c r="D18" s="110" t="str">
        <f>IF(ISBLANK($C$16),"",IF($C$16="Forint","Ft","€"))</f>
        <v>Ft</v>
      </c>
      <c r="H18" s="121" t="s">
        <v>457</v>
      </c>
      <c r="I18" s="122"/>
      <c r="J18" s="125" t="str">
        <f ca="1">IF(COUNTIF($J$28:$K$80,"Ezt kérem!")=0,"---",'PÜ. limitek'!$I$12)</f>
        <v>Nem szükséges</v>
      </c>
      <c r="K18" s="126"/>
    </row>
    <row r="19" spans="2:21" ht="12.75" customHeight="1" x14ac:dyDescent="0.2">
      <c r="B19" s="101"/>
      <c r="C19" s="109"/>
      <c r="D19" s="111"/>
      <c r="H19" s="123"/>
      <c r="I19" s="124"/>
      <c r="J19" s="127"/>
      <c r="K19" s="128"/>
    </row>
    <row r="20" spans="2:21" ht="12.75" customHeight="1" x14ac:dyDescent="0.2">
      <c r="D20" s="33"/>
    </row>
    <row r="21" spans="2:21" ht="12.75" customHeight="1" x14ac:dyDescent="0.2">
      <c r="C21" s="32"/>
      <c r="D21" s="33"/>
      <c r="F21" s="13"/>
    </row>
    <row r="22" spans="2:21" ht="12.75" customHeight="1" x14ac:dyDescent="0.2">
      <c r="B22" s="115" t="s">
        <v>421</v>
      </c>
      <c r="C22" s="116"/>
      <c r="D22" s="116"/>
      <c r="E22" s="116"/>
      <c r="F22" s="117"/>
      <c r="H22" s="121" t="s">
        <v>386</v>
      </c>
      <c r="I22" s="122"/>
      <c r="J22" s="125" t="str">
        <f ca="1">IF(COUNTIF($J$28:$K$80,"Ezt kérem!")=0,"---",'EÜ. limitek'!$J$15)</f>
        <v>Egészségi nyilatkozat</v>
      </c>
      <c r="K22" s="126"/>
      <c r="M22" s="12" t="s">
        <v>410</v>
      </c>
      <c r="N22" s="12" t="s">
        <v>393</v>
      </c>
      <c r="O22" s="12" t="s">
        <v>394</v>
      </c>
      <c r="Q22" s="12" t="s">
        <v>398</v>
      </c>
      <c r="S22" s="12" t="s">
        <v>399</v>
      </c>
      <c r="U22" s="12" t="s">
        <v>397</v>
      </c>
    </row>
    <row r="23" spans="2:21" ht="12.75" customHeight="1" x14ac:dyDescent="0.2">
      <c r="B23" s="118" t="s">
        <v>240</v>
      </c>
      <c r="C23" s="119"/>
      <c r="D23" s="119"/>
      <c r="E23" s="119"/>
      <c r="F23" s="120"/>
      <c r="H23" s="123"/>
      <c r="I23" s="124"/>
      <c r="J23" s="127"/>
      <c r="K23" s="128"/>
      <c r="O23" s="12" t="s">
        <v>395</v>
      </c>
      <c r="P23" s="12" t="s">
        <v>396</v>
      </c>
      <c r="Q23" s="12" t="s">
        <v>395</v>
      </c>
      <c r="R23" s="12" t="s">
        <v>396</v>
      </c>
      <c r="S23" s="12" t="s">
        <v>395</v>
      </c>
      <c r="T23" s="12" t="s">
        <v>396</v>
      </c>
    </row>
    <row r="25" spans="2:21" ht="12.75" customHeight="1" x14ac:dyDescent="0.2">
      <c r="B25" s="129" t="s">
        <v>130</v>
      </c>
      <c r="C25" s="129"/>
      <c r="D25" s="129"/>
      <c r="E25" s="129"/>
      <c r="F25" s="129"/>
      <c r="G25" s="129"/>
      <c r="H25" s="129" t="s">
        <v>40</v>
      </c>
      <c r="J25" s="129" t="s">
        <v>41</v>
      </c>
      <c r="K25" s="129"/>
      <c r="O25" s="12" t="s">
        <v>387</v>
      </c>
    </row>
    <row r="26" spans="2:21" s="16" customFormat="1" ht="12.75" customHeight="1" x14ac:dyDescent="0.2">
      <c r="B26" s="129"/>
      <c r="C26" s="129"/>
      <c r="D26" s="129"/>
      <c r="E26" s="129"/>
      <c r="F26" s="129"/>
      <c r="G26" s="129"/>
      <c r="H26" s="129"/>
      <c r="J26" s="129"/>
      <c r="K26" s="129"/>
    </row>
    <row r="27" spans="2:21" ht="12.75" customHeight="1" x14ac:dyDescent="0.2">
      <c r="B27" s="13"/>
      <c r="O27" s="16"/>
    </row>
    <row r="28" spans="2:21" ht="12.75" customHeight="1" x14ac:dyDescent="0.2">
      <c r="B28" s="98" t="s">
        <v>413</v>
      </c>
      <c r="C28" s="103" t="s">
        <v>0</v>
      </c>
      <c r="D28" s="103"/>
      <c r="E28" s="103"/>
      <c r="F28" s="103"/>
      <c r="G28" s="103"/>
      <c r="H28" s="92">
        <v>10000000</v>
      </c>
      <c r="I28" s="17">
        <f ca="1">IF(ISBLANK($C$8),"",ROUND((VLOOKUP($C$9,'MM-MC Tarifák'!$A$3:$AQ$67,HLOOKUP($C28,'MM-MC Tarifák'!$B$1:$AQ$2,2,0),0)+IF($O$28="Ezrelékes",1000,0))/1000000*$H$28*IF(OR(AND($C$16="Forint",OR($H$28=250000,AND($H$28&gt;=500000,$H$28&lt;=200000000))),AND($C$16="Euró",OR($H$28=850,AND($H$28&gt;=1700,$H$28&lt;=650000)))),1,0)*VLOOKUP($C$12,Paraméterek!$K$1:$L$4,2,0),IF($C$16="Forint",0,2)))</f>
        <v>777</v>
      </c>
      <c r="J28" s="104" t="s">
        <v>730</v>
      </c>
      <c r="K28" s="105"/>
      <c r="L28" s="18" t="str">
        <f>IF(AND($J$28="Ezt kérem!",$H$10&lt;&gt;""),"!","")</f>
        <v/>
      </c>
      <c r="M28" s="21"/>
      <c r="O28" s="16">
        <f>IF(ISBLANK($B$23),0,VLOOKUP($B$23,'Foglalkozási pótdíjak'!$A$3:$K$494,2,0))</f>
        <v>0</v>
      </c>
    </row>
    <row r="29" spans="2:21" ht="12.75" customHeight="1" x14ac:dyDescent="0.2">
      <c r="B29" s="98"/>
      <c r="C29" s="103" t="s">
        <v>1</v>
      </c>
      <c r="D29" s="103"/>
      <c r="E29" s="103"/>
      <c r="F29" s="103"/>
      <c r="G29" s="103"/>
      <c r="H29" s="95">
        <v>20600000</v>
      </c>
      <c r="I29" s="17">
        <f ca="1">IF(ISBLANK($C$8),"",ROUND(VLOOKUP($C$9,'MM-MC Tarifák'!$A$3:$AQ$67,HLOOKUP($C29,'MM-MC Tarifák'!$B$1:$AQ$2,2,0),0)/1000*$H$29*IF(OR(AND($C$16="Forint",$H$29&gt;=500000,$H$29&lt;=100000000),AND($C$16="Euró",$H$29&gt;=1700,$H$29&lt;=325000)),1,0)*VLOOKUP($C$12,Paraméterek!$K$1:$L$4,2,0)*IF($O$29="Kizárás",1,1+$O$29),IF($C$16="Forint",0,2)))</f>
        <v>3363</v>
      </c>
      <c r="J29" s="104"/>
      <c r="K29" s="105"/>
      <c r="L29" s="18" t="str">
        <f>IF(AND($J$29="Ezt kérem!",OR($H$6&lt;&gt;"",$H$7&lt;&gt;"")),"!","")</f>
        <v/>
      </c>
      <c r="M29" s="27"/>
      <c r="O29" s="16">
        <f>IF(ISBLANK($B$23),0,VLOOKUP($B$23,'Foglalkozási pótdíjak'!$A$3:$K$494,3,0))</f>
        <v>0</v>
      </c>
    </row>
    <row r="30" spans="2:21" ht="12.75" customHeight="1" x14ac:dyDescent="0.2">
      <c r="B30" s="98"/>
      <c r="C30" s="103" t="s">
        <v>412</v>
      </c>
      <c r="D30" s="103"/>
      <c r="E30" s="103"/>
      <c r="F30" s="103"/>
      <c r="G30" s="103"/>
      <c r="H30" s="95">
        <v>20600000</v>
      </c>
      <c r="I30" s="17">
        <f ca="1">IF(ISBLANK($C$8),"",ROUND(VLOOKUP($C$9,'MM-MC Tarifák'!$A$3:$AQ$67,HLOOKUP($C30,'MM-MC Tarifák'!$B$1:$AQ$2,2,0),0)/1000*$H$30*IF(OR(AND($C$16="Forint",$H$30&gt;=500000,$H$30&lt;=100000000),AND($C$16="Euró",$H$30&gt;=1700,$H$30&lt;=325000)),1,0)*VLOOKUP($C$12,Paraméterek!$K$1:$L$4,2,0)*IF($O$30="Kizárás",1,1+$O$30),IF($C$16="Forint",0,2)))</f>
        <v>1056</v>
      </c>
      <c r="J30" s="104"/>
      <c r="K30" s="105"/>
      <c r="L30" s="18" t="str">
        <f>IF(AND($J$30="Ezt kérem!",$H$7&lt;&gt;""),"!","")</f>
        <v/>
      </c>
      <c r="M30" s="21"/>
      <c r="O30" s="49">
        <v>0</v>
      </c>
    </row>
    <row r="31" spans="2:21" ht="12.75" customHeight="1" x14ac:dyDescent="0.2">
      <c r="B31" s="98"/>
      <c r="C31" s="103" t="s">
        <v>2</v>
      </c>
      <c r="D31" s="103"/>
      <c r="E31" s="103"/>
      <c r="F31" s="103"/>
      <c r="G31" s="103"/>
      <c r="H31" s="95">
        <v>20600000</v>
      </c>
      <c r="I31" s="17">
        <f ca="1">IF(ISBLANK($C$8),"",ROUND(VLOOKUP($C$9,'MM-MC Tarifák'!$A$3:$AQ$67,HLOOKUP($C31,'MM-MC Tarifák'!$B$1:$AQ$2,2,0),0)/1000*$H$31*IF(OR(AND($C$16="Forint",$H$31&gt;=500000,$H$31&lt;=200000000),AND($C$16="Euró",$H$31&gt;=1700,$H$31&lt;=650000)),1,0)*VLOOKUP($C$12,Paraméterek!$K$1:$L$4,2,0)*IF($O$31="Kizárás",1,1+$O$31),IF($C$16="Forint",0,2)))</f>
        <v>1708</v>
      </c>
      <c r="J31" s="104"/>
      <c r="K31" s="105"/>
      <c r="L31" s="18" t="str">
        <f>IF(AND($J$31="Ezt kérem!",$H$10&lt;&gt;""),"!","")</f>
        <v/>
      </c>
      <c r="M31" s="21"/>
      <c r="O31" s="16">
        <f>IF(ISBLANK($B$23),0,VLOOKUP($B$23,'Foglalkozási pótdíjak'!$A$3:$K$494,3,0))</f>
        <v>0</v>
      </c>
    </row>
    <row r="32" spans="2:21" ht="12.75" customHeight="1" x14ac:dyDescent="0.2">
      <c r="B32" s="98"/>
      <c r="C32" s="103" t="s">
        <v>3</v>
      </c>
      <c r="D32" s="103"/>
      <c r="E32" s="103"/>
      <c r="F32" s="103"/>
      <c r="G32" s="103"/>
      <c r="H32" s="95">
        <v>10000000</v>
      </c>
      <c r="I32" s="17">
        <f ca="1">IF(ISBLANK($C$8),"",ROUND(VLOOKUP($C$9,'MM-MC Tarifák'!$A$3:$AQ$67,HLOOKUP($C32,'MM-MC Tarifák'!$B$1:$AQ$2,2,0),0)/1000*$H$32*IF(OR(AND($C$16="Forint",$H$32&gt;=500000,$H$32&lt;=100000000),AND($C$16="Euró",$H$32&gt;=1700,$H$32&lt;=325000)),1,0)*VLOOKUP($C$12,Paraméterek!$K$1:$L$4,2,0)*IF($O$32="Kizárás",1,1+$O$32),IF($C$16="Forint",0,2)))</f>
        <v>26</v>
      </c>
      <c r="J32" s="104"/>
      <c r="K32" s="105"/>
      <c r="L32" s="18" t="str">
        <f>IF(AND($J$32="Ezt kérem!",OR($H$7&lt;&gt;"",$H$9&lt;&gt;"")),"!","")</f>
        <v/>
      </c>
      <c r="M32" s="21"/>
      <c r="O32" s="49">
        <v>0</v>
      </c>
    </row>
    <row r="33" spans="2:15" ht="12.75" customHeight="1" x14ac:dyDescent="0.2">
      <c r="B33" s="74"/>
      <c r="H33" s="74"/>
      <c r="O33" s="16"/>
    </row>
    <row r="34" spans="2:15" ht="12.75" customHeight="1" x14ac:dyDescent="0.2">
      <c r="B34" s="13"/>
      <c r="O34" s="16"/>
    </row>
    <row r="35" spans="2:15" ht="12.75" customHeight="1" x14ac:dyDescent="0.2">
      <c r="B35" s="98" t="s">
        <v>4</v>
      </c>
      <c r="C35" s="103" t="s">
        <v>62</v>
      </c>
      <c r="D35" s="103"/>
      <c r="E35" s="103"/>
      <c r="F35" s="103"/>
      <c r="G35" s="103"/>
      <c r="H35" s="102">
        <v>10000000</v>
      </c>
      <c r="I35" s="17">
        <f ca="1">IF(ISBLANK($C$8),"",ROUND(VLOOKUP($C$9,'MM-MC Tarifák'!$A$3:$AQ$67,HLOOKUP($C35,'MM-MC Tarifák'!$B$1:$AQ$2,2,0),0)/1000*$H$35*IF(OR(AND($C$16="Forint",$H$35&gt;=1000000,$H$35&lt;=50000000),AND($C$16="Euró",$H$35&gt;=3400,$H$35&lt;=162500)),1,0)*VLOOKUP($C$12,Paraméterek!$K$1:$L$4,2,0)*IF($O$35="Kizárás",1,1+$O$35),IF($C$16="Forint",0,2)))</f>
        <v>1128</v>
      </c>
      <c r="J35" s="104"/>
      <c r="K35" s="105"/>
      <c r="L35" s="18" t="str">
        <f>IF(AND($J$35="Ezt kérem!",OR($H$4&lt;&gt;"",$H$5&lt;&gt;"")),"!","")</f>
        <v/>
      </c>
      <c r="M35" s="21"/>
      <c r="O35" s="16">
        <f>IF(ISBLANK($B$23),0,VLOOKUP($B$23,'Foglalkozási pótdíjak'!$A$3:$K$494,4,0))</f>
        <v>0</v>
      </c>
    </row>
    <row r="36" spans="2:15" ht="12.75" customHeight="1" x14ac:dyDescent="0.2">
      <c r="B36" s="98"/>
      <c r="C36" s="103" t="s">
        <v>63</v>
      </c>
      <c r="D36" s="103"/>
      <c r="E36" s="103"/>
      <c r="F36" s="103"/>
      <c r="G36" s="103"/>
      <c r="H36" s="102"/>
      <c r="I36" s="17">
        <f ca="1">IF(ISBLANK($C$8),"",ROUND(VLOOKUP($C$9,'MM-MC Tarifák'!$A$3:$AQ$67,HLOOKUP($C36,'MM-MC Tarifák'!$B$1:$AQ$2,2,0),0)/1000*$H$35*IF(OR(AND($C$16="Forint",$H$35&gt;=1000000,$H$35&lt;=50000000),AND($C$16="Euró",$H$35&gt;=3400,$H$35&lt;=162500)),1,0)*VLOOKUP($C$12,Paraméterek!$K$1:$L$4,2,0)*IF($O$36="Kizárás",1,1+$O$36),IF($C$16="Forint",0,2)))</f>
        <v>1547</v>
      </c>
      <c r="J36" s="104"/>
      <c r="K36" s="105"/>
      <c r="L36" s="18" t="str">
        <f>IF(AND($J$36="Ezt kérem!",OR($H$4&lt;&gt;"",$H$5&lt;&gt;"")),"!","")</f>
        <v/>
      </c>
      <c r="M36" s="21"/>
      <c r="O36" s="16">
        <f>IF(ISBLANK($B$23),0,VLOOKUP($B$23,'Foglalkozási pótdíjak'!$A$3:$K$494,4,0))</f>
        <v>0</v>
      </c>
    </row>
    <row r="37" spans="2:15" ht="12.75" customHeight="1" x14ac:dyDescent="0.2">
      <c r="B37" s="98"/>
      <c r="C37" s="103" t="s">
        <v>64</v>
      </c>
      <c r="D37" s="103"/>
      <c r="E37" s="103"/>
      <c r="F37" s="103"/>
      <c r="G37" s="103"/>
      <c r="H37" s="102"/>
      <c r="I37" s="17">
        <f ca="1">IF(ISBLANK($C$8),"",ROUND(VLOOKUP($C$9,'MM-MC Tarifák'!$A$3:$AQ$67,HLOOKUP($C37,'MM-MC Tarifák'!$B$1:$AQ$2,2,0),0)/1000*$H$35*IF(OR(AND($C$16="Forint",$H$35&gt;=1000000,$H$35&lt;=50000000),AND($C$16="Euró",$H$35&gt;=3400,$H$35&lt;=162500)),1,0)*VLOOKUP($C$12,Paraméterek!$K$1:$L$4,2,0)*IF($O$37="Kizárás",1,1+$O$37),IF($C$16="Forint",0,2)))</f>
        <v>1940</v>
      </c>
      <c r="J37" s="104"/>
      <c r="K37" s="105"/>
      <c r="L37" s="18" t="str">
        <f>IF(AND($J$37="Ezt kérem!",OR($H$4&lt;&gt;"",$H$5&lt;&gt;"")),"!","")</f>
        <v/>
      </c>
      <c r="M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98" t="s">
        <v>5</v>
      </c>
      <c r="C40" s="103" t="s">
        <v>6</v>
      </c>
      <c r="D40" s="103"/>
      <c r="E40" s="103"/>
      <c r="F40" s="103"/>
      <c r="G40" s="103"/>
      <c r="H40" s="93">
        <v>28400000</v>
      </c>
      <c r="I40" s="17">
        <f ca="1">IF(ISBLANK($C$8),"",ROUND(VLOOKUP($C$9,'MM-MC Tarifák'!$A$3:$AQ$67,HLOOKUP($C40,'MM-MC Tarifák'!$B$1:$AQ$2,2,0),0)/1000*$H$40*IF(OR(AND($C$16="Forint",$H$40&gt;=500000,$H$40&lt;=200000000),AND($C$16="Euró",$H$40&gt;=1700,$H$40&lt;=650000)),1,0)*VLOOKUP($C$12,Paraméterek!$K$1:$L$4,2,0)*IF($O$40="Kizárás",1,1+$O$40),IF($C$16="Forint",0,2)))</f>
        <v>1578</v>
      </c>
      <c r="J40" s="104"/>
      <c r="K40" s="105"/>
      <c r="L40" s="18" t="str">
        <f>IF(AND($J$40="Ezt kérem!",$H$8&lt;&gt;""),"!","")</f>
        <v/>
      </c>
      <c r="M40" s="21"/>
      <c r="O40" s="16">
        <f>IF(ISBLANK($B$23),0,VLOOKUP($B$23,'Foglalkozási pótdíjak'!$A$3:$K$494,6,0))</f>
        <v>0</v>
      </c>
    </row>
    <row r="41" spans="2:15" ht="12.75" customHeight="1" x14ac:dyDescent="0.2">
      <c r="B41" s="98"/>
      <c r="C41" s="103" t="s">
        <v>7</v>
      </c>
      <c r="D41" s="103"/>
      <c r="E41" s="103"/>
      <c r="F41" s="103"/>
      <c r="G41" s="103"/>
      <c r="H41" s="96">
        <v>28400000</v>
      </c>
      <c r="I41" s="17">
        <f ca="1">IF(ISBLANK($C$8),"",ROUND(VLOOKUP($C$9,'MM-MC Tarifák'!$A$3:$AQ$67,HLOOKUP($C41,'MM-MC Tarifák'!$B$1:$AQ$2,2,0),0)/1000*$H$41*IF(OR(AND($C$16="Forint",$H$41&gt;=500000,$H$41&lt;=200000000),AND($C$16="Euró",$H$41&gt;=1700,$H$41&lt;=650000)),1,0)*VLOOKUP($C$12,Paraméterek!$K$1:$L$4,2,0)*IF($O$41="Kizárás",1,1+$O$41),IF($C$16="Forint",0,2)))</f>
        <v>4491</v>
      </c>
      <c r="J41" s="104"/>
      <c r="K41" s="105"/>
      <c r="L41" s="18" t="str">
        <f>IF(AND($J$41="Ezt kérem!",$H$8&lt;&gt;""),"!","")</f>
        <v/>
      </c>
      <c r="M41" s="21"/>
      <c r="O41" s="16">
        <f>IF(ISBLANK($B$23),0,VLOOKUP($B$23,'Foglalkozási pótdíjak'!$A$3:$K$494,5,0))</f>
        <v>0</v>
      </c>
    </row>
    <row r="42" spans="2:15" ht="12.75" customHeight="1" x14ac:dyDescent="0.2">
      <c r="B42" s="98"/>
      <c r="C42" s="103" t="s">
        <v>8</v>
      </c>
      <c r="D42" s="103"/>
      <c r="E42" s="103"/>
      <c r="F42" s="103"/>
      <c r="G42" s="103"/>
      <c r="H42" s="96">
        <v>8000000</v>
      </c>
      <c r="I42" s="17">
        <f ca="1">IF(ISBLANK($C$8),"",ROUND(VLOOKUP($C$9,'MM-MC Tarifák'!$A$3:$AQ$67,HLOOKUP($C42,'MM-MC Tarifák'!$B$1:$AQ$2,2,0),0)/1000*$H$42*IF(OR(AND($C$16="Forint",$H$42&gt;=500000,$H$42&lt;=200000000),AND($C$16="Euró",$H$42&gt;=1700,$H$42&lt;=650000)),1,0)*VLOOKUP($C$12,Paraméterek!$K$1:$L$4,2,0)*IF($O$42="Kizárás",1,1+$O$42),IF($C$16="Forint",0,2)))</f>
        <v>1962</v>
      </c>
      <c r="J42" s="104" t="s">
        <v>730</v>
      </c>
      <c r="K42" s="105"/>
      <c r="L42" s="18" t="str">
        <f>IF(AND($J$42="Ezt kérem!",$H$8&lt;&gt;""),"!","")</f>
        <v/>
      </c>
      <c r="M42" s="21"/>
      <c r="O42" s="16">
        <f>IF(ISBLANK($B$23),0,VLOOKUP($B$23,'Foglalkozási pótdíjak'!$A$3:$K$494,5,0))</f>
        <v>0</v>
      </c>
    </row>
    <row r="43" spans="2:15" ht="12.75" customHeight="1" x14ac:dyDescent="0.2">
      <c r="B43" s="98"/>
      <c r="C43" s="103" t="s">
        <v>65</v>
      </c>
      <c r="D43" s="103"/>
      <c r="E43" s="103"/>
      <c r="F43" s="103"/>
      <c r="G43" s="103"/>
      <c r="H43" s="96">
        <v>28400000</v>
      </c>
      <c r="I43" s="17">
        <f ca="1">IF(ISBLANK($C$8),"",ROUND(VLOOKUP($C$9,'MM-MC Tarifák'!$A$3:$AQ$67,HLOOKUP($C43,'MM-MC Tarifák'!$B$1:$AQ$2,2,0),0)/1000*$H$43*IF(OR(AND($C$16="Forint",$H$43&gt;=500000,$H$43&lt;=80000000),AND($C$16="Euró",$H$43&gt;=1700,$H$43&lt;=260000)),1,0)*VLOOKUP($C$12,Paraméterek!$K$1:$L$4,2,0)*IF($O$43="Kizárás",1,1+$O$43),IF($C$16="Forint",0,2)))</f>
        <v>9272</v>
      </c>
      <c r="J43" s="104"/>
      <c r="K43" s="105"/>
      <c r="L43" s="18" t="str">
        <f>IF(AND($J$43="Ezt kérem!",$H$8&lt;&gt;""),"!","")</f>
        <v/>
      </c>
      <c r="M43" s="21"/>
      <c r="O43" s="16">
        <f>IF(ISBLANK($B$23),0,VLOOKUP($B$23,'Foglalkozási pótdíjak'!$A$3:$K$494,5,0))</f>
        <v>0</v>
      </c>
    </row>
    <row r="44" spans="2:15" ht="12.75" customHeight="1" x14ac:dyDescent="0.2">
      <c r="B44" s="98"/>
      <c r="C44" s="103" t="s">
        <v>9</v>
      </c>
      <c r="D44" s="103"/>
      <c r="E44" s="103"/>
      <c r="F44" s="103"/>
      <c r="G44" s="103"/>
      <c r="H44" s="96">
        <v>8000000</v>
      </c>
      <c r="I44" s="17">
        <f ca="1">IF(ISBLANK($C$8),"",ROUND(VLOOKUP($C$9,'MM-MC Tarifák'!$A$3:$AQ$67,HLOOKUP($C44,'MM-MC Tarifák'!$B$1:$AQ$2,2,0),0)/1000*$H$44*IF(OR(AND($C$16="Forint",$H$44&gt;=500000,$H$44&lt;=100000000),AND($C$16="Euró",$H$44&gt;=1700,$H$44&lt;=325000)),1,0)*VLOOKUP($C$12,Paraméterek!$K$1:$L$4,2,0)*IF($O$44="Kizárás",1,1+$O$44),IF($C$16="Forint",0,2)))</f>
        <v>3836</v>
      </c>
      <c r="J44" s="104"/>
      <c r="K44" s="105"/>
      <c r="L44" s="18" t="str">
        <f>IF(AND($J$44="Ezt kérem!",$H$15&lt;&gt;""),"!","")</f>
        <v/>
      </c>
      <c r="M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99" t="s">
        <v>10</v>
      </c>
      <c r="C47" s="103" t="s">
        <v>67</v>
      </c>
      <c r="D47" s="103"/>
      <c r="E47" s="103"/>
      <c r="F47" s="103"/>
      <c r="G47" s="103"/>
      <c r="H47" s="92">
        <v>20000</v>
      </c>
      <c r="I47" s="17">
        <f ca="1">IF(ISBLANK($C$8),"",ROUND(VLOOKUP($C$9,'MM-MC Tarifák'!$A$3:$AQ$67,HLOOKUP($C47,'MM-MC Tarifák'!$B$1:$AQ$2,2,0),0)/1000*$H$47*IF(OR(AND($C$16="Forint",$H$47&gt;=10000,$H$47&lt;=1666666),AND($C$16="Euró",$H$47&gt;=34,$H$47&lt;=5416)),1,0)*VLOOKUP($C$12,Paraméterek!$K$1:$L$4,2,0)*IF($O$47="Kizárás",1,1+$O$47),IF($C$16="Forint",0,2)))</f>
        <v>196</v>
      </c>
      <c r="J47" s="104"/>
      <c r="K47" s="105"/>
      <c r="L47" s="18" t="str">
        <f>IF(AND($J$47="Ezt kérem!",OR($H$6&lt;&gt;"",$H$7&lt;&gt;"")),"!","")</f>
        <v/>
      </c>
      <c r="M47" s="21"/>
      <c r="O47" s="16">
        <f>IF(ISBLANK($B$23),0,VLOOKUP($B$23,'Foglalkozási pótdíjak'!$A$3:$K$494,3,0))</f>
        <v>0</v>
      </c>
    </row>
    <row r="48" spans="2:15" ht="12.75" customHeight="1" x14ac:dyDescent="0.2">
      <c r="B48" s="100"/>
      <c r="C48" s="103" t="s">
        <v>68</v>
      </c>
      <c r="D48" s="103"/>
      <c r="E48" s="103"/>
      <c r="F48" s="103"/>
      <c r="G48" s="103"/>
      <c r="H48" s="92">
        <v>20000</v>
      </c>
      <c r="I48" s="17">
        <f ca="1">IF(ISBLANK($C$8),"",ROUND(VLOOKUP($C$9,'MM-MC Tarifák'!$A$3:$AQ$67,HLOOKUP($C48,'MM-MC Tarifák'!$B$1:$AQ$2,2,0),0)/1000*$H$48*IF(OR(AND($C$16="Forint",$H$48&gt;=10000,$H$48&lt;=833333),AND($C$16="Euró",$H$48&gt;=34,$H$48&lt;=2708)),1,0)*VLOOKUP($C$12,Paraméterek!$K$1:$L$4,2,0)*IF($O$48="Kizárás",1,1+$O$48),IF($C$16="Forint",0,2)))</f>
        <v>392</v>
      </c>
      <c r="J48" s="104"/>
      <c r="K48" s="105"/>
      <c r="L48" s="18" t="str">
        <f>IF(AND($J$48="Ezt kérem!",OR($H$6&lt;&gt;"",$H$7&lt;&gt;"")),"!","")</f>
        <v/>
      </c>
      <c r="M48" s="21"/>
      <c r="O48" s="16">
        <f>IF(ISBLANK($B$23),0,VLOOKUP($B$23,'Foglalkozási pótdíjak'!$A$3:$K$494,3,0))</f>
        <v>0</v>
      </c>
    </row>
    <row r="49" spans="2:15" ht="12.75" customHeight="1" x14ac:dyDescent="0.2">
      <c r="B49" s="100"/>
      <c r="C49" s="103" t="s">
        <v>69</v>
      </c>
      <c r="D49" s="103"/>
      <c r="E49" s="103"/>
      <c r="F49" s="103"/>
      <c r="G49" s="103"/>
      <c r="H49" s="92">
        <v>20000</v>
      </c>
      <c r="I49" s="17">
        <f ca="1">IF(ISBLANK($C$8),"",ROUND(VLOOKUP($C$9,'MM-MC Tarifák'!$A$3:$AQ$67,HLOOKUP($C49,'MM-MC Tarifák'!$B$1:$AQ$2,2,0),0)/1000*$H$49*IF(OR(AND($C$16="Forint",$H$49&gt;=10000,$H$49&lt;=1666666),AND($C$16="Euró",$H$49&gt;=34,$H$49&lt;=5416)),1,0)*VLOOKUP($C$12,Paraméterek!$K$1:$L$4,2,0)*IF($O$49="Kizárás",1,1+$O$49),IF($C$16="Forint",0,2)))</f>
        <v>3</v>
      </c>
      <c r="J49" s="104"/>
      <c r="K49" s="105"/>
      <c r="L49" s="18" t="str">
        <f>IF(AND($J$49="Ezt kérem!",OR($H$7&lt;&gt;"",$H$9&lt;&gt;"")),"!","")</f>
        <v/>
      </c>
      <c r="M49" s="21"/>
      <c r="O49" s="49">
        <v>0</v>
      </c>
    </row>
    <row r="50" spans="2:15" ht="12.75" customHeight="1" x14ac:dyDescent="0.2">
      <c r="B50" s="100"/>
      <c r="C50" s="103" t="s">
        <v>70</v>
      </c>
      <c r="D50" s="103"/>
      <c r="E50" s="103"/>
      <c r="F50" s="103"/>
      <c r="G50" s="103"/>
      <c r="H50" s="92">
        <v>20000</v>
      </c>
      <c r="I50" s="17">
        <f ca="1">IF(ISBLANK($C$8),"",ROUND(VLOOKUP($C$9,'MM-MC Tarifák'!$A$3:$AQ$67,HLOOKUP($C50,'MM-MC Tarifák'!$B$1:$AQ$2,2,0),0)/1000*$H$50*IF(OR(AND($C$16="Forint",$H$50&gt;=10000,$H$50&lt;=833333),AND($C$16="Euró",$H$50&gt;=34,$H$50&lt;=2708)),1,0)*VLOOKUP($C$12,Paraméterek!$K$1:$L$4,2,0)*IF($O$50="Kizárás",1,1+$O$50),IF($C$16="Forint",0,2)))</f>
        <v>6</v>
      </c>
      <c r="J50" s="104"/>
      <c r="K50" s="105"/>
      <c r="L50" s="18" t="str">
        <f>IF(AND($J$50="Ezt kérem!",OR($H$7&lt;&gt;"",$H$9&lt;&gt;"")),"!","")</f>
        <v/>
      </c>
      <c r="M50" s="21"/>
      <c r="O50" s="49">
        <v>0</v>
      </c>
    </row>
    <row r="51" spans="2:15" ht="12.75" customHeight="1" x14ac:dyDescent="0.2">
      <c r="B51" s="100"/>
      <c r="C51" s="103" t="s">
        <v>71</v>
      </c>
      <c r="D51" s="103"/>
      <c r="E51" s="103"/>
      <c r="F51" s="103"/>
      <c r="G51" s="103"/>
      <c r="H51" s="92">
        <v>20000</v>
      </c>
      <c r="I51" s="17">
        <f ca="1">IF(ISBLANK($C$8),"",ROUND(VLOOKUP($C$9,'MM-MC Tarifák'!$A$3:$AQ$67,HLOOKUP($C51,'MM-MC Tarifák'!$B$1:$AQ$2,2,0),0)/1000*$H$51*IF(OR(AND($C$16="Forint",$H$51&gt;=10000,$H$51&lt;=3333333),AND($C$16="Euró",$H$51&gt;=34,$H$51&lt;=10833)),1,0)*VLOOKUP($C$12,Paraméterek!$K$1:$L$4,2,0)*IF($O$51="Kizárás",1,1+$O$51),IF($C$16="Forint",0,2)))</f>
        <v>76</v>
      </c>
      <c r="J51" s="104"/>
      <c r="K51" s="105"/>
      <c r="L51" s="18" t="str">
        <f>IF(AND($J$51="Ezt kérem!",OR($H$8&lt;&gt;"",$H$15&lt;&gt;"")),"!","")</f>
        <v/>
      </c>
      <c r="M51" s="21"/>
      <c r="O51" s="16">
        <f>IF(ISBLANK($B$23),0,VLOOKUP($B$23,'Foglalkozási pótdíjak'!$A$3:$K$494,6,0))</f>
        <v>0</v>
      </c>
    </row>
    <row r="52" spans="2:15" ht="12.75" customHeight="1" x14ac:dyDescent="0.2">
      <c r="B52" s="100"/>
      <c r="C52" s="103" t="s">
        <v>72</v>
      </c>
      <c r="D52" s="103"/>
      <c r="E52" s="103"/>
      <c r="F52" s="103"/>
      <c r="G52" s="103"/>
      <c r="H52" s="92">
        <v>20000</v>
      </c>
      <c r="I52" s="17">
        <f ca="1">IF(ISBLANK($C$8),"",ROUND(VLOOKUP($C$9,'MM-MC Tarifák'!$A$3:$AQ$67,HLOOKUP($C52,'MM-MC Tarifák'!$B$1:$AQ$2,2,0),0)/1000*$H$52*IF(OR(AND($C$16="Forint",$H$52&gt;=10000,$H$52&lt;=1666666),AND($C$16="Euró",$H$52&gt;=34,$H$52&lt;=5416)),1,0)*VLOOKUP($C$12,Paraméterek!$K$1:$L$4,2,0)*IF($O$52="Kizárás",1,1+$O$52),IF($C$16="Forint",0,2)))</f>
        <v>153</v>
      </c>
      <c r="J52" s="104"/>
      <c r="K52" s="105"/>
      <c r="L52" s="18" t="str">
        <f>IF(AND($J$52="Ezt kérem!",OR($H$8&lt;&gt;"",$H$15&lt;&gt;"")),"!","")</f>
        <v/>
      </c>
      <c r="M52" s="21"/>
      <c r="O52" s="16">
        <f>IF(ISBLANK($B$23),0,VLOOKUP($B$23,'Foglalkozási pótdíjak'!$A$3:$K$494,6,0))</f>
        <v>0</v>
      </c>
    </row>
    <row r="53" spans="2:15" ht="12.75" customHeight="1" x14ac:dyDescent="0.2">
      <c r="B53" s="100"/>
      <c r="C53" s="103" t="s">
        <v>73</v>
      </c>
      <c r="D53" s="103"/>
      <c r="E53" s="103"/>
      <c r="F53" s="103"/>
      <c r="G53" s="103"/>
      <c r="H53" s="92">
        <v>20000</v>
      </c>
      <c r="I53" s="17">
        <f ca="1">IF(ISBLANK($C$8),"",ROUND(VLOOKUP($C$9,'MM-MC Tarifák'!$A$3:$AQ$67,HLOOKUP($C53,'MM-MC Tarifák'!$B$1:$AQ$2,2,0),0)/1000*$H$53*IF(OR(AND($C$16="Forint",$H$53&gt;=10000,$H$53&lt;=1666666),AND($C$16="Euró",$H$53&gt;=34,$H$53&lt;=5416)),1,0)*VLOOKUP($C$12,Paraméterek!$K$1:$L$4,2,0)*IF($O$53="Kizárás",1,1+$O$53),IF($C$16="Forint",0,2)))</f>
        <v>575</v>
      </c>
      <c r="J53" s="104"/>
      <c r="K53" s="105"/>
      <c r="L53" s="18" t="str">
        <f>IF(AND($J$53="Ezt kérem!",$H$15&lt;&gt;""),"!","")</f>
        <v/>
      </c>
      <c r="M53" s="21"/>
      <c r="O53" s="16">
        <f>IF(ISBLANK($B$23),0,VLOOKUP($B$23,'Foglalkozási pótdíjak'!$A$3:$K$494,5,0))</f>
        <v>0</v>
      </c>
    </row>
    <row r="54" spans="2:15" ht="12.75" customHeight="1" x14ac:dyDescent="0.2">
      <c r="B54" s="101"/>
      <c r="C54" s="103" t="s">
        <v>74</v>
      </c>
      <c r="D54" s="103"/>
      <c r="E54" s="103"/>
      <c r="F54" s="103"/>
      <c r="G54" s="103"/>
      <c r="H54" s="92">
        <v>20000</v>
      </c>
      <c r="I54" s="17">
        <f ca="1">IF(ISBLANK($C$8),"",ROUND(VLOOKUP($C$9,'MM-MC Tarifák'!$A$3:$AQ$67,HLOOKUP($C54,'MM-MC Tarifák'!$B$1:$AQ$2,2,0),0)/1000*$H$54*IF(OR(AND($C$16="Forint",$H$54&gt;=10000,$H$54&lt;=833333),AND($C$16="Euró",$H$54&gt;=34,$H$54&lt;=2708)),1,0)*VLOOKUP($C$12,Paraméterek!$K$1:$L$4,2,0)*IF($O$54="Kizárás",1,1+$O$54),IF($C$16="Forint",0,2)))</f>
        <v>1151</v>
      </c>
      <c r="J54" s="104"/>
      <c r="K54" s="105"/>
      <c r="L54" s="18" t="str">
        <f>IF(AND($J$54="Ezt kérem!",$H$15&lt;&gt;""),"!","")</f>
        <v/>
      </c>
      <c r="M54" s="21"/>
      <c r="O54" s="16">
        <f>IF(ISBLANK($B$23),0,VLOOKUP($B$23,'Foglalkozási pótdíjak'!$A$3:$K$494,5,0))</f>
        <v>0</v>
      </c>
    </row>
    <row r="55" spans="2:15" ht="12.75" customHeight="1" x14ac:dyDescent="0.2">
      <c r="O55" s="16"/>
    </row>
    <row r="56" spans="2:15" ht="12.75" customHeight="1" x14ac:dyDescent="0.2">
      <c r="B56" s="13"/>
      <c r="O56" s="16"/>
    </row>
    <row r="57" spans="2:15" ht="12.75" customHeight="1" x14ac:dyDescent="0.2">
      <c r="B57" s="98" t="s">
        <v>11</v>
      </c>
      <c r="C57" s="103" t="s">
        <v>12</v>
      </c>
      <c r="D57" s="103"/>
      <c r="E57" s="103"/>
      <c r="F57" s="103"/>
      <c r="G57" s="103"/>
      <c r="H57" s="92">
        <v>200000</v>
      </c>
      <c r="I57" s="17">
        <f ca="1">IF(ISBLANK($C$8),"",ROUND(VLOOKUP($C$9,'MM-MC Tarifák'!$A$3:$AQ$67,HLOOKUP($C57,'MM-MC Tarifák'!$B$1:$AQ$2,2,0),0)/1000*$H$57*IF(OR(AND($C$16="Forint",$H$57&gt;=100000,$H$57&lt;=1000000),AND($C$16="Euró",$H$57&gt;=340,$H$57&lt;=3250)),1,0)*VLOOKUP($C$12,Paraméterek!$K$1:$L$4,2,0)*IF($O$57="Kizárás",1,1+$O$57),IF($C$16="Forint",0,2)))</f>
        <v>395</v>
      </c>
      <c r="J57" s="104"/>
      <c r="K57" s="105"/>
      <c r="L57" s="18" t="str">
        <f>IF(AND($J$57="Ezt kérem!",$H$13&lt;&gt;""),"!","")</f>
        <v/>
      </c>
      <c r="M57" s="21"/>
      <c r="O57" s="16">
        <f>IF(ISBLANK($B$23),0,VLOOKUP($B$23,'Foglalkozási pótdíjak'!$A$3:$K$494,8,0))</f>
        <v>0</v>
      </c>
    </row>
    <row r="58" spans="2:15" ht="12.75" customHeight="1" x14ac:dyDescent="0.2">
      <c r="B58" s="98"/>
      <c r="C58" s="103" t="s">
        <v>66</v>
      </c>
      <c r="D58" s="103"/>
      <c r="E58" s="103"/>
      <c r="F58" s="103"/>
      <c r="G58" s="103"/>
      <c r="H58" s="96">
        <v>200000</v>
      </c>
      <c r="I58" s="17">
        <f ca="1">IF(ISBLANK($C$8),"",ROUND(VLOOKUP($C$9,'MM-MC Tarifák'!$A$3:$AQ$67,HLOOKUP($C58,'MM-MC Tarifák'!$B$1:$AQ$2,2,0),0)/1000*$H$58*IF(OR(AND($C$16="Forint",$H$58&gt;=100000,$H$58&lt;=500000),AND($C$16="Euró",$H$58&gt;=340,$H$58&lt;=1625)),1,0)*VLOOKUP($C$12,Paraméterek!$K$1:$L$4,2,0)*IF($O$58="Kizárás",1,1+$O$58),IF($C$16="Forint",0,2)))</f>
        <v>625</v>
      </c>
      <c r="J58" s="104"/>
      <c r="K58" s="105"/>
      <c r="L58" s="18" t="str">
        <f>IF(AND($J$58="Ezt kérem!",$H$13&lt;&gt;""),"!","")</f>
        <v/>
      </c>
      <c r="M58" s="21"/>
      <c r="O58" s="16">
        <f>IF(ISBLANK($B$23),0,VLOOKUP($B$23,'Foglalkozási pótdíjak'!$A$3:$K$494,8,0))</f>
        <v>0</v>
      </c>
    </row>
    <row r="59" spans="2:15" ht="12.75" customHeight="1" x14ac:dyDescent="0.2">
      <c r="B59" s="98"/>
      <c r="C59" s="103" t="s">
        <v>25</v>
      </c>
      <c r="D59" s="103"/>
      <c r="E59" s="103"/>
      <c r="F59" s="103"/>
      <c r="G59" s="103"/>
      <c r="H59" s="96">
        <v>300000</v>
      </c>
      <c r="I59" s="17">
        <f ca="1">IF(ISBLANK($C$8),"",ROUND(VLOOKUP($C$9,'MM-MC Tarifák'!$A$3:$AQ$67,HLOOKUP($C59,'MM-MC Tarifák'!$B$1:$AQ$2,2,0),0)/1000*$H$59*IF(OR(AND($C$16="Forint",$H$59&gt;=100000,$H$59&lt;=1000000),AND($C$16="Euró",$H$59&gt;=340,$H$59&lt;=3250)),1,0)*VLOOKUP($C$12,Paraméterek!$K$1:$L$4,2,0)*IF($O$59="Kizárás",1,1+$O$59),IF($C$16="Forint",0,2)))</f>
        <v>1568</v>
      </c>
      <c r="J59" s="104" t="s">
        <v>730</v>
      </c>
      <c r="K59" s="105"/>
      <c r="L59" s="18" t="str">
        <f>IF(AND($J$59="Ezt kérem!",$H$14&lt;&gt;""),"!","")</f>
        <v/>
      </c>
      <c r="M59" s="21"/>
      <c r="O59" s="16">
        <f>IF(ISBLANK($B$23),0,VLOOKUP($B$23,'Foglalkozási pótdíjak'!$A$3:$K$494,9,0))</f>
        <v>0</v>
      </c>
    </row>
    <row r="60" spans="2:15" ht="12.75" customHeight="1" x14ac:dyDescent="0.2">
      <c r="B60" s="98"/>
      <c r="C60" s="103" t="s">
        <v>427</v>
      </c>
      <c r="D60" s="103"/>
      <c r="E60" s="103"/>
      <c r="F60" s="103"/>
      <c r="G60" s="103"/>
      <c r="H60" s="96">
        <v>200000</v>
      </c>
      <c r="I60" s="17">
        <f ca="1">IF(ISBLANK($C$8),"",ROUND(VLOOKUP($C$9,'MM-MC Tarifák'!$A$3:$AQ$67,HLOOKUP($C60,'MM-MC Tarifák'!$B$1:$AQ$2,2,0),0)/1000*$H$60*IF(OR(AND($C$16="Forint",$H$60&gt;=100000,$H$60&lt;=500000),AND($C$16="Euró",$H$60&gt;=340,$H$60&lt;=1625)),1,0)*VLOOKUP($C$12,Paraméterek!$K$1:$L$4,2,0)*IF($O$60="Kizárás",1,1+$O$60),IF($C$16="Forint",0,2)))</f>
        <v>1636</v>
      </c>
      <c r="J60" s="104"/>
      <c r="K60" s="105"/>
      <c r="L60" s="18" t="str">
        <f>IF(AND($J$60="Ezt kérem!",$H$14&lt;&gt;""),"!","")</f>
        <v/>
      </c>
      <c r="M60" s="21"/>
      <c r="O60" s="16">
        <f>IF(ISBLANK($B$23),0,VLOOKUP($B$23,'Foglalkozási pótdíjak'!$A$3:$K$494,9,0))</f>
        <v>0</v>
      </c>
    </row>
    <row r="61" spans="2:15" ht="12.75" customHeight="1" x14ac:dyDescent="0.2">
      <c r="O61" s="16"/>
    </row>
    <row r="62" spans="2:15" ht="12.75" customHeight="1" x14ac:dyDescent="0.2">
      <c r="B62" s="13"/>
      <c r="O62" s="16"/>
    </row>
    <row r="63" spans="2:15" ht="12.75" customHeight="1" x14ac:dyDescent="0.2">
      <c r="B63" s="98" t="s">
        <v>13</v>
      </c>
      <c r="C63" s="103" t="s">
        <v>14</v>
      </c>
      <c r="D63" s="103"/>
      <c r="E63" s="103"/>
      <c r="F63" s="103"/>
      <c r="G63" s="103"/>
      <c r="H63" s="92">
        <v>5000</v>
      </c>
      <c r="I63" s="17">
        <f ca="1">IF(ISBLANK($C$8),"",ROUND(VLOOKUP($C$9,'MM-MC Tarifák'!$A$3:$AQ$67,HLOOKUP($C63,'MM-MC Tarifák'!$B$1:$AQ$2,2,0),0)/1000*$H$63*IF(OR(AND($C$16="Forint",$H$63&gt;=2000,$H$63&lt;=40000),AND($C$16="Euró",$H$63&gt;=7,$H$63&lt;=130)),1,0)*VLOOKUP($C$12,Paraméterek!$K$1:$L$4,2,0)*IF($O$63="Kizárás",1,1+$O$63),IF($C$16="Forint",0,2)))</f>
        <v>271</v>
      </c>
      <c r="J63" s="104" t="s">
        <v>730</v>
      </c>
      <c r="K63" s="105"/>
      <c r="L63" s="18" t="str">
        <f>IF(AND($J$63="Ezt kérem!",$H$11&lt;&gt;""),"!","")</f>
        <v/>
      </c>
      <c r="M63" s="21"/>
      <c r="O63" s="16">
        <f>IF(ISBLANK($B$23),0,VLOOKUP($B$23,'Foglalkozási pótdíjak'!$A$3:$K$494,10,0))</f>
        <v>0</v>
      </c>
    </row>
    <row r="64" spans="2:15" ht="12.75" customHeight="1" x14ac:dyDescent="0.2">
      <c r="B64" s="98"/>
      <c r="C64" s="103" t="s">
        <v>75</v>
      </c>
      <c r="D64" s="103"/>
      <c r="E64" s="103"/>
      <c r="F64" s="103"/>
      <c r="G64" s="103"/>
      <c r="H64" s="95">
        <v>5000</v>
      </c>
      <c r="I64" s="17">
        <f ca="1">IF(ISBLANK($C$8),"",ROUND(VLOOKUP($C$9,'MM-MC Tarifák'!$A$3:$AQ$67,HLOOKUP($C64,'MM-MC Tarifák'!$B$1:$AQ$2,2,0),0)/1000*$H$64*IF(OR(AND($C$16="Forint",$H$64&gt;=2000,$H$64&lt;=20000),AND($C$16="Euró",$H$64&gt;=7,$H$64&lt;=65)),1,0)*VLOOKUP($C$12,Paraméterek!$K$1:$L$4,2,0)*IF($O$64="Kizárás",1,1+$O$64),IF($C$16="Forint",0,2)))</f>
        <v>350</v>
      </c>
      <c r="J64" s="104"/>
      <c r="K64" s="105"/>
      <c r="L64" s="18" t="str">
        <f>IF(AND($J$64="Ezt kérem!",$H$11&lt;&gt;""),"!","")</f>
        <v/>
      </c>
      <c r="M64" s="21"/>
      <c r="O64" s="16">
        <f>IF(ISBLANK($B$23),0,VLOOKUP($B$23,'Foglalkozási pótdíjak'!$A$3:$K$494,10,0))</f>
        <v>0</v>
      </c>
    </row>
    <row r="65" spans="2:15" ht="12.75" customHeight="1" x14ac:dyDescent="0.2">
      <c r="B65" s="98"/>
      <c r="C65" s="103" t="s">
        <v>15</v>
      </c>
      <c r="D65" s="103"/>
      <c r="E65" s="103"/>
      <c r="F65" s="103"/>
      <c r="G65" s="103"/>
      <c r="H65" s="95">
        <v>5000</v>
      </c>
      <c r="I65" s="17">
        <f ca="1">IF(ISBLANK($C$8),"",ROUND(VLOOKUP($C$9,'MM-MC Tarifák'!$A$3:$AQ$67,HLOOKUP($C65,'MM-MC Tarifák'!$B$1:$AQ$2,2,0),0)/1000*$H$65*IF(OR(AND($C$16="Forint",$H$65&gt;=2000,$H$65&lt;=40000),AND($C$16="Euró",$H$65&gt;=7,$H$65&lt;=130)),1,0)*VLOOKUP($C$12,Paraméterek!$K$1:$L$4,2,0)*IF($O$65="Kizárás",1,1+$O$65),IF($C$16="Forint",0,2)))</f>
        <v>218</v>
      </c>
      <c r="J65" s="104"/>
      <c r="K65" s="105"/>
      <c r="L65" s="18" t="str">
        <f>IF(AND($J$65="Ezt kérem!",$H$11&lt;&gt;""),"!","")</f>
        <v/>
      </c>
      <c r="M65" s="21"/>
      <c r="O65" s="16">
        <f>IF(ISBLANK($B$23),0,VLOOKUP($B$23,'Foglalkozási pótdíjak'!$A$3:$K$494,10,0))</f>
        <v>0</v>
      </c>
    </row>
    <row r="66" spans="2:15" ht="12.75" customHeight="1" x14ac:dyDescent="0.2">
      <c r="B66" s="98"/>
      <c r="C66" s="103" t="s">
        <v>76</v>
      </c>
      <c r="D66" s="103"/>
      <c r="E66" s="103"/>
      <c r="F66" s="103"/>
      <c r="G66" s="103"/>
      <c r="H66" s="95">
        <v>5000</v>
      </c>
      <c r="I66" s="17">
        <f ca="1">IF(ISBLANK($C$8),"",ROUND(VLOOKUP($C$9,'MM-MC Tarifák'!$A$3:$AQ$67,HLOOKUP($C66,'MM-MC Tarifák'!$B$1:$AQ$2,2,0),0)/1000*$H$66*IF(OR(AND($C$16="Forint",$H$66&gt;=2000,$H$66&lt;=20000),AND($C$16="Euró",$H$66&gt;=7,$H$66&lt;=65)),1,0)*VLOOKUP($C$12,Paraméterek!$K$1:$L$4,2,0)*IF($O$66="Kizárás",1,1+$O$66),IF($C$16="Forint",0,2)))</f>
        <v>297</v>
      </c>
      <c r="J66" s="104"/>
      <c r="K66" s="105"/>
      <c r="L66" s="18" t="str">
        <f>IF(AND($J$66="Ezt kérem!",$H$11&lt;&gt;""),"!","")</f>
        <v/>
      </c>
      <c r="M66" s="21"/>
      <c r="O66" s="16">
        <f>IF(ISBLANK($B$23),0,VLOOKUP($B$23,'Foglalkozási pótdíjak'!$A$3:$K$494,10,0))</f>
        <v>0</v>
      </c>
    </row>
    <row r="67" spans="2:15" ht="12.75" customHeight="1" x14ac:dyDescent="0.2">
      <c r="B67" s="98"/>
      <c r="C67" s="103" t="s">
        <v>16</v>
      </c>
      <c r="D67" s="103"/>
      <c r="E67" s="103"/>
      <c r="F67" s="103"/>
      <c r="G67" s="103"/>
      <c r="H67" s="95">
        <v>3500</v>
      </c>
      <c r="I67" s="17">
        <f ca="1">IF(ISBLANK($C$8),"",ROUND(VLOOKUP($C$9,'MM-MC Tarifák'!$A$3:$AQ$67,HLOOKUP($C67,'MM-MC Tarifák'!$B$1:$AQ$2,2,0),0)/1000*$H$67*IF(OR(AND($C$16="Forint",$H$67&gt;=2000,$H$67&lt;=40000),AND($C$16="Euró",$H$67&gt;=7,$H$67&lt;=130)),1,0)*VLOOKUP($C$12,Paraméterek!$K$1:$L$4,2,0)*IF($O$67="Kizárás",1,1+$O$67),IF($C$16="Forint",0,2)))</f>
        <v>905</v>
      </c>
      <c r="J67" s="104"/>
      <c r="K67" s="105"/>
      <c r="L67" s="18" t="str">
        <f>IF(AND($J$67="Ezt kérem!",$H$12&lt;&gt;""),"!","")</f>
        <v/>
      </c>
      <c r="M67" s="21"/>
      <c r="O67" s="16">
        <f>IF(ISBLANK($B$23),0,VLOOKUP($B$23,'Foglalkozási pótdíjak'!$A$3:$K$494,11,0))</f>
        <v>0</v>
      </c>
    </row>
    <row r="68" spans="2:15" ht="12.75" customHeight="1" x14ac:dyDescent="0.2">
      <c r="B68" s="98"/>
      <c r="C68" s="103" t="s">
        <v>77</v>
      </c>
      <c r="D68" s="103"/>
      <c r="E68" s="103"/>
      <c r="F68" s="103"/>
      <c r="G68" s="103"/>
      <c r="H68" s="95">
        <v>5000</v>
      </c>
      <c r="I68" s="17">
        <f ca="1">IF(ISBLANK($C$8),"",ROUND(VLOOKUP($C$9,'MM-MC Tarifák'!$A$3:$AQ$67,HLOOKUP($C68,'MM-MC Tarifák'!$B$1:$AQ$2,2,0),0)/1000*$H$68*IF(OR(AND($C$16="Forint",$H$68&gt;=2000,$H$68&lt;=20000),AND($C$16="Euró",$H$68&gt;=7,$H$68&lt;=65)),1,0)*VLOOKUP($C$12,Paraméterek!$K$1:$L$4,2,0)*IF($O$68="Kizárás",1,1+$O$68),IF($C$16="Forint",0,2)))</f>
        <v>1042</v>
      </c>
      <c r="J68" s="104"/>
      <c r="K68" s="105"/>
      <c r="L68" s="18" t="str">
        <f>IF(AND($J$68="Ezt kérem!",$H$12&lt;&gt;""),"!","")</f>
        <v/>
      </c>
      <c r="M68" s="21"/>
      <c r="O68" s="16">
        <f>IF(ISBLANK($B$23),0,VLOOKUP($B$23,'Foglalkozási pótdíjak'!$A$3:$K$494,11,0))</f>
        <v>0</v>
      </c>
    </row>
    <row r="69" spans="2:15" ht="12.75" customHeight="1" x14ac:dyDescent="0.2">
      <c r="B69" s="98"/>
      <c r="C69" s="103" t="s">
        <v>17</v>
      </c>
      <c r="D69" s="103"/>
      <c r="E69" s="103"/>
      <c r="F69" s="103"/>
      <c r="G69" s="103"/>
      <c r="H69" s="95">
        <v>5000</v>
      </c>
      <c r="I69" s="17">
        <f ca="1">IF(ISBLANK($C$8),"",ROUND(VLOOKUP($C$9,'MM-MC Tarifák'!$A$3:$AQ$67,HLOOKUP($C69,'MM-MC Tarifák'!$B$1:$AQ$2,2,0),0)/1000*$H$69*IF(OR(AND($C$16="Forint",$H$69&gt;=2000,$H$69&lt;=40000),AND($C$16="Euró",$H$69&gt;=7,$H$69&lt;=130)),1,0)*VLOOKUP($C$12,Paraméterek!$K$1:$L$4,2,0)*IF($O$69="Kizárás",1,1+$O$69),IF($C$16="Forint",0,2)))</f>
        <v>818</v>
      </c>
      <c r="J69" s="104"/>
      <c r="K69" s="105"/>
      <c r="L69" s="18" t="str">
        <f>IF(AND($J$69="Ezt kérem!",$H$12&lt;&gt;""),"!","")</f>
        <v/>
      </c>
      <c r="M69" s="21"/>
      <c r="O69" s="16">
        <f>IF(ISBLANK($B$23),0,VLOOKUP($B$23,'Foglalkozási pótdíjak'!$A$3:$K$494,11,0))</f>
        <v>0</v>
      </c>
    </row>
    <row r="70" spans="2:15" ht="12.75" customHeight="1" x14ac:dyDescent="0.2">
      <c r="B70" s="98"/>
      <c r="C70" s="103" t="s">
        <v>78</v>
      </c>
      <c r="D70" s="103"/>
      <c r="E70" s="103"/>
      <c r="F70" s="103"/>
      <c r="G70" s="103"/>
      <c r="H70" s="95">
        <v>5000</v>
      </c>
      <c r="I70" s="17">
        <f ca="1">IF(ISBLANK($C$8),"",ROUND(VLOOKUP($C$9,'MM-MC Tarifák'!$A$3:$AQ$67,HLOOKUP($C70,'MM-MC Tarifák'!$B$1:$AQ$2,2,0),0)/1000*$H$70*IF(OR(AND($C$16="Forint",$H$70&gt;=2000,$H$70&lt;=20000),AND($C$16="Euró",$H$70&gt;=7,$H$70&lt;=65)),1,0)*VLOOKUP($C$12,Paraméterek!$K$1:$L$4,2,0)*IF($O$70="Kizárás",1,1+$O$70),IF($C$16="Forint",0,2)))</f>
        <v>1073</v>
      </c>
      <c r="J70" s="104"/>
      <c r="K70" s="105"/>
      <c r="L70" s="18" t="str">
        <f>IF(AND($J$70="Ezt kérem!",$H$12&lt;&gt;""),"!","")</f>
        <v/>
      </c>
      <c r="M70" s="21"/>
      <c r="O70" s="16">
        <f>IF(ISBLANK($B$23),0,VLOOKUP($B$23,'Foglalkozási pótdíjak'!$A$3:$K$494,11,0))</f>
        <v>0</v>
      </c>
    </row>
    <row r="71" spans="2:15" ht="12.75" customHeight="1" x14ac:dyDescent="0.2">
      <c r="O71" s="16"/>
    </row>
    <row r="72" spans="2:15" ht="12.75" customHeight="1" x14ac:dyDescent="0.2">
      <c r="B72" s="13"/>
      <c r="O72" s="16"/>
    </row>
    <row r="73" spans="2:15" ht="12.75" customHeight="1" x14ac:dyDescent="0.2">
      <c r="B73" s="69" t="s">
        <v>18</v>
      </c>
      <c r="C73" s="103" t="s">
        <v>19</v>
      </c>
      <c r="D73" s="103"/>
      <c r="E73" s="103"/>
      <c r="F73" s="103"/>
      <c r="G73" s="103"/>
      <c r="H73" s="92">
        <v>1000000</v>
      </c>
      <c r="I73" s="17">
        <f ca="1">IF(ISBLANK($C$8),"",ROUND(VLOOKUP($C$9,'MM-MC Tarifák'!$A$3:$AQ$67,HLOOKUP($C73,'MM-MC Tarifák'!$B$1:$AQ$2,2,0),0)/1000*$H$73*IF(OR(AND($C$16="Forint",$H$73&gt;=500000,$H$73&lt;=50000000),AND($C$16="Euró",$H$73&gt;=1700,$H$73&lt;=162500)),1,0)*VLOOKUP($C$12,Paraméterek!$K$1:$L$4,2,0)*IF($O$73="Kizárás",1,1+$O$73),IF($C$16="Forint",0,2)))</f>
        <v>157</v>
      </c>
      <c r="J73" s="104"/>
      <c r="K73" s="105"/>
      <c r="L73" s="18" t="str">
        <f>IF(AND($J$73="Ezt kérem!",$H$5&lt;&gt;""),"!","")</f>
        <v/>
      </c>
      <c r="M73" s="21"/>
      <c r="O73" s="49">
        <v>0</v>
      </c>
    </row>
    <row r="74" spans="2:15" ht="12.75" customHeight="1" x14ac:dyDescent="0.2">
      <c r="O74" s="16"/>
    </row>
    <row r="75" spans="2:15" ht="12.75" customHeight="1" x14ac:dyDescent="0.2">
      <c r="B75" s="13"/>
      <c r="O75" s="16"/>
    </row>
    <row r="76" spans="2:15" ht="12.75" customHeight="1" x14ac:dyDescent="0.2">
      <c r="B76" s="69" t="s">
        <v>20</v>
      </c>
      <c r="C76" s="103" t="s">
        <v>21</v>
      </c>
      <c r="D76" s="103"/>
      <c r="E76" s="103"/>
      <c r="F76" s="103"/>
      <c r="G76" s="103"/>
      <c r="H76" s="92">
        <v>200000</v>
      </c>
      <c r="I76" s="17">
        <f ca="1">IF(ISBLANK($C$8),"",ROUND(VLOOKUP($C$9,'MM-MC Tarifák'!$A$3:$AQ$67,HLOOKUP($C76,'MM-MC Tarifák'!$B$1:$AQ$2,2,0),0)/1000*$H$76*IF(OR(AND($C$16="Forint",$H$76&gt;=100000,$H$76&lt;=1000000),AND($C$16="Euró",$H$76&gt;=340,$H$76&lt;=3250)),1,0)*VLOOKUP($C$12,Paraméterek!$K$1:$L$4,2,0)*IF($O$76="Kizárás",1,1+$O$76),IF($C$16="Forint",0,2)))</f>
        <v>308</v>
      </c>
      <c r="J76" s="104" t="s">
        <v>730</v>
      </c>
      <c r="K76" s="105"/>
      <c r="L76" s="18"/>
      <c r="O76" s="16">
        <f>IF(ISBLANK($B$23),0,VLOOKUP($B$23,'Foglalkozási pótdíjak'!$A$3:$K$494,7,0))</f>
        <v>0</v>
      </c>
    </row>
    <row r="77" spans="2:15" ht="12.75" customHeight="1" x14ac:dyDescent="0.2">
      <c r="O77" s="16"/>
    </row>
    <row r="78" spans="2:15" ht="12.75" customHeight="1" x14ac:dyDescent="0.2">
      <c r="O78" s="16"/>
    </row>
    <row r="79" spans="2:15" ht="12.75" customHeight="1" x14ac:dyDescent="0.2">
      <c r="B79" s="98" t="s">
        <v>22</v>
      </c>
      <c r="C79" s="103" t="s">
        <v>79</v>
      </c>
      <c r="D79" s="103"/>
      <c r="E79" s="103"/>
      <c r="F79" s="103"/>
      <c r="G79" s="103"/>
      <c r="H79" s="19"/>
      <c r="I79" s="17">
        <f ca="1">IF(ISBLANK($C$8),"",ROUND(VLOOKUP($C$9,'MM-MC Tarifák'!$A$3:$AQ$67,HLOOKUP($C79,'MM-MC Tarifák'!$B$1:$AQ$2,2,0),0)/IF($C$16="Euró",300,1)/VLOOKUP($C$12,Paraméterek!$K$1:$M$4,3,0)*IF($O$79="Kizárás",1,1+$O$79),IF($C$16="Forint",0,2)))</f>
        <v>500</v>
      </c>
      <c r="J79" s="104"/>
      <c r="K79" s="105"/>
      <c r="L79" s="18"/>
      <c r="O79" s="49">
        <v>0</v>
      </c>
    </row>
    <row r="80" spans="2:15" ht="12.75" customHeight="1" x14ac:dyDescent="0.2">
      <c r="B80" s="98"/>
      <c r="C80" s="103" t="s">
        <v>23</v>
      </c>
      <c r="D80" s="103"/>
      <c r="E80" s="103"/>
      <c r="F80" s="103"/>
      <c r="G80" s="103"/>
      <c r="H80" s="19"/>
      <c r="I80" s="17">
        <f ca="1">IF(ISBLANK($C$8),"",ROUND(VLOOKUP($C$9,'MM-MC Tarifák'!$A$3:$AQ$67,HLOOKUP($C80,'MM-MC Tarifák'!$B$1:$AQ$2,2,0),0)/IF($C$16="Euró",300,1)/VLOOKUP($C$12,Paraméterek!$K$1:$M$4,3,0)*IF($O$80="Kizárás",1,1+$O$80),IF($C$16="Forint",0,2)))</f>
        <v>1000</v>
      </c>
      <c r="J80" s="104" t="s">
        <v>730</v>
      </c>
      <c r="K80" s="105"/>
      <c r="L80" s="18"/>
      <c r="O80" s="49">
        <v>0</v>
      </c>
    </row>
    <row r="85" spans="2:11" ht="12.75" customHeight="1" x14ac:dyDescent="0.2">
      <c r="B85" s="106" t="s">
        <v>58</v>
      </c>
      <c r="C85" s="106"/>
      <c r="D85" s="106"/>
      <c r="E85" s="106"/>
      <c r="F85" s="106"/>
      <c r="G85" s="106"/>
      <c r="H85" s="106"/>
      <c r="I85" s="106"/>
      <c r="J85" s="106"/>
      <c r="K85" s="106"/>
    </row>
    <row r="86" spans="2:11" ht="12.75" customHeight="1" x14ac:dyDescent="0.2">
      <c r="B86" s="106"/>
      <c r="C86" s="106"/>
      <c r="D86" s="106"/>
      <c r="E86" s="106"/>
      <c r="F86" s="106"/>
      <c r="G86" s="106"/>
      <c r="H86" s="106"/>
      <c r="I86" s="106"/>
      <c r="J86" s="106"/>
      <c r="K86" s="106"/>
    </row>
    <row r="87" spans="2:11" ht="12.75" customHeight="1" x14ac:dyDescent="0.2">
      <c r="B87" s="106"/>
      <c r="C87" s="106"/>
      <c r="D87" s="106"/>
      <c r="E87" s="106"/>
      <c r="F87" s="106"/>
      <c r="G87" s="106"/>
      <c r="H87" s="106"/>
      <c r="I87" s="106"/>
      <c r="J87" s="106"/>
      <c r="K87" s="106"/>
    </row>
    <row r="88" spans="2:11" ht="12.75" customHeight="1" x14ac:dyDescent="0.2">
      <c r="B88" s="106"/>
      <c r="C88" s="106"/>
      <c r="D88" s="106"/>
      <c r="E88" s="106"/>
      <c r="F88" s="106"/>
      <c r="G88" s="106"/>
      <c r="H88" s="106"/>
      <c r="I88" s="106"/>
      <c r="J88" s="106"/>
      <c r="K88" s="106"/>
    </row>
    <row r="89" spans="2:11" ht="12.75" customHeight="1" x14ac:dyDescent="0.2">
      <c r="B89" s="106"/>
      <c r="C89" s="106"/>
      <c r="D89" s="106"/>
      <c r="E89" s="106"/>
      <c r="F89" s="106"/>
      <c r="G89" s="106"/>
      <c r="H89" s="106"/>
      <c r="I89" s="106"/>
      <c r="J89" s="106"/>
      <c r="K89" s="106"/>
    </row>
  </sheetData>
  <sheetProtection password="D9D3" sheet="1" objects="1" scenarios="1"/>
  <mergeCells count="103">
    <mergeCell ref="B5:F5"/>
    <mergeCell ref="B6:F6"/>
    <mergeCell ref="H18:I19"/>
    <mergeCell ref="J18:K19"/>
    <mergeCell ref="B25:G26"/>
    <mergeCell ref="B23:F23"/>
    <mergeCell ref="B22:F22"/>
    <mergeCell ref="H22:I23"/>
    <mergeCell ref="J22:K23"/>
    <mergeCell ref="H25:H26"/>
    <mergeCell ref="J25:K26"/>
    <mergeCell ref="B85:K89"/>
    <mergeCell ref="B1:D2"/>
    <mergeCell ref="B18:B19"/>
    <mergeCell ref="C18:C19"/>
    <mergeCell ref="D18:D19"/>
    <mergeCell ref="C11:D11"/>
    <mergeCell ref="C13:D13"/>
    <mergeCell ref="C15:D15"/>
    <mergeCell ref="C8:D8"/>
    <mergeCell ref="C9:D9"/>
    <mergeCell ref="J80:K80"/>
    <mergeCell ref="J68:K68"/>
    <mergeCell ref="J69:K69"/>
    <mergeCell ref="J70:K70"/>
    <mergeCell ref="J73:K73"/>
    <mergeCell ref="J76:K76"/>
    <mergeCell ref="J79:K79"/>
    <mergeCell ref="J67:K67"/>
    <mergeCell ref="J52:K52"/>
    <mergeCell ref="J66:K66"/>
    <mergeCell ref="J51:K51"/>
    <mergeCell ref="J59:K59"/>
    <mergeCell ref="J60:K60"/>
    <mergeCell ref="J63:K63"/>
    <mergeCell ref="J64:K64"/>
    <mergeCell ref="J65:K65"/>
    <mergeCell ref="J36:K36"/>
    <mergeCell ref="J37:K37"/>
    <mergeCell ref="J40:K40"/>
    <mergeCell ref="J41:K41"/>
    <mergeCell ref="J42:K42"/>
    <mergeCell ref="J43:K43"/>
    <mergeCell ref="J44:K44"/>
    <mergeCell ref="J47:K47"/>
    <mergeCell ref="J48:K48"/>
    <mergeCell ref="J49:K49"/>
    <mergeCell ref="J50:K50"/>
    <mergeCell ref="J53:K53"/>
    <mergeCell ref="J54:K54"/>
    <mergeCell ref="J57:K57"/>
    <mergeCell ref="J58:K58"/>
    <mergeCell ref="J28:K28"/>
    <mergeCell ref="J29:K29"/>
    <mergeCell ref="J30:K30"/>
    <mergeCell ref="J31:K31"/>
    <mergeCell ref="J32:K32"/>
    <mergeCell ref="J35:K35"/>
    <mergeCell ref="C31:G31"/>
    <mergeCell ref="C32:G32"/>
    <mergeCell ref="C35:G35"/>
    <mergeCell ref="B63:B70"/>
    <mergeCell ref="C79:G79"/>
    <mergeCell ref="C54:G54"/>
    <mergeCell ref="C57:G57"/>
    <mergeCell ref="C58:G58"/>
    <mergeCell ref="C59:G59"/>
    <mergeCell ref="C60:G60"/>
    <mergeCell ref="C63:G63"/>
    <mergeCell ref="C70:G70"/>
    <mergeCell ref="C73:G73"/>
    <mergeCell ref="C76:G76"/>
    <mergeCell ref="B79:B80"/>
    <mergeCell ref="C80:G80"/>
    <mergeCell ref="C64:G64"/>
    <mergeCell ref="C65:G65"/>
    <mergeCell ref="C66:G66"/>
    <mergeCell ref="C67:G67"/>
    <mergeCell ref="C68:G68"/>
    <mergeCell ref="C69:G69"/>
    <mergeCell ref="B40:B44"/>
    <mergeCell ref="B47:B54"/>
    <mergeCell ref="H35:H37"/>
    <mergeCell ref="C28:G28"/>
    <mergeCell ref="C29:G29"/>
    <mergeCell ref="C30:G30"/>
    <mergeCell ref="B28:B32"/>
    <mergeCell ref="B35:B37"/>
    <mergeCell ref="B57:B60"/>
    <mergeCell ref="C48:G48"/>
    <mergeCell ref="C49:G49"/>
    <mergeCell ref="C50:G50"/>
    <mergeCell ref="C51:G51"/>
    <mergeCell ref="C52:G52"/>
    <mergeCell ref="C53:G53"/>
    <mergeCell ref="C36:G36"/>
    <mergeCell ref="C37:G37"/>
    <mergeCell ref="C40:G40"/>
    <mergeCell ref="C41:G41"/>
    <mergeCell ref="C42:G42"/>
    <mergeCell ref="C43:G43"/>
    <mergeCell ref="C44:G44"/>
    <mergeCell ref="C47:G47"/>
  </mergeCells>
  <conditionalFormatting sqref="C28:G28">
    <cfRule type="expression" dxfId="34" priority="10">
      <formula>O28="Kizárás"</formula>
    </cfRule>
  </conditionalFormatting>
  <conditionalFormatting sqref="C29:G32">
    <cfRule type="expression" dxfId="33" priority="9">
      <formula>O29="Kizárás"</formula>
    </cfRule>
  </conditionalFormatting>
  <conditionalFormatting sqref="C35:G37">
    <cfRule type="expression" dxfId="32" priority="8">
      <formula>O35="Kizárás"</formula>
    </cfRule>
  </conditionalFormatting>
  <conditionalFormatting sqref="C40:G44">
    <cfRule type="expression" dxfId="31" priority="7">
      <formula>O40="Kizárás"</formula>
    </cfRule>
  </conditionalFormatting>
  <conditionalFormatting sqref="C47:G54">
    <cfRule type="expression" dxfId="30" priority="6">
      <formula>O47="Kizárás"</formula>
    </cfRule>
  </conditionalFormatting>
  <conditionalFormatting sqref="C57:G60">
    <cfRule type="expression" dxfId="29" priority="5">
      <formula>O57="Kizárás"</formula>
    </cfRule>
  </conditionalFormatting>
  <conditionalFormatting sqref="C63:G70">
    <cfRule type="expression" dxfId="28" priority="4">
      <formula>O63="Kizárás"</formula>
    </cfRule>
  </conditionalFormatting>
  <conditionalFormatting sqref="C73:G73">
    <cfRule type="expression" dxfId="27" priority="3">
      <formula>O73="Kizárás"</formula>
    </cfRule>
  </conditionalFormatting>
  <conditionalFormatting sqref="C76:G76">
    <cfRule type="expression" dxfId="26" priority="2">
      <formula>O76="Kizárás"</formula>
    </cfRule>
  </conditionalFormatting>
  <conditionalFormatting sqref="C79:G80">
    <cfRule type="expression" dxfId="25" priority="1">
      <formula>O79="Kizárás"</formula>
    </cfRule>
  </conditionalFormatting>
  <dataValidations xWindow="665" yWindow="435" count="40">
    <dataValidation type="list" allowBlank="1" showInputMessage="1" showErrorMessage="1" sqref="J28:K32 J35:K37 J40:K44 J79:K80 J47:K54 J57:K60 J73:K73 J76:K76 J63:K70" xr:uid="{00000000-0002-0000-0000-000000000000}">
      <formula1>"Ezt kérem!"</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Max biztosítás díjfizetés gyakorisága._x000a__x000a_Amennyiben a mező üressen marad, úgy alapértelmezetten éves díjfizetéssel történik a számítás." sqref="C11:D11" xr:uid="{00000000-0002-0000-0000-000001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Max biztosítás díjfizetés módja._x000a__x000a_Amennyiben a mezőt üressen marad, úgy alapértelmezetten folyószámláról történő díjfizetéssel történik a számítás." sqref="C13:D13" xr:uid="{00000000-0002-0000-0000-000002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C15:D15" xr:uid="{00000000-0002-0000-0000-000003000000}">
      <formula1>Deviza</formula1>
    </dataValidation>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Max biztosítottjának életkora. Akinek min. 16 évesnek kell lennie._x000a_Az egyes fedezetek különböző max. belépési korokkal rendelkeznek, ezt meghaladva nem történik számítás._x000a__x000a_Ezt a mezőt mindenféleképpen ki kell tölteni!_x000a_Pl.: 1970.06.30" sqref="C8:D8" xr:uid="{00000000-0002-0000-0000-000004000000}">
      <formula1>DATE(YEAR(TODAY()-84*365.25),"01","01")</formula1>
      <formula2>DATE(YEAR(TODAY()-16*365.25),"12","31")</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Csonttörés és égés" prompt="Itt választható ki a biztosítási összeg._x000a__x000a_Forint esetén:_x000a_min.: 100 000 Ft_x000a_max.: 1 000 000 Ft_x000a__x000a_Euró esetén:_x000a_min.: 340 €_x000a_max.: 3 250 €" sqref="H76" xr:uid="{00000000-0002-0000-0000-000005000000}">
      <formula1>IF($C$16="Forint",100000,340)</formula1>
      <formula2>IF($C$16="Forint",1000000,3250)</formula2>
    </dataValidation>
    <dataValidation type="decimal" allowBlank="1" showInputMessage="1" showErrorMessage="1" errorTitle="Rossz adat" error="Választható biztosítási összegek:_x000a__x000a_Forint esetén:_x000a_min.: 500 000 Ft_x000a_max.: 50 000 000 Ft_x000a__x000a_Euró esetén:_x000a_min.: 1 700 €_x000a_max.: 162 500 €" promptTitle="Cukorbetegség" prompt="Itt választható ki a biztosítási összeg._x000a__x000a_Forint esetén:_x000a_min.: 500 000 Ft_x000a_max.: 50 000 000 Ft_x000a__x000a_Euró esetén:_x000a_min.: 1 700 €_x000a_max.: 162 500 €" sqref="H73" xr:uid="{00000000-0002-0000-0000-000006000000}">
      <formula1>IF($C$16="Forint",500000,1700)</formula1>
      <formula2>IF($C$16="Forint",50000000,162500)</formula2>
    </dataValidation>
    <dataValidation type="decimal" allowBlank="1" showInputMessage="1" showErrorMessage="1" errorTitle="Rossz adat" error="Választható biztosítási összegek:_x000a__x000a_Forint esetén:_x000a_min.: 1 000 000 Ft_x000a_max.: 50 000 000 Ft_x000a__x000a_Euró esetén:_x000a_min.: 3 400 €_x000a_max.: 162 500 €" promptTitle="Kritikus betegség" prompt="Itt választható ki a biztosítási összeg._x000a__x000a_Forint esetén:_x000a_min.: 1 000 000 Ft_x000a_max.: 50 000 000 Ft_x000a__x000a_Euró esetén:_x000a_min.: 3 400 €_x000a_max.: 162 500 €" sqref="H35:H37" xr:uid="{00000000-0002-0000-0000-000007000000}">
      <formula1>IF($C$16="Forint",1000000,3400)</formula1>
      <formula2>IF($C$16="Forint",50000000,162500)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0 000 €" promptTitle="Szülők együttes baleseti halála" prompt="Itt választható ki a biztosítási összeg._x000a__x000a_Forint esetén:_x000a_min.: 500 000 Ft_x000a_max.: 100 000 000 Ft_x000a__x000a_Euró esetén:_x000a_min.: 1 700 €_x000a_max.: 325 000 €" sqref="H32" xr:uid="{00000000-0002-0000-0000-000008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ármely okú" prompt="Itt választható ki a biztosítási összeg._x000a__x000a_Forint esetén:_x000a_min.: 500 000 Ft_x000a_max.: 100 000 000 Ft_x000a__x000a_Euró esetén:_x000a_min.: 1 700 €_x000a_max.: 325 000 €" sqref="H44" xr:uid="{00000000-0002-0000-0000-000009000000}">
      <formula1>IF($C$16="Forint",500000,1700)</formula1>
      <formula2>IF($C$16="Forint",100000000,325000)</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rokkantság – 10 éves" prompt="Itt választható ki a biztosítási összeg._x000a__x000a_Forint esetén:_x000a_min.: 10 000 Ft_x000a_max.: 1 666 666 Ft_x000a__x000a_Euró esetén:_x000a_min.: 34 €_x000a_max.: 5 416 €" sqref="H52" xr:uid="{00000000-0002-0000-0000-00000A000000}">
      <formula1>IF($C$16="Forint",10000,34)</formula1>
      <formula2>IF($C$16="Forint",1666666,5416)</formula2>
    </dataValidation>
    <dataValidation type="list" allowBlank="1" showInputMessage="1" showErrorMessage="1" errorTitle="Rossz adat" error="Csak a listában szereplő foglalkozások adhatók meg." promptTitle="A biztosított foglalkázása" prompt="Itt állítható be a MetMax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000-00000B000000}">
      <formula1>Foglalkozás</formula1>
    </dataValidation>
    <dataValidation type="decimal" allowBlank="1" showInputMessage="1" showErrorMessage="1" errorTitle="Rossz adat" error="Választható biztosítási összegek:_x000a__x000a_Forint esetén:_x000a_Fix: 250 000 Ft_x000a_min.: 500 000 Ft_x000a_max.: 200 000 000 Ft_x000a__x000a_Euró esetén:_x000a_Fix: 850 €_x000a_min.: 1 700 €_x000a_max.: 650 000 €" promptTitle="Bármely okú halál" prompt="Itt választható ki a biztosítási összeg._x000a__x000a_Forint esetén:_x000a_Fix: 250 000 Ft_x000a_min.: 500 000 Ft_x000a_max.: 200 000 000 Ft_x000a__x000a_Euró esetén:_x000a_Fix: 850 €_x000a_min.: 1 700 €_x000a_max.: 650 000 €" sqref="H28" xr:uid="{00000000-0002-0000-0000-00000C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aleseti halál" prompt="Itt választható ki a biztosítási összeg._x000a__x000a_Forint esetén:_x000a_min.: 500 000 Ft_x000a_max.: 100 000 000 Ft_x000a__x000a_Euró esetén:_x000a_min.: 1 700 €_x000a_max.: 325 000 Ft" sqref="H29" xr:uid="{00000000-0002-0000-0000-00000D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Közlekedési baleseti halál" prompt="Itt választható ki a biztosítási összeg._x000a__x000a_Forint esetén:_x000a_min.: 500 000 Ft_x000a_max.: 100 000 000 Ft_x000a__x000a_Euró esetén:_x000a_min.: 1 700 €_x000a_max.: 325 000 €" sqref="H30" xr:uid="{00000000-0002-0000-0000-00000E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Hirtelen halál" prompt="Itt választható ki a biztosítási összeg._x000a__x000a_Forint esetén:_x000a_min.: 500 000 Ft_x000a_max.: 200 000 000 Ft_x000a__x000a_Euró esetén:_x000a_min.: 1 700 €_x000a_max.: 650 000 €" sqref="H31" xr:uid="{00000000-0002-0000-0000-00000F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61%-tól térítő" prompt="Itt választható ki a biztosítási összeg._x000a__x000a_Forint esetén:_x000a_min.: 500 000 Ft_x000a_max.: 200 000 000 Ft_x000a__x000a_Euró esetén:_x000a_min.: 1 700 €_x000a_max.: 650 000 €" sqref="H40" xr:uid="{00000000-0002-0000-0000-000010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31%-tól térítő" prompt="Itt választható ki a biztosítási összeg._x000a__x000a_Forint esetén:_x000a_min.: 500 000 Ft_x000a_max.: 200 000 000 Ft_x000a__x000a_Euró esetén:_x000a_min.: 1 700 €_x000a_max.: 650 000 €" sqref="H41" xr:uid="{00000000-0002-0000-0000-000011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1%-tól térítő" prompt="Itt választható ki a biztosítási összeg._x000a__x000a_Forint esetén:_x000a_min.: 500 000 Ft_x000a_max.: 200 000 000 Ft_x000a__x000a_Euró esetén:_x000a_min.: 1 700 €_x000a_max.: 650 000 €" sqref="H42" xr:uid="{00000000-0002-0000-0000-000012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80 000 000 Ft_x000a__x000a_Euró esetén:_x000a_min.: 1 700 €_x000a_max.: 260 000 €" promptTitle="Baleseti 1%-tól térítő – 250%-ig" prompt="Itt választható ki a biztosítási összeg._x000a__x000a_Forint esetén:_x000a_min.: 500 000 Ft_x000a_max.: 80 000 000 Ft_x000a__x000a_Euró esetén:_x000a_min.: 1 700 €_x000a_max.: 260 000 €" sqref="H43" xr:uid="{00000000-0002-0000-0000-000013000000}">
      <formula1>IF($C$16="Forint",500000,1700)</formula1>
      <formula2>IF($C$16="Forint",80000000,260000)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aleseti" prompt="Itt választható ki a biztosítási összeg._x000a__x000a_Forint esetén:_x000a_min.: 100 000 Ft_x000a_max.: 1 000 000 Ft_x000a__x000a_Euró esetén:_x000a_min.: 340 €_x000a_max.: 3 250 €" sqref="H57" xr:uid="{00000000-0002-0000-0000-000014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ármely okú " prompt="Itt választható ki a biztosítási összeg._x000a__x000a_Forint esetén:_x000a_min.: 100 000 Ft_x000a_max.: 1 000 000 Ft_x000a__x000a_Euró esetén:_x000a_min.: 340 €_x000a_max.: 3 250 €" sqref="H59" xr:uid="{00000000-0002-0000-0000-000015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aleseti – 200%-ig" prompt="Itt választható ki a biztosítási összeg._x000a__x000a_Forint esetén:_x000a_min.: 100 000 Ft_x000a_max.: 500 000 Ft_x000a__x000a_Euró esetén:_x000a_min.: 340 €_x000a_max.: 1 625 €" sqref="H58" xr:uid="{00000000-0002-0000-0000-000016000000}">
      <formula1>IF($C$16="Forint",100000,340)</formula1>
      <formula2>IF($C$16="Forint",500000,1625)</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ármely okú 200%-ig" prompt="Itt választható ki a biztosítási összeg._x000a__x000a_Forint esetén:_x000a_min.: 100 000 Ft_x000a_max.: 500 000 Ft_x000a__x000a_Euró esetén:_x000a_min.: 340 €_x000a_max.: 1 625 €" sqref="H60" xr:uid="{00000000-0002-0000-0000-000017000000}">
      <formula1>IF($C$16="Forint",100000,340)</formula1>
      <formula2>IF($C$16="Forint",500000,1625)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1. naptól" prompt="Itt választható ki a biztosítási összeg._x000a__x000a_Forint esetén:_x000a_min.: 2 000 Ft_x000a_max.: 40 000 Ft_x000a__x000a_Euró esetén:_x000a_min.: 7 €_x000a_max.: 130 €" sqref="H63" xr:uid="{00000000-0002-0000-0000-000018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1. naptól – 200%-ig" prompt="Itt választható ki a biztosítási összeg._x000a__x000a_Forint esetén:_x000a_min.: 2 000 Ft_x000a_max.: 20 000 Ft_x000a__x000a_Euró esetén:_x000a_min.: 7 €_x000a_max.: 65 €" sqref="H64" xr:uid="{00000000-0002-0000-0000-000019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5. naptól" prompt="Itt választható ki a biztosítási összeg._x000a__x000a_Forint esetén:_x000a_min.: 2 000 Ft_x000a_max.: 40 000 Ft_x000a__x000a_Euró esetén:_x000a_min.: 7 €_x000a_max.: 130 €" sqref="H65" xr:uid="{00000000-0002-0000-0000-00001A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5. naptól – 200%-ig" prompt="Itt választható ki a biztosítási összeg._x000a__x000a_Forint esetén:_x000a_min.: 2 000 Ft_x000a_max.: 20 000 Ft_x000a__x000a_Euró esetén:_x000a_min.: 7 €_x000a_max.: 65 €" sqref="H66" xr:uid="{00000000-0002-0000-0000-00001B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1. naptól" prompt="Itt választható ki a biztosítási összeg._x000a__x000a_Forint esetén:_x000a_min.: 2 000 Ft_x000a_max.: 40 000 Ft_x000a__x000a_Euró esetén:_x000a_min.: 7 €_x000a_max.: 130 €" sqref="H67" xr:uid="{00000000-0002-0000-0000-00001C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1. naptól – 200%-ig" prompt="Itt választható ki a biztosítási összeg._x000a__x000a_Forint esetén:_x000a_min.: 2 000 Ft_x000a_max.: 20 000 Ft_x000a__x000a_Euró esetén:_x000a_min.: 7 €_x000a_max.: 65 €" sqref="H68" xr:uid="{00000000-0002-0000-0000-00001D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5. naptól" prompt="Itt választható ki a biztosítási összeg._x000a__x000a_Forint esetén:_x000a_min.: 2 000 Ft_x000a_max.: 40 000 Ft_x000a__x000a_Euró esetén:_x000a_min.: 7 €_x000a_max.: 130 €" sqref="H69" xr:uid="{00000000-0002-0000-0000-00001E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5. naptól – 200%-ig" prompt="Itt választható ki a biztosítási összeg._x000a__x000a_Forint esetén:_x000a_min.: 2 000 Ft_x000a_max.: 20 000 Ft_x000a__x000a_Euró esetén:_x000a_min.: 7 €_x000a_max.: 65 €" sqref="H70" xr:uid="{00000000-0002-0000-0000-00001F000000}">
      <formula1>IF($C$16="Forint",2000,7)</formula1>
      <formula2>IF($C$16="Forint",20000,65)</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ármely okú – 5 éves" prompt="Itt választható ki a biztosítási összeg._x000a__x000a_Forint esetén:_x000a_min.: 10 000 Ft_x000a_max.: 1 666 666 Ft_x000a__x000a_Euró esetén:_x000a_min.: 34 €_x000a_max.: 5 416 €" sqref="H53" xr:uid="{00000000-0002-0000-0000-000020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ármely okú – 10 éves" prompt="Itt választható ki a biztosítási összeg._x000a__x000a_Forint esetén:_x000a_min.: 10 000 Ft_x000a_max.: 833 333 Ft_x000a__x000a_Euró esetén:_x000a_min.: 34 €_x000a_max.: 2 708 €" sqref="H54" xr:uid="{00000000-0002-0000-0000-000021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halál – 5 éves" prompt="Itt választható ki a biztosítási összeg._x000a__x000a_Forint esetén:_x000a_min.: 10 000 Ft_x000a_max.: 1 666 666 Ft_x000a__x000a_Euró esetén:_x000a_min.: 34 €_x000a_max.: 5 416  €" sqref="H47" xr:uid="{00000000-0002-0000-0000-000022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aleseti halál – 10 éves" prompt="Itt választható ki a biztosítási összeg._x000a__x000a_Forint esetén:_x000a_min.: 10 000 Ft_x000a_max.: 833 333 Ft_x000a__x000a_Euró esetén:_x000a_min.: 34 €_x000a_max.: 2 708 €" sqref="H48" xr:uid="{00000000-0002-0000-0000-000023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Szülők baleseti halála – 5 éves" prompt="Itt választható ki a biztosítási összeg._x000a__x000a_Forint esetén:_x000a_min.: 10 000 Ft_x000a_max.: 1 666 666 Ft_x000a__x000a_Euró esetén:_x000a_min.: 34 €_x000a_max.: 5 416  €" sqref="H49" xr:uid="{00000000-0002-0000-0000-000024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Szülők baleseti halál – 10 éves" prompt="Itt választható ki a biztosítási összeg._x000a__x000a_Forint esetén:_x000a_min.: 10 000 Ft_x000a_max.: 833 333 Ft_x000a__x000a_Euró esetén:_x000a_min.: 34 €_x000a_max.: 2 708 €" sqref="H50" xr:uid="{00000000-0002-0000-0000-000025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3 333 333 Ft_x000a__x000a_Euró esetén:_x000a_min.: 34 €_x000a_max.: 10 833 €" promptTitle="Baleseti rokkantság – 5 éves" prompt="Itt választható ki a biztosítási összeg._x000a__x000a_Forint esetén:_x000a_min.: 10 000 Ft_x000a_max.: 3 333 333 Ft_x000a__x000a_Euró esetén:_x000a_min.: 34 €_x000a_max.: 10 833 €" sqref="H51" xr:uid="{00000000-0002-0000-0000-000026000000}">
      <formula1>IF($C$16="Forint",10000,34)</formula1>
      <formula2>IF($C$16="Forint",3333333,10833)</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000-000027000000}"/>
  </dataValidations>
  <printOptions horizontalCentered="1" verticalCentered="1"/>
  <pageMargins left="0" right="0" top="0.74803149606299213" bottom="0.74803149606299213" header="0.31496062992125984" footer="0.31496062992125984"/>
  <pageSetup paperSize="9" scale="69" orientation="portrait"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61A0"/>
  </sheetPr>
  <dimension ref="B3:G20"/>
  <sheetViews>
    <sheetView zoomScaleNormal="100" workbookViewId="0">
      <selection activeCell="B3" sqref="B3:G3"/>
    </sheetView>
  </sheetViews>
  <sheetFormatPr defaultColWidth="9.28515625" defaultRowHeight="12.75" x14ac:dyDescent="0.2"/>
  <cols>
    <col min="1" max="1" width="9.28515625" style="79"/>
    <col min="2" max="7" width="24.7109375" style="79" customWidth="1"/>
    <col min="8" max="16384" width="9.28515625" style="79"/>
  </cols>
  <sheetData>
    <row r="3" spans="2:7" ht="25.5" customHeight="1" x14ac:dyDescent="0.2">
      <c r="B3" s="205" t="s">
        <v>57</v>
      </c>
      <c r="C3" s="205"/>
      <c r="D3" s="205"/>
      <c r="E3" s="205"/>
      <c r="F3" s="205"/>
      <c r="G3" s="205"/>
    </row>
    <row r="4" spans="2:7" ht="12.75" customHeight="1" x14ac:dyDescent="0.2">
      <c r="B4" s="206" t="s">
        <v>45</v>
      </c>
      <c r="C4" s="207" t="s">
        <v>44</v>
      </c>
      <c r="D4" s="207"/>
      <c r="E4" s="207"/>
      <c r="F4" s="207"/>
      <c r="G4" s="207"/>
    </row>
    <row r="5" spans="2:7" ht="25.5" x14ac:dyDescent="0.2">
      <c r="B5" s="206"/>
      <c r="C5" s="80" t="s">
        <v>135</v>
      </c>
      <c r="D5" s="81" t="s">
        <v>136</v>
      </c>
      <c r="E5" s="80" t="s">
        <v>137</v>
      </c>
      <c r="F5" s="80" t="s">
        <v>138</v>
      </c>
      <c r="G5" s="80" t="s">
        <v>139</v>
      </c>
    </row>
    <row r="6" spans="2:7" ht="12.75" customHeight="1" x14ac:dyDescent="0.2">
      <c r="B6" s="206"/>
      <c r="C6" s="207" t="s">
        <v>43</v>
      </c>
      <c r="D6" s="207"/>
      <c r="E6" s="207"/>
      <c r="F6" s="207"/>
      <c r="G6" s="207"/>
    </row>
    <row r="7" spans="2:7" ht="25.5" x14ac:dyDescent="0.2">
      <c r="B7" s="206"/>
      <c r="C7" s="82" t="s">
        <v>428</v>
      </c>
      <c r="D7" s="82" t="s">
        <v>429</v>
      </c>
      <c r="E7" s="82" t="s">
        <v>430</v>
      </c>
      <c r="F7" s="82" t="s">
        <v>431</v>
      </c>
      <c r="G7" s="82" t="s">
        <v>432</v>
      </c>
    </row>
    <row r="8" spans="2:7" ht="25.5" x14ac:dyDescent="0.2">
      <c r="B8" s="83" t="s">
        <v>46</v>
      </c>
      <c r="C8" s="84" t="s">
        <v>140</v>
      </c>
      <c r="D8" s="84" t="s">
        <v>126</v>
      </c>
      <c r="E8" s="84" t="s">
        <v>127</v>
      </c>
      <c r="F8" s="84" t="s">
        <v>128</v>
      </c>
      <c r="G8" s="84" t="s">
        <v>129</v>
      </c>
    </row>
    <row r="9" spans="2:7" ht="25.5" x14ac:dyDescent="0.2">
      <c r="B9" s="85" t="s">
        <v>47</v>
      </c>
      <c r="C9" s="84" t="s">
        <v>140</v>
      </c>
      <c r="D9" s="84" t="s">
        <v>126</v>
      </c>
      <c r="E9" s="84" t="s">
        <v>128</v>
      </c>
      <c r="F9" s="84" t="s">
        <v>128</v>
      </c>
      <c r="G9" s="84" t="s">
        <v>129</v>
      </c>
    </row>
    <row r="10" spans="2:7" ht="25.5" x14ac:dyDescent="0.2">
      <c r="B10" s="85" t="s">
        <v>48</v>
      </c>
      <c r="C10" s="84" t="s">
        <v>140</v>
      </c>
      <c r="D10" s="84" t="s">
        <v>126</v>
      </c>
      <c r="E10" s="84" t="s">
        <v>128</v>
      </c>
      <c r="F10" s="84" t="s">
        <v>128</v>
      </c>
      <c r="G10" s="84" t="s">
        <v>129</v>
      </c>
    </row>
    <row r="11" spans="2:7" ht="25.5" x14ac:dyDescent="0.2">
      <c r="B11" s="85" t="s">
        <v>49</v>
      </c>
      <c r="C11" s="84" t="s">
        <v>140</v>
      </c>
      <c r="D11" s="84" t="s">
        <v>126</v>
      </c>
      <c r="E11" s="84" t="s">
        <v>128</v>
      </c>
      <c r="F11" s="84" t="s">
        <v>129</v>
      </c>
      <c r="G11" s="84" t="s">
        <v>129</v>
      </c>
    </row>
    <row r="15" spans="2:7" ht="12.75" customHeight="1" x14ac:dyDescent="0.2">
      <c r="B15" s="208" t="s">
        <v>56</v>
      </c>
      <c r="C15" s="208"/>
      <c r="D15" s="208"/>
      <c r="E15" s="208"/>
      <c r="F15" s="208"/>
      <c r="G15" s="208"/>
    </row>
    <row r="16" spans="2:7" s="87" customFormat="1" ht="63.75" customHeight="1" x14ac:dyDescent="0.2">
      <c r="B16" s="86" t="s">
        <v>50</v>
      </c>
      <c r="C16" s="209" t="s">
        <v>141</v>
      </c>
      <c r="D16" s="209"/>
      <c r="E16" s="209"/>
      <c r="F16" s="209"/>
      <c r="G16" s="209"/>
    </row>
    <row r="17" spans="2:7" s="87" customFormat="1" ht="127.5" customHeight="1" x14ac:dyDescent="0.2">
      <c r="B17" s="88" t="s">
        <v>51</v>
      </c>
      <c r="C17" s="204" t="s">
        <v>144</v>
      </c>
      <c r="D17" s="204"/>
      <c r="E17" s="204"/>
      <c r="F17" s="204"/>
      <c r="G17" s="204"/>
    </row>
    <row r="18" spans="2:7" s="87" customFormat="1" x14ac:dyDescent="0.2">
      <c r="B18" s="88" t="s">
        <v>52</v>
      </c>
      <c r="C18" s="204" t="s">
        <v>143</v>
      </c>
      <c r="D18" s="204"/>
      <c r="E18" s="204"/>
      <c r="F18" s="204"/>
      <c r="G18" s="204"/>
    </row>
    <row r="19" spans="2:7" s="87" customFormat="1" ht="25.5" customHeight="1" x14ac:dyDescent="0.2">
      <c r="B19" s="88" t="s">
        <v>53</v>
      </c>
      <c r="C19" s="204" t="s">
        <v>142</v>
      </c>
      <c r="D19" s="204"/>
      <c r="E19" s="204"/>
      <c r="F19" s="204"/>
      <c r="G19" s="204"/>
    </row>
    <row r="20" spans="2:7" s="87" customFormat="1" ht="12.75" customHeight="1" x14ac:dyDescent="0.2">
      <c r="B20" s="88" t="s">
        <v>54</v>
      </c>
      <c r="C20" s="204" t="s">
        <v>55</v>
      </c>
      <c r="D20" s="204"/>
      <c r="E20" s="204"/>
      <c r="F20" s="204"/>
      <c r="G20" s="204"/>
    </row>
  </sheetData>
  <sheetProtection password="D9D3" sheet="1" objects="1" scenarios="1"/>
  <mergeCells count="10">
    <mergeCell ref="C17:G17"/>
    <mergeCell ref="C18:G18"/>
    <mergeCell ref="C19:G19"/>
    <mergeCell ref="C20:G20"/>
    <mergeCell ref="B3:G3"/>
    <mergeCell ref="B4:B7"/>
    <mergeCell ref="C4:G4"/>
    <mergeCell ref="C6:G6"/>
    <mergeCell ref="B15:G15"/>
    <mergeCell ref="C16:G16"/>
  </mergeCells>
  <printOptions horizontalCentered="1" verticalCentered="1"/>
  <pageMargins left="0.70866141732283472" right="0.70866141732283472" top="0.74803149606299213" bottom="0.74803149606299213" header="0.31496062992125984" footer="0.31496062992125984"/>
  <pageSetup paperSize="9" scale="79"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61A0"/>
    <pageSetUpPr fitToPage="1"/>
  </sheetPr>
  <dimension ref="B3:R28"/>
  <sheetViews>
    <sheetView zoomScaleNormal="100" workbookViewId="0">
      <selection activeCell="B3" sqref="B3:R4"/>
    </sheetView>
  </sheetViews>
  <sheetFormatPr defaultColWidth="9.28515625" defaultRowHeight="12.75" x14ac:dyDescent="0.2"/>
  <cols>
    <col min="1" max="16384" width="9.28515625" style="35"/>
  </cols>
  <sheetData>
    <row r="3" spans="2:18" x14ac:dyDescent="0.2">
      <c r="B3" s="210" t="s">
        <v>433</v>
      </c>
      <c r="C3" s="210"/>
      <c r="D3" s="210"/>
      <c r="E3" s="210"/>
      <c r="F3" s="210"/>
      <c r="G3" s="210"/>
      <c r="H3" s="210"/>
      <c r="I3" s="210"/>
      <c r="J3" s="210"/>
      <c r="K3" s="210"/>
      <c r="L3" s="210"/>
      <c r="M3" s="210"/>
      <c r="N3" s="210"/>
      <c r="O3" s="210"/>
      <c r="P3" s="210"/>
      <c r="Q3" s="210"/>
      <c r="R3" s="210"/>
    </row>
    <row r="4" spans="2:18" x14ac:dyDescent="0.2">
      <c r="B4" s="210"/>
      <c r="C4" s="210"/>
      <c r="D4" s="210"/>
      <c r="E4" s="210"/>
      <c r="F4" s="210"/>
      <c r="G4" s="210"/>
      <c r="H4" s="210"/>
      <c r="I4" s="210"/>
      <c r="J4" s="210"/>
      <c r="K4" s="210"/>
      <c r="L4" s="210"/>
      <c r="M4" s="210"/>
      <c r="N4" s="210"/>
      <c r="O4" s="210"/>
      <c r="P4" s="210"/>
      <c r="Q4" s="210"/>
      <c r="R4" s="210"/>
    </row>
    <row r="5" spans="2:18" x14ac:dyDescent="0.2">
      <c r="E5" s="211" t="s">
        <v>413</v>
      </c>
      <c r="F5" s="211"/>
      <c r="G5" s="211"/>
      <c r="H5" s="211" t="s">
        <v>434</v>
      </c>
      <c r="I5" s="211"/>
      <c r="J5" s="211"/>
      <c r="K5" s="211"/>
      <c r="L5" s="211"/>
      <c r="M5" s="211"/>
      <c r="N5" s="211" t="s">
        <v>435</v>
      </c>
      <c r="O5" s="211"/>
      <c r="P5" s="211"/>
      <c r="Q5" s="211"/>
      <c r="R5" s="211"/>
    </row>
    <row r="6" spans="2:18" x14ac:dyDescent="0.2">
      <c r="E6" s="212" t="s">
        <v>0</v>
      </c>
      <c r="F6" s="212"/>
      <c r="G6" s="212"/>
      <c r="H6" s="212" t="s">
        <v>1</v>
      </c>
      <c r="I6" s="212"/>
      <c r="J6" s="212"/>
      <c r="K6" s="212"/>
      <c r="L6" s="212"/>
      <c r="M6" s="212"/>
      <c r="N6" s="212" t="s">
        <v>6</v>
      </c>
      <c r="O6" s="212"/>
      <c r="P6" s="212"/>
      <c r="Q6" s="212"/>
      <c r="R6" s="212"/>
    </row>
    <row r="7" spans="2:18" x14ac:dyDescent="0.2">
      <c r="E7" s="213" t="s">
        <v>2</v>
      </c>
      <c r="F7" s="213"/>
      <c r="G7" s="213"/>
      <c r="H7" s="214" t="s">
        <v>67</v>
      </c>
      <c r="I7" s="214"/>
      <c r="J7" s="214"/>
      <c r="K7" s="214"/>
      <c r="L7" s="214"/>
      <c r="M7" s="214"/>
      <c r="N7" s="214" t="s">
        <v>7</v>
      </c>
      <c r="O7" s="214"/>
      <c r="P7" s="214"/>
      <c r="Q7" s="214"/>
      <c r="R7" s="214"/>
    </row>
    <row r="8" spans="2:18" x14ac:dyDescent="0.2">
      <c r="E8" s="215"/>
      <c r="F8" s="215"/>
      <c r="G8" s="215"/>
      <c r="H8" s="214" t="s">
        <v>68</v>
      </c>
      <c r="I8" s="214"/>
      <c r="J8" s="214"/>
      <c r="K8" s="214"/>
      <c r="L8" s="214"/>
      <c r="M8" s="214"/>
      <c r="N8" s="214" t="s">
        <v>8</v>
      </c>
      <c r="O8" s="214"/>
      <c r="P8" s="214"/>
      <c r="Q8" s="214"/>
      <c r="R8" s="214"/>
    </row>
    <row r="9" spans="2:18" x14ac:dyDescent="0.2">
      <c r="E9" s="215"/>
      <c r="F9" s="215"/>
      <c r="G9" s="215"/>
      <c r="H9" s="214" t="s">
        <v>118</v>
      </c>
      <c r="I9" s="214"/>
      <c r="J9" s="214"/>
      <c r="K9" s="214"/>
      <c r="L9" s="214"/>
      <c r="M9" s="214"/>
      <c r="N9" s="214" t="s">
        <v>65</v>
      </c>
      <c r="O9" s="214"/>
      <c r="P9" s="214"/>
      <c r="Q9" s="214"/>
      <c r="R9" s="214"/>
    </row>
    <row r="10" spans="2:18" x14ac:dyDescent="0.2">
      <c r="E10" s="215"/>
      <c r="F10" s="215"/>
      <c r="G10" s="215"/>
      <c r="H10" s="214" t="s">
        <v>412</v>
      </c>
      <c r="I10" s="214"/>
      <c r="J10" s="214"/>
      <c r="K10" s="214"/>
      <c r="L10" s="214"/>
      <c r="M10" s="214"/>
      <c r="N10" s="214" t="s">
        <v>71</v>
      </c>
      <c r="O10" s="214"/>
      <c r="P10" s="214"/>
      <c r="Q10" s="214"/>
      <c r="R10" s="214"/>
    </row>
    <row r="11" spans="2:18" x14ac:dyDescent="0.2">
      <c r="E11" s="215"/>
      <c r="F11" s="215"/>
      <c r="G11" s="215"/>
      <c r="H11" s="214" t="s">
        <v>3</v>
      </c>
      <c r="I11" s="214"/>
      <c r="J11" s="214"/>
      <c r="K11" s="214"/>
      <c r="L11" s="214"/>
      <c r="M11" s="214"/>
      <c r="N11" s="214" t="s">
        <v>72</v>
      </c>
      <c r="O11" s="214"/>
      <c r="P11" s="214"/>
      <c r="Q11" s="214"/>
      <c r="R11" s="214"/>
    </row>
    <row r="12" spans="2:18" x14ac:dyDescent="0.2">
      <c r="E12" s="215"/>
      <c r="F12" s="215"/>
      <c r="G12" s="215"/>
      <c r="H12" s="214" t="s">
        <v>69</v>
      </c>
      <c r="I12" s="214"/>
      <c r="J12" s="214"/>
      <c r="K12" s="214"/>
      <c r="L12" s="214"/>
      <c r="M12" s="214"/>
      <c r="N12" s="213" t="s">
        <v>120</v>
      </c>
      <c r="O12" s="213"/>
      <c r="P12" s="213"/>
      <c r="Q12" s="213"/>
      <c r="R12" s="213"/>
    </row>
    <row r="13" spans="2:18" x14ac:dyDescent="0.2">
      <c r="E13" s="215"/>
      <c r="F13" s="215"/>
      <c r="G13" s="215"/>
      <c r="H13" s="214" t="s">
        <v>70</v>
      </c>
      <c r="I13" s="214"/>
      <c r="J13" s="214"/>
      <c r="K13" s="214"/>
      <c r="L13" s="214"/>
      <c r="M13" s="214"/>
      <c r="N13" s="215"/>
      <c r="O13" s="215"/>
      <c r="P13" s="215"/>
      <c r="Q13" s="215"/>
      <c r="R13" s="215"/>
    </row>
    <row r="14" spans="2:18" x14ac:dyDescent="0.2">
      <c r="E14" s="215"/>
      <c r="F14" s="215"/>
      <c r="G14" s="215"/>
      <c r="H14" s="213" t="s">
        <v>119</v>
      </c>
      <c r="I14" s="213"/>
      <c r="J14" s="213"/>
      <c r="K14" s="213"/>
      <c r="L14" s="213"/>
      <c r="M14" s="213"/>
      <c r="N14" s="215"/>
      <c r="O14" s="215"/>
      <c r="P14" s="215"/>
      <c r="Q14" s="215"/>
      <c r="R14" s="215"/>
    </row>
    <row r="15" spans="2:18" ht="12.75" customHeight="1" x14ac:dyDescent="0.2">
      <c r="B15" s="216" t="s">
        <v>414</v>
      </c>
      <c r="C15" s="216"/>
      <c r="D15" s="216"/>
      <c r="E15" s="218" t="s">
        <v>436</v>
      </c>
      <c r="F15" s="218"/>
      <c r="G15" s="218"/>
      <c r="H15" s="218" t="s">
        <v>437</v>
      </c>
      <c r="I15" s="218"/>
      <c r="J15" s="218"/>
      <c r="K15" s="218"/>
      <c r="L15" s="218"/>
      <c r="M15" s="218"/>
      <c r="N15" s="218" t="s">
        <v>437</v>
      </c>
      <c r="O15" s="218"/>
      <c r="P15" s="218"/>
      <c r="Q15" s="218"/>
      <c r="R15" s="218"/>
    </row>
    <row r="16" spans="2:18" x14ac:dyDescent="0.2">
      <c r="B16" s="216"/>
      <c r="C16" s="216"/>
      <c r="D16" s="216"/>
      <c r="E16" s="219"/>
      <c r="F16" s="219"/>
      <c r="G16" s="219"/>
      <c r="H16" s="219"/>
      <c r="I16" s="219"/>
      <c r="J16" s="219"/>
      <c r="K16" s="219"/>
      <c r="L16" s="219"/>
      <c r="M16" s="219"/>
      <c r="N16" s="219"/>
      <c r="O16" s="219"/>
      <c r="P16" s="219"/>
      <c r="Q16" s="219"/>
      <c r="R16" s="219"/>
    </row>
    <row r="17" spans="2:18" x14ac:dyDescent="0.2">
      <c r="B17" s="217"/>
      <c r="C17" s="217"/>
      <c r="D17" s="217"/>
      <c r="E17" s="219"/>
      <c r="F17" s="219"/>
      <c r="G17" s="219"/>
      <c r="H17" s="219"/>
      <c r="I17" s="219"/>
      <c r="J17" s="219"/>
      <c r="K17" s="219"/>
      <c r="L17" s="219"/>
      <c r="M17" s="219"/>
      <c r="N17" s="219"/>
      <c r="O17" s="219"/>
      <c r="P17" s="219"/>
      <c r="Q17" s="219"/>
      <c r="R17" s="219"/>
    </row>
    <row r="18" spans="2:18" ht="12.75" customHeight="1" x14ac:dyDescent="0.2">
      <c r="B18" s="220" t="s">
        <v>438</v>
      </c>
      <c r="C18" s="220"/>
      <c r="D18" s="220"/>
      <c r="E18" s="219" t="s">
        <v>439</v>
      </c>
      <c r="F18" s="219"/>
      <c r="G18" s="219"/>
      <c r="H18" s="221" t="s">
        <v>440</v>
      </c>
      <c r="I18" s="219"/>
      <c r="J18" s="219"/>
      <c r="K18" s="219"/>
      <c r="L18" s="219"/>
      <c r="M18" s="219"/>
      <c r="N18" s="221" t="s">
        <v>440</v>
      </c>
      <c r="O18" s="219"/>
      <c r="P18" s="219"/>
      <c r="Q18" s="219"/>
      <c r="R18" s="219"/>
    </row>
    <row r="19" spans="2:18" x14ac:dyDescent="0.2">
      <c r="B19" s="216"/>
      <c r="C19" s="216"/>
      <c r="D19" s="216"/>
      <c r="E19" s="219"/>
      <c r="F19" s="219"/>
      <c r="G19" s="219"/>
      <c r="H19" s="219"/>
      <c r="I19" s="219"/>
      <c r="J19" s="219"/>
      <c r="K19" s="219"/>
      <c r="L19" s="219"/>
      <c r="M19" s="219"/>
      <c r="N19" s="219"/>
      <c r="O19" s="219"/>
      <c r="P19" s="219"/>
      <c r="Q19" s="219"/>
      <c r="R19" s="219"/>
    </row>
    <row r="20" spans="2:18" x14ac:dyDescent="0.2">
      <c r="B20" s="217"/>
      <c r="C20" s="217"/>
      <c r="D20" s="217"/>
      <c r="E20" s="219"/>
      <c r="F20" s="219"/>
      <c r="G20" s="219"/>
      <c r="H20" s="219"/>
      <c r="I20" s="219"/>
      <c r="J20" s="219"/>
      <c r="K20" s="219"/>
      <c r="L20" s="219"/>
      <c r="M20" s="219"/>
      <c r="N20" s="219"/>
      <c r="O20" s="219"/>
      <c r="P20" s="219"/>
      <c r="Q20" s="219"/>
      <c r="R20" s="219"/>
    </row>
    <row r="21" spans="2:18" x14ac:dyDescent="0.2">
      <c r="B21" s="222" t="s">
        <v>441</v>
      </c>
      <c r="C21" s="222"/>
      <c r="D21" s="222"/>
      <c r="E21" s="219" t="s">
        <v>442</v>
      </c>
      <c r="F21" s="219"/>
      <c r="G21" s="219"/>
      <c r="H21" s="219" t="s">
        <v>442</v>
      </c>
      <c r="I21" s="219"/>
      <c r="J21" s="219"/>
      <c r="K21" s="219"/>
      <c r="L21" s="219"/>
      <c r="M21" s="219"/>
      <c r="N21" s="219" t="s">
        <v>442</v>
      </c>
      <c r="O21" s="219"/>
      <c r="P21" s="219"/>
      <c r="Q21" s="219"/>
      <c r="R21" s="219"/>
    </row>
    <row r="22" spans="2:18" x14ac:dyDescent="0.2">
      <c r="B22" s="223" t="s">
        <v>438</v>
      </c>
      <c r="C22" s="223"/>
      <c r="D22" s="223"/>
      <c r="E22" s="219"/>
      <c r="F22" s="219"/>
      <c r="G22" s="219"/>
      <c r="H22" s="219"/>
      <c r="I22" s="219"/>
      <c r="J22" s="219"/>
      <c r="K22" s="219"/>
      <c r="L22" s="219"/>
      <c r="M22" s="219"/>
      <c r="N22" s="219"/>
      <c r="O22" s="219"/>
      <c r="P22" s="219"/>
      <c r="Q22" s="219"/>
      <c r="R22" s="219"/>
    </row>
    <row r="23" spans="2:18" x14ac:dyDescent="0.2">
      <c r="B23" s="223" t="s">
        <v>443</v>
      </c>
      <c r="C23" s="223"/>
      <c r="D23" s="223"/>
      <c r="E23" s="219"/>
      <c r="F23" s="219"/>
      <c r="G23" s="219"/>
      <c r="H23" s="219"/>
      <c r="I23" s="219"/>
      <c r="J23" s="219"/>
      <c r="K23" s="219"/>
      <c r="L23" s="219"/>
      <c r="M23" s="219"/>
      <c r="N23" s="219"/>
      <c r="O23" s="219"/>
      <c r="P23" s="219"/>
      <c r="Q23" s="219"/>
      <c r="R23" s="219"/>
    </row>
    <row r="24" spans="2:18" ht="25.5" customHeight="1" x14ac:dyDescent="0.2">
      <c r="B24" s="224" t="s">
        <v>444</v>
      </c>
      <c r="C24" s="224"/>
      <c r="D24" s="224"/>
      <c r="E24" s="219"/>
      <c r="F24" s="219"/>
      <c r="G24" s="219"/>
      <c r="H24" s="219"/>
      <c r="I24" s="219"/>
      <c r="J24" s="219"/>
      <c r="K24" s="219"/>
      <c r="L24" s="219"/>
      <c r="M24" s="219"/>
      <c r="N24" s="219"/>
      <c r="O24" s="219"/>
      <c r="P24" s="219"/>
      <c r="Q24" s="219"/>
      <c r="R24" s="219"/>
    </row>
    <row r="25" spans="2:18" x14ac:dyDescent="0.2">
      <c r="B25" s="222" t="s">
        <v>445</v>
      </c>
      <c r="C25" s="222"/>
      <c r="D25" s="222"/>
      <c r="E25" s="219" t="s">
        <v>446</v>
      </c>
      <c r="F25" s="219"/>
      <c r="G25" s="219"/>
      <c r="H25" s="219" t="s">
        <v>446</v>
      </c>
      <c r="I25" s="219"/>
      <c r="J25" s="219"/>
      <c r="K25" s="219"/>
      <c r="L25" s="219"/>
      <c r="M25" s="219"/>
      <c r="N25" s="219" t="s">
        <v>446</v>
      </c>
      <c r="O25" s="219"/>
      <c r="P25" s="219"/>
      <c r="Q25" s="219"/>
      <c r="R25" s="219"/>
    </row>
    <row r="26" spans="2:18" x14ac:dyDescent="0.2">
      <c r="B26" s="223" t="s">
        <v>438</v>
      </c>
      <c r="C26" s="223"/>
      <c r="D26" s="223"/>
      <c r="E26" s="219"/>
      <c r="F26" s="219"/>
      <c r="G26" s="219"/>
      <c r="H26" s="219"/>
      <c r="I26" s="219"/>
      <c r="J26" s="219"/>
      <c r="K26" s="219"/>
      <c r="L26" s="219"/>
      <c r="M26" s="219"/>
      <c r="N26" s="219"/>
      <c r="O26" s="219"/>
      <c r="P26" s="219"/>
      <c r="Q26" s="219"/>
      <c r="R26" s="219"/>
    </row>
    <row r="27" spans="2:18" ht="25.5" customHeight="1" x14ac:dyDescent="0.2">
      <c r="B27" s="225" t="s">
        <v>447</v>
      </c>
      <c r="C27" s="225"/>
      <c r="D27" s="225"/>
      <c r="E27" s="219"/>
      <c r="F27" s="219"/>
      <c r="G27" s="219"/>
      <c r="H27" s="219"/>
      <c r="I27" s="219"/>
      <c r="J27" s="219"/>
      <c r="K27" s="219"/>
      <c r="L27" s="219"/>
      <c r="M27" s="219"/>
      <c r="N27" s="219"/>
      <c r="O27" s="219"/>
      <c r="P27" s="219"/>
      <c r="Q27" s="219"/>
      <c r="R27" s="219"/>
    </row>
    <row r="28" spans="2:18" ht="25.5" customHeight="1" x14ac:dyDescent="0.2">
      <c r="B28" s="224" t="s">
        <v>448</v>
      </c>
      <c r="C28" s="224"/>
      <c r="D28" s="224"/>
      <c r="E28" s="219"/>
      <c r="F28" s="219"/>
      <c r="G28" s="219"/>
      <c r="H28" s="219"/>
      <c r="I28" s="219"/>
      <c r="J28" s="219"/>
      <c r="K28" s="219"/>
      <c r="L28" s="219"/>
      <c r="M28" s="219"/>
      <c r="N28" s="219"/>
      <c r="O28" s="219"/>
      <c r="P28" s="219"/>
      <c r="Q28" s="219"/>
      <c r="R28" s="219"/>
    </row>
  </sheetData>
  <sheetProtection password="D9D3" sheet="1" objects="1" scenarios="1"/>
  <mergeCells count="53">
    <mergeCell ref="B25:D25"/>
    <mergeCell ref="E25:G28"/>
    <mergeCell ref="H25:M28"/>
    <mergeCell ref="N25:R28"/>
    <mergeCell ref="B26:D26"/>
    <mergeCell ref="B27:D27"/>
    <mergeCell ref="B28:D28"/>
    <mergeCell ref="B21:D21"/>
    <mergeCell ref="E21:G24"/>
    <mergeCell ref="H21:M24"/>
    <mergeCell ref="N21:R24"/>
    <mergeCell ref="B22:D22"/>
    <mergeCell ref="B23:D23"/>
    <mergeCell ref="B24:D24"/>
    <mergeCell ref="B15:D17"/>
    <mergeCell ref="E15:G17"/>
    <mergeCell ref="H15:M17"/>
    <mergeCell ref="N15:R17"/>
    <mergeCell ref="B18:D20"/>
    <mergeCell ref="E18:G20"/>
    <mergeCell ref="H18:M20"/>
    <mergeCell ref="N18:R20"/>
    <mergeCell ref="E13:G13"/>
    <mergeCell ref="H13:M13"/>
    <mergeCell ref="N13:R13"/>
    <mergeCell ref="E14:G14"/>
    <mergeCell ref="H14:M14"/>
    <mergeCell ref="N14:R14"/>
    <mergeCell ref="E11:G11"/>
    <mergeCell ref="H11:M11"/>
    <mergeCell ref="N11:R11"/>
    <mergeCell ref="E12:G12"/>
    <mergeCell ref="H12:M12"/>
    <mergeCell ref="N12:R12"/>
    <mergeCell ref="E9:G9"/>
    <mergeCell ref="H9:M9"/>
    <mergeCell ref="N9:R9"/>
    <mergeCell ref="E10:G10"/>
    <mergeCell ref="H10:M10"/>
    <mergeCell ref="N10:R10"/>
    <mergeCell ref="E7:G7"/>
    <mergeCell ref="H7:M7"/>
    <mergeCell ref="N7:R7"/>
    <mergeCell ref="E8:G8"/>
    <mergeCell ref="H8:M8"/>
    <mergeCell ref="N8:R8"/>
    <mergeCell ref="B3:R4"/>
    <mergeCell ref="E5:G5"/>
    <mergeCell ref="H5:M5"/>
    <mergeCell ref="N5:R5"/>
    <mergeCell ref="E6:G6"/>
    <mergeCell ref="H6:M6"/>
    <mergeCell ref="N6:R6"/>
  </mergeCells>
  <printOptions horizontalCentered="1" verticalCentered="1"/>
  <pageMargins left="0.70866141732283472" right="0.70866141732283472" top="0.74803149606299213" bottom="0.74803149606299213" header="0.31496062992125984" footer="0.31496062992125984"/>
  <pageSetup paperSize="9" scale="86"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Munka5">
    <tabColor rgb="FFDB0A5B"/>
  </sheetPr>
  <dimension ref="A1:AQ67"/>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9.28515625" style="3"/>
    <col min="6" max="6" width="9.28515625" style="3"/>
    <col min="9" max="9" width="9.28515625" style="3"/>
    <col min="14" max="14" width="9.28515625" style="3"/>
    <col min="26" max="26" width="9.28515625" style="3"/>
    <col min="30" max="30" width="9.28515625" style="3"/>
    <col min="38" max="38" width="9.28515625" style="3"/>
    <col min="39" max="40" width="9.28515625" style="5"/>
    <col min="43" max="43" width="9.28515625" style="3"/>
  </cols>
  <sheetData>
    <row r="1" spans="1:43" s="1" customFormat="1" ht="102" x14ac:dyDescent="0.2">
      <c r="A1" s="2"/>
      <c r="B1" s="1" t="s">
        <v>0</v>
      </c>
      <c r="C1" s="1" t="s">
        <v>1</v>
      </c>
      <c r="D1" s="1" t="s">
        <v>412</v>
      </c>
      <c r="E1" s="1" t="s">
        <v>2</v>
      </c>
      <c r="F1" s="2" t="s">
        <v>3</v>
      </c>
      <c r="G1" s="1" t="s">
        <v>62</v>
      </c>
      <c r="H1" s="1" t="s">
        <v>63</v>
      </c>
      <c r="I1" s="2" t="s">
        <v>64</v>
      </c>
      <c r="J1" s="1" t="s">
        <v>6</v>
      </c>
      <c r="K1" s="1" t="s">
        <v>7</v>
      </c>
      <c r="L1" s="1" t="s">
        <v>8</v>
      </c>
      <c r="M1" s="1" t="s">
        <v>65</v>
      </c>
      <c r="N1" s="2" t="s">
        <v>9</v>
      </c>
      <c r="O1" s="1" t="s">
        <v>67</v>
      </c>
      <c r="P1" s="1" t="s">
        <v>68</v>
      </c>
      <c r="Q1" s="1" t="s">
        <v>118</v>
      </c>
      <c r="R1" s="1" t="s">
        <v>69</v>
      </c>
      <c r="S1" s="1" t="s">
        <v>70</v>
      </c>
      <c r="T1" s="1" t="s">
        <v>119</v>
      </c>
      <c r="U1" s="1" t="s">
        <v>71</v>
      </c>
      <c r="V1" s="1" t="s">
        <v>72</v>
      </c>
      <c r="W1" s="1" t="s">
        <v>120</v>
      </c>
      <c r="X1" s="1" t="s">
        <v>73</v>
      </c>
      <c r="Y1" s="1" t="s">
        <v>74</v>
      </c>
      <c r="Z1" s="2" t="s">
        <v>121</v>
      </c>
      <c r="AA1" s="1" t="s">
        <v>12</v>
      </c>
      <c r="AB1" s="1" t="s">
        <v>66</v>
      </c>
      <c r="AC1" s="1" t="s">
        <v>25</v>
      </c>
      <c r="AD1" s="2" t="s">
        <v>427</v>
      </c>
      <c r="AE1" s="1" t="s">
        <v>14</v>
      </c>
      <c r="AF1" s="1" t="s">
        <v>75</v>
      </c>
      <c r="AG1" s="1" t="s">
        <v>15</v>
      </c>
      <c r="AH1" s="1" t="s">
        <v>76</v>
      </c>
      <c r="AI1" s="1" t="s">
        <v>16</v>
      </c>
      <c r="AJ1" s="1" t="s">
        <v>77</v>
      </c>
      <c r="AK1" s="1" t="s">
        <v>17</v>
      </c>
      <c r="AL1" s="2" t="s">
        <v>78</v>
      </c>
      <c r="AM1" s="4" t="s">
        <v>19</v>
      </c>
      <c r="AN1" s="4" t="s">
        <v>21</v>
      </c>
      <c r="AO1" s="1" t="s">
        <v>79</v>
      </c>
      <c r="AP1" s="1" t="s">
        <v>80</v>
      </c>
      <c r="AQ1" s="2" t="s">
        <v>23</v>
      </c>
    </row>
    <row r="2" spans="1:43" s="6" customFormat="1" x14ac:dyDescent="0.2">
      <c r="A2" s="7"/>
      <c r="B2" s="6">
        <v>2</v>
      </c>
      <c r="C2" s="6">
        <v>3</v>
      </c>
      <c r="D2" s="6">
        <v>4</v>
      </c>
      <c r="E2" s="6">
        <v>5</v>
      </c>
      <c r="F2" s="7">
        <v>6</v>
      </c>
      <c r="G2" s="6">
        <v>7</v>
      </c>
      <c r="H2" s="6">
        <v>8</v>
      </c>
      <c r="I2" s="7">
        <v>9</v>
      </c>
      <c r="J2" s="6">
        <v>10</v>
      </c>
      <c r="K2" s="6">
        <v>11</v>
      </c>
      <c r="L2" s="6">
        <v>12</v>
      </c>
      <c r="M2" s="6">
        <v>13</v>
      </c>
      <c r="N2" s="7">
        <v>14</v>
      </c>
      <c r="O2" s="6">
        <v>15</v>
      </c>
      <c r="P2" s="6">
        <v>16</v>
      </c>
      <c r="Q2" s="6">
        <v>17</v>
      </c>
      <c r="R2" s="6">
        <v>18</v>
      </c>
      <c r="S2" s="6">
        <v>19</v>
      </c>
      <c r="T2" s="6">
        <v>20</v>
      </c>
      <c r="U2" s="6">
        <v>21</v>
      </c>
      <c r="V2" s="6">
        <v>22</v>
      </c>
      <c r="W2" s="6">
        <v>23</v>
      </c>
      <c r="X2" s="6">
        <v>24</v>
      </c>
      <c r="Y2" s="6">
        <v>25</v>
      </c>
      <c r="Z2" s="7">
        <v>26</v>
      </c>
      <c r="AA2" s="6">
        <v>27</v>
      </c>
      <c r="AB2" s="6">
        <v>28</v>
      </c>
      <c r="AC2" s="6">
        <v>29</v>
      </c>
      <c r="AD2" s="7">
        <v>30</v>
      </c>
      <c r="AE2" s="6">
        <v>31</v>
      </c>
      <c r="AF2" s="6">
        <v>32</v>
      </c>
      <c r="AG2" s="6">
        <v>33</v>
      </c>
      <c r="AH2" s="6">
        <v>34</v>
      </c>
      <c r="AI2" s="6">
        <v>35</v>
      </c>
      <c r="AJ2" s="6">
        <v>36</v>
      </c>
      <c r="AK2" s="6">
        <v>37</v>
      </c>
      <c r="AL2" s="7">
        <v>38</v>
      </c>
      <c r="AM2" s="7">
        <v>39</v>
      </c>
      <c r="AN2" s="7">
        <v>40</v>
      </c>
      <c r="AO2" s="6">
        <v>41</v>
      </c>
      <c r="AP2" s="6">
        <v>42</v>
      </c>
      <c r="AQ2" s="7">
        <v>43</v>
      </c>
    </row>
    <row r="3" spans="1:43" x14ac:dyDescent="0.2">
      <c r="A3" s="3">
        <v>16</v>
      </c>
      <c r="B3" s="8">
        <v>616</v>
      </c>
      <c r="C3" s="8">
        <v>1.91</v>
      </c>
      <c r="D3" s="8">
        <v>0.6</v>
      </c>
      <c r="E3" s="8">
        <v>0.57999999999999996</v>
      </c>
      <c r="F3" s="9">
        <v>0.03</v>
      </c>
      <c r="G3" s="8">
        <v>0.56999999999999995</v>
      </c>
      <c r="H3" s="8">
        <v>0.76</v>
      </c>
      <c r="I3" s="9">
        <v>0.96</v>
      </c>
      <c r="J3" s="8">
        <v>0.65</v>
      </c>
      <c r="K3" s="8">
        <v>1.85</v>
      </c>
      <c r="L3" s="8">
        <v>2.87</v>
      </c>
      <c r="M3" s="8">
        <v>3.82</v>
      </c>
      <c r="N3" s="9">
        <v>5.61</v>
      </c>
      <c r="O3" s="8">
        <v>114.6</v>
      </c>
      <c r="P3" s="8">
        <v>229.2</v>
      </c>
      <c r="Q3" s="8">
        <v>458.4</v>
      </c>
      <c r="R3" s="8">
        <v>1.8</v>
      </c>
      <c r="S3" s="8">
        <v>3.6</v>
      </c>
      <c r="T3" s="8">
        <v>7.2</v>
      </c>
      <c r="U3" s="8">
        <v>44.72</v>
      </c>
      <c r="V3" s="8">
        <v>89.43</v>
      </c>
      <c r="W3" s="8">
        <v>178.86</v>
      </c>
      <c r="X3" s="8">
        <v>336.6</v>
      </c>
      <c r="Y3" s="8">
        <v>673.2</v>
      </c>
      <c r="Z3" s="9">
        <v>1346.4</v>
      </c>
      <c r="AA3" s="8">
        <v>23.13</v>
      </c>
      <c r="AB3" s="8">
        <v>36.57</v>
      </c>
      <c r="AC3" s="8">
        <v>53.19</v>
      </c>
      <c r="AD3" s="9">
        <v>83.25</v>
      </c>
      <c r="AE3" s="8">
        <v>633.02</v>
      </c>
      <c r="AF3" s="8">
        <v>819.07</v>
      </c>
      <c r="AG3" s="8">
        <v>509.63</v>
      </c>
      <c r="AH3" s="8">
        <v>695.67</v>
      </c>
      <c r="AI3" s="8">
        <v>2535.85</v>
      </c>
      <c r="AJ3" s="8">
        <v>1978.81</v>
      </c>
      <c r="AK3" s="8">
        <v>1226.0999999999999</v>
      </c>
      <c r="AL3" s="9">
        <v>1581.05</v>
      </c>
      <c r="AM3" s="10">
        <v>0.84000000000000008</v>
      </c>
      <c r="AN3" s="10">
        <v>18</v>
      </c>
      <c r="AO3" s="8">
        <v>6000</v>
      </c>
      <c r="AP3" s="8">
        <v>30000</v>
      </c>
      <c r="AQ3" s="9">
        <v>12000</v>
      </c>
    </row>
    <row r="4" spans="1:43" x14ac:dyDescent="0.2">
      <c r="A4" s="3">
        <v>17</v>
      </c>
      <c r="B4" s="8">
        <v>616</v>
      </c>
      <c r="C4" s="8">
        <v>1.91</v>
      </c>
      <c r="D4" s="8">
        <v>0.6</v>
      </c>
      <c r="E4" s="8">
        <v>0.57999999999999996</v>
      </c>
      <c r="F4" s="9">
        <v>0.03</v>
      </c>
      <c r="G4" s="8">
        <v>0.61</v>
      </c>
      <c r="H4" s="8">
        <v>0.82</v>
      </c>
      <c r="I4" s="9">
        <v>1.03</v>
      </c>
      <c r="J4" s="8">
        <v>0.65</v>
      </c>
      <c r="K4" s="8">
        <v>1.85</v>
      </c>
      <c r="L4" s="8">
        <v>2.87</v>
      </c>
      <c r="M4" s="8">
        <v>3.82</v>
      </c>
      <c r="N4" s="9">
        <v>5.61</v>
      </c>
      <c r="O4" s="8">
        <v>114.6</v>
      </c>
      <c r="P4" s="8">
        <v>229.2</v>
      </c>
      <c r="Q4" s="8">
        <v>458.4</v>
      </c>
      <c r="R4" s="8">
        <v>1.8</v>
      </c>
      <c r="S4" s="8">
        <v>3.6</v>
      </c>
      <c r="T4" s="8">
        <v>7.2</v>
      </c>
      <c r="U4" s="8">
        <v>44.72</v>
      </c>
      <c r="V4" s="8">
        <v>89.43</v>
      </c>
      <c r="W4" s="8">
        <v>178.86</v>
      </c>
      <c r="X4" s="8">
        <v>336.6</v>
      </c>
      <c r="Y4" s="8">
        <v>673.2</v>
      </c>
      <c r="Z4" s="9">
        <v>1346.4</v>
      </c>
      <c r="AA4" s="8">
        <v>23.13</v>
      </c>
      <c r="AB4" s="8">
        <v>36.57</v>
      </c>
      <c r="AC4" s="8">
        <v>53.19</v>
      </c>
      <c r="AD4" s="9">
        <v>83.25</v>
      </c>
      <c r="AE4" s="8">
        <v>633.02</v>
      </c>
      <c r="AF4" s="8">
        <v>819.07</v>
      </c>
      <c r="AG4" s="8">
        <v>509.63</v>
      </c>
      <c r="AH4" s="8">
        <v>695.67</v>
      </c>
      <c r="AI4" s="8">
        <v>2535.85</v>
      </c>
      <c r="AJ4" s="8">
        <v>1978.81</v>
      </c>
      <c r="AK4" s="8">
        <v>1226.0999999999999</v>
      </c>
      <c r="AL4" s="9">
        <v>1581.05</v>
      </c>
      <c r="AM4" s="10">
        <v>0.84000000000000008</v>
      </c>
      <c r="AN4" s="10">
        <v>18</v>
      </c>
      <c r="AO4" s="8">
        <v>6000</v>
      </c>
      <c r="AP4" s="8">
        <v>30000</v>
      </c>
      <c r="AQ4" s="9">
        <v>12000</v>
      </c>
    </row>
    <row r="5" spans="1:43" x14ac:dyDescent="0.2">
      <c r="A5" s="3">
        <v>18</v>
      </c>
      <c r="B5" s="8">
        <v>616</v>
      </c>
      <c r="C5" s="8">
        <v>1.91</v>
      </c>
      <c r="D5" s="8">
        <v>0.6</v>
      </c>
      <c r="E5" s="8">
        <v>0.57999999999999996</v>
      </c>
      <c r="F5" s="9">
        <v>0.03</v>
      </c>
      <c r="G5" s="8">
        <v>0.65</v>
      </c>
      <c r="H5" s="8">
        <v>0.87</v>
      </c>
      <c r="I5" s="9">
        <v>1.0900000000000001</v>
      </c>
      <c r="J5" s="8">
        <v>0.65</v>
      </c>
      <c r="K5" s="8">
        <v>1.85</v>
      </c>
      <c r="L5" s="8">
        <v>2.87</v>
      </c>
      <c r="M5" s="8">
        <v>3.82</v>
      </c>
      <c r="N5" s="9">
        <v>5.61</v>
      </c>
      <c r="O5" s="8">
        <v>114.6</v>
      </c>
      <c r="P5" s="8">
        <v>229.2</v>
      </c>
      <c r="Q5" s="8">
        <v>458.4</v>
      </c>
      <c r="R5" s="8">
        <v>1.8</v>
      </c>
      <c r="S5" s="8">
        <v>3.6</v>
      </c>
      <c r="T5" s="8">
        <v>7.2</v>
      </c>
      <c r="U5" s="8">
        <v>44.72</v>
      </c>
      <c r="V5" s="8">
        <v>89.43</v>
      </c>
      <c r="W5" s="8">
        <v>178.86</v>
      </c>
      <c r="X5" s="8">
        <v>336.6</v>
      </c>
      <c r="Y5" s="8">
        <v>673.2</v>
      </c>
      <c r="Z5" s="9">
        <v>1346.4</v>
      </c>
      <c r="AA5" s="8">
        <v>23.13</v>
      </c>
      <c r="AB5" s="8">
        <v>36.57</v>
      </c>
      <c r="AC5" s="8">
        <v>53.19</v>
      </c>
      <c r="AD5" s="9">
        <v>83.25</v>
      </c>
      <c r="AE5" s="8">
        <v>633.02</v>
      </c>
      <c r="AF5" s="8">
        <v>819.07</v>
      </c>
      <c r="AG5" s="8">
        <v>509.63</v>
      </c>
      <c r="AH5" s="8">
        <v>695.67</v>
      </c>
      <c r="AI5" s="8">
        <v>2535.85</v>
      </c>
      <c r="AJ5" s="8">
        <v>1978.81</v>
      </c>
      <c r="AK5" s="8">
        <v>1226.0999999999999</v>
      </c>
      <c r="AL5" s="9">
        <v>1581.05</v>
      </c>
      <c r="AM5" s="10">
        <v>0.84000000000000008</v>
      </c>
      <c r="AN5" s="10">
        <v>18</v>
      </c>
      <c r="AO5" s="8">
        <v>6000</v>
      </c>
      <c r="AP5" s="8">
        <v>30000</v>
      </c>
      <c r="AQ5" s="9">
        <v>12000</v>
      </c>
    </row>
    <row r="6" spans="1:43" x14ac:dyDescent="0.2">
      <c r="A6" s="3">
        <v>19</v>
      </c>
      <c r="B6" s="8">
        <v>675</v>
      </c>
      <c r="C6" s="8">
        <v>1.91</v>
      </c>
      <c r="D6" s="8">
        <v>0.6</v>
      </c>
      <c r="E6" s="8">
        <v>0.57999999999999996</v>
      </c>
      <c r="F6" s="9">
        <v>0.03</v>
      </c>
      <c r="G6" s="8">
        <v>0.69</v>
      </c>
      <c r="H6" s="8">
        <v>0.93</v>
      </c>
      <c r="I6" s="9">
        <v>1.1599999999999999</v>
      </c>
      <c r="J6" s="8">
        <v>0.65</v>
      </c>
      <c r="K6" s="8">
        <v>1.85</v>
      </c>
      <c r="L6" s="8">
        <v>2.87</v>
      </c>
      <c r="M6" s="8">
        <v>3.82</v>
      </c>
      <c r="N6" s="9">
        <v>5.61</v>
      </c>
      <c r="O6" s="8">
        <v>114.6</v>
      </c>
      <c r="P6" s="8">
        <v>229.2</v>
      </c>
      <c r="Q6" s="8">
        <v>458.4</v>
      </c>
      <c r="R6" s="8">
        <v>1.8</v>
      </c>
      <c r="S6" s="8">
        <v>3.6</v>
      </c>
      <c r="T6" s="8">
        <v>7.2</v>
      </c>
      <c r="U6" s="8">
        <v>44.72</v>
      </c>
      <c r="V6" s="8">
        <v>89.43</v>
      </c>
      <c r="W6" s="8">
        <v>178.86</v>
      </c>
      <c r="X6" s="8">
        <v>336.6</v>
      </c>
      <c r="Y6" s="8">
        <v>673.2</v>
      </c>
      <c r="Z6" s="9">
        <v>1346.4</v>
      </c>
      <c r="AA6" s="8">
        <v>23.13</v>
      </c>
      <c r="AB6" s="8">
        <v>36.57</v>
      </c>
      <c r="AC6" s="8">
        <v>53.19</v>
      </c>
      <c r="AD6" s="9">
        <v>83.25</v>
      </c>
      <c r="AE6" s="8">
        <v>633.02</v>
      </c>
      <c r="AF6" s="8">
        <v>819.07</v>
      </c>
      <c r="AG6" s="8">
        <v>509.63</v>
      </c>
      <c r="AH6" s="8">
        <v>695.67</v>
      </c>
      <c r="AI6" s="8">
        <v>2535.85</v>
      </c>
      <c r="AJ6" s="8">
        <v>1978.81</v>
      </c>
      <c r="AK6" s="8">
        <v>1226.0999999999999</v>
      </c>
      <c r="AL6" s="9">
        <v>1581.05</v>
      </c>
      <c r="AM6" s="10">
        <v>0.84000000000000008</v>
      </c>
      <c r="AN6" s="10">
        <v>18</v>
      </c>
      <c r="AO6" s="8">
        <v>6000</v>
      </c>
      <c r="AP6" s="8">
        <v>30000</v>
      </c>
      <c r="AQ6" s="9">
        <v>12000</v>
      </c>
    </row>
    <row r="7" spans="1:43" x14ac:dyDescent="0.2">
      <c r="A7" s="3">
        <v>20</v>
      </c>
      <c r="B7" s="8">
        <v>733</v>
      </c>
      <c r="C7" s="8">
        <v>1.91</v>
      </c>
      <c r="D7" s="8">
        <v>0.6</v>
      </c>
      <c r="E7" s="8">
        <v>0.7</v>
      </c>
      <c r="F7" s="9">
        <v>0.03</v>
      </c>
      <c r="G7" s="8">
        <v>0.73</v>
      </c>
      <c r="H7" s="8">
        <v>0.99</v>
      </c>
      <c r="I7" s="9">
        <v>1.24</v>
      </c>
      <c r="J7" s="8">
        <v>0.65</v>
      </c>
      <c r="K7" s="8">
        <v>1.85</v>
      </c>
      <c r="L7" s="8">
        <v>2.87</v>
      </c>
      <c r="M7" s="8">
        <v>3.82</v>
      </c>
      <c r="N7" s="9">
        <v>5.61</v>
      </c>
      <c r="O7" s="8">
        <v>114.6</v>
      </c>
      <c r="P7" s="8">
        <v>229.2</v>
      </c>
      <c r="Q7" s="8">
        <v>458.4</v>
      </c>
      <c r="R7" s="8">
        <v>1.8</v>
      </c>
      <c r="S7" s="8">
        <v>3.6</v>
      </c>
      <c r="T7" s="8">
        <v>7.2</v>
      </c>
      <c r="U7" s="8">
        <v>44.72</v>
      </c>
      <c r="V7" s="8">
        <v>89.43</v>
      </c>
      <c r="W7" s="8">
        <v>178.86</v>
      </c>
      <c r="X7" s="8">
        <v>336.6</v>
      </c>
      <c r="Y7" s="8">
        <v>673.2</v>
      </c>
      <c r="Z7" s="9">
        <v>1346.4</v>
      </c>
      <c r="AA7" s="8">
        <v>23.13</v>
      </c>
      <c r="AB7" s="8">
        <v>36.57</v>
      </c>
      <c r="AC7" s="8">
        <v>57.06</v>
      </c>
      <c r="AD7" s="9">
        <v>89.3</v>
      </c>
      <c r="AE7" s="8">
        <v>633.02</v>
      </c>
      <c r="AF7" s="8">
        <v>819.07</v>
      </c>
      <c r="AG7" s="8">
        <v>509.63</v>
      </c>
      <c r="AH7" s="8">
        <v>695.67</v>
      </c>
      <c r="AI7" s="8">
        <v>2707.75</v>
      </c>
      <c r="AJ7" s="8">
        <v>2161.54</v>
      </c>
      <c r="AK7" s="8">
        <v>1514.03</v>
      </c>
      <c r="AL7" s="9">
        <v>1977.21</v>
      </c>
      <c r="AM7" s="10">
        <v>1.2</v>
      </c>
      <c r="AN7" s="10">
        <v>18</v>
      </c>
      <c r="AO7" s="8">
        <v>6000</v>
      </c>
      <c r="AP7" s="8">
        <v>30000</v>
      </c>
      <c r="AQ7" s="9">
        <v>12000</v>
      </c>
    </row>
    <row r="8" spans="1:43" x14ac:dyDescent="0.2">
      <c r="A8" s="3">
        <v>21</v>
      </c>
      <c r="B8" s="8">
        <v>774</v>
      </c>
      <c r="C8" s="8">
        <v>1.91</v>
      </c>
      <c r="D8" s="8">
        <v>0.6</v>
      </c>
      <c r="E8" s="8">
        <v>0.7</v>
      </c>
      <c r="F8" s="9">
        <v>0.03</v>
      </c>
      <c r="G8" s="8">
        <v>0.8</v>
      </c>
      <c r="H8" s="8">
        <v>1.0900000000000001</v>
      </c>
      <c r="I8" s="9">
        <v>1.35</v>
      </c>
      <c r="J8" s="8">
        <v>0.65</v>
      </c>
      <c r="K8" s="8">
        <v>1.85</v>
      </c>
      <c r="L8" s="8">
        <v>2.87</v>
      </c>
      <c r="M8" s="8">
        <v>3.82</v>
      </c>
      <c r="N8" s="9">
        <v>5.61</v>
      </c>
      <c r="O8" s="8">
        <v>114.6</v>
      </c>
      <c r="P8" s="8">
        <v>229.2</v>
      </c>
      <c r="Q8" s="8">
        <v>458.4</v>
      </c>
      <c r="R8" s="8">
        <v>1.8</v>
      </c>
      <c r="S8" s="8">
        <v>3.6</v>
      </c>
      <c r="T8" s="8">
        <v>7.2</v>
      </c>
      <c r="U8" s="8">
        <v>44.72</v>
      </c>
      <c r="V8" s="8">
        <v>89.43</v>
      </c>
      <c r="W8" s="8">
        <v>178.86</v>
      </c>
      <c r="X8" s="8">
        <v>336.6</v>
      </c>
      <c r="Y8" s="8">
        <v>673.2</v>
      </c>
      <c r="Z8" s="9">
        <v>1346.4</v>
      </c>
      <c r="AA8" s="8">
        <v>23.13</v>
      </c>
      <c r="AB8" s="8">
        <v>36.57</v>
      </c>
      <c r="AC8" s="8">
        <v>57.06</v>
      </c>
      <c r="AD8" s="9">
        <v>89.3</v>
      </c>
      <c r="AE8" s="8">
        <v>633.02</v>
      </c>
      <c r="AF8" s="8">
        <v>819.07</v>
      </c>
      <c r="AG8" s="8">
        <v>509.63</v>
      </c>
      <c r="AH8" s="8">
        <v>695.67</v>
      </c>
      <c r="AI8" s="8">
        <v>2707.75</v>
      </c>
      <c r="AJ8" s="8">
        <v>2161.54</v>
      </c>
      <c r="AK8" s="8">
        <v>1514.03</v>
      </c>
      <c r="AL8" s="9">
        <v>1977.21</v>
      </c>
      <c r="AM8" s="10">
        <v>1.2</v>
      </c>
      <c r="AN8" s="10">
        <v>18</v>
      </c>
      <c r="AO8" s="8">
        <v>6000</v>
      </c>
      <c r="AP8" s="8">
        <v>30000</v>
      </c>
      <c r="AQ8" s="9">
        <v>12000</v>
      </c>
    </row>
    <row r="9" spans="1:43" x14ac:dyDescent="0.2">
      <c r="A9" s="3">
        <v>22</v>
      </c>
      <c r="B9" s="8">
        <v>805</v>
      </c>
      <c r="C9" s="8">
        <v>1.91</v>
      </c>
      <c r="D9" s="8">
        <v>0.6</v>
      </c>
      <c r="E9" s="8">
        <v>0.7</v>
      </c>
      <c r="F9" s="9">
        <v>0.03</v>
      </c>
      <c r="G9" s="8">
        <v>0.87</v>
      </c>
      <c r="H9" s="8">
        <v>1.17</v>
      </c>
      <c r="I9" s="9">
        <v>1.47</v>
      </c>
      <c r="J9" s="8">
        <v>0.65</v>
      </c>
      <c r="K9" s="8">
        <v>1.85</v>
      </c>
      <c r="L9" s="8">
        <v>2.87</v>
      </c>
      <c r="M9" s="8">
        <v>3.82</v>
      </c>
      <c r="N9" s="9">
        <v>5.61</v>
      </c>
      <c r="O9" s="8">
        <v>114.6</v>
      </c>
      <c r="P9" s="8">
        <v>229.2</v>
      </c>
      <c r="Q9" s="8">
        <v>458.4</v>
      </c>
      <c r="R9" s="8">
        <v>1.8</v>
      </c>
      <c r="S9" s="8">
        <v>3.6</v>
      </c>
      <c r="T9" s="8">
        <v>7.2</v>
      </c>
      <c r="U9" s="8">
        <v>44.72</v>
      </c>
      <c r="V9" s="8">
        <v>89.43</v>
      </c>
      <c r="W9" s="8">
        <v>178.86</v>
      </c>
      <c r="X9" s="8">
        <v>336.6</v>
      </c>
      <c r="Y9" s="8">
        <v>673.2</v>
      </c>
      <c r="Z9" s="9">
        <v>1346.4</v>
      </c>
      <c r="AA9" s="8">
        <v>23.13</v>
      </c>
      <c r="AB9" s="8">
        <v>36.57</v>
      </c>
      <c r="AC9" s="8">
        <v>57.06</v>
      </c>
      <c r="AD9" s="9">
        <v>89.3</v>
      </c>
      <c r="AE9" s="8">
        <v>633.02</v>
      </c>
      <c r="AF9" s="8">
        <v>819.07</v>
      </c>
      <c r="AG9" s="8">
        <v>509.63</v>
      </c>
      <c r="AH9" s="8">
        <v>695.67</v>
      </c>
      <c r="AI9" s="8">
        <v>2707.75</v>
      </c>
      <c r="AJ9" s="8">
        <v>2161.54</v>
      </c>
      <c r="AK9" s="8">
        <v>1514.03</v>
      </c>
      <c r="AL9" s="9">
        <v>1977.21</v>
      </c>
      <c r="AM9" s="10">
        <v>1.2</v>
      </c>
      <c r="AN9" s="10">
        <v>18</v>
      </c>
      <c r="AO9" s="8">
        <v>6000</v>
      </c>
      <c r="AP9" s="8">
        <v>30000</v>
      </c>
      <c r="AQ9" s="9">
        <v>12000</v>
      </c>
    </row>
    <row r="10" spans="1:43" x14ac:dyDescent="0.2">
      <c r="A10" s="3">
        <v>23</v>
      </c>
      <c r="B10" s="8">
        <v>805</v>
      </c>
      <c r="C10" s="8">
        <v>1.91</v>
      </c>
      <c r="D10" s="8">
        <v>0.6</v>
      </c>
      <c r="E10" s="8">
        <v>0.7</v>
      </c>
      <c r="F10" s="9">
        <v>0.03</v>
      </c>
      <c r="G10" s="8">
        <v>0.93</v>
      </c>
      <c r="H10" s="8">
        <v>1.27</v>
      </c>
      <c r="I10" s="9">
        <v>1.58</v>
      </c>
      <c r="J10" s="8">
        <v>0.65</v>
      </c>
      <c r="K10" s="8">
        <v>1.85</v>
      </c>
      <c r="L10" s="8">
        <v>2.87</v>
      </c>
      <c r="M10" s="8">
        <v>3.82</v>
      </c>
      <c r="N10" s="9">
        <v>5.61</v>
      </c>
      <c r="O10" s="8">
        <v>114.6</v>
      </c>
      <c r="P10" s="8">
        <v>229.2</v>
      </c>
      <c r="Q10" s="8">
        <v>458.4</v>
      </c>
      <c r="R10" s="8">
        <v>1.8</v>
      </c>
      <c r="S10" s="8">
        <v>3.6</v>
      </c>
      <c r="T10" s="8">
        <v>7.2</v>
      </c>
      <c r="U10" s="8">
        <v>44.72</v>
      </c>
      <c r="V10" s="8">
        <v>89.43</v>
      </c>
      <c r="W10" s="8">
        <v>178.86</v>
      </c>
      <c r="X10" s="8">
        <v>336.6</v>
      </c>
      <c r="Y10" s="8">
        <v>673.2</v>
      </c>
      <c r="Z10" s="9">
        <v>1346.4</v>
      </c>
      <c r="AA10" s="8">
        <v>23.13</v>
      </c>
      <c r="AB10" s="8">
        <v>36.57</v>
      </c>
      <c r="AC10" s="8">
        <v>57.06</v>
      </c>
      <c r="AD10" s="9">
        <v>89.3</v>
      </c>
      <c r="AE10" s="8">
        <v>633.02</v>
      </c>
      <c r="AF10" s="8">
        <v>819.07</v>
      </c>
      <c r="AG10" s="8">
        <v>509.63</v>
      </c>
      <c r="AH10" s="8">
        <v>695.67</v>
      </c>
      <c r="AI10" s="8">
        <v>2707.75</v>
      </c>
      <c r="AJ10" s="8">
        <v>2161.54</v>
      </c>
      <c r="AK10" s="8">
        <v>1514.03</v>
      </c>
      <c r="AL10" s="9">
        <v>1977.21</v>
      </c>
      <c r="AM10" s="10">
        <v>1.2</v>
      </c>
      <c r="AN10" s="10">
        <v>18</v>
      </c>
      <c r="AO10" s="8">
        <v>6000</v>
      </c>
      <c r="AP10" s="8">
        <v>30000</v>
      </c>
      <c r="AQ10" s="9">
        <v>12000</v>
      </c>
    </row>
    <row r="11" spans="1:43" x14ac:dyDescent="0.2">
      <c r="A11" s="3">
        <v>24</v>
      </c>
      <c r="B11" s="8">
        <v>837</v>
      </c>
      <c r="C11" s="8">
        <v>1.91</v>
      </c>
      <c r="D11" s="8">
        <v>0.6</v>
      </c>
      <c r="E11" s="8">
        <v>0.7</v>
      </c>
      <c r="F11" s="9">
        <v>0.03</v>
      </c>
      <c r="G11" s="8">
        <v>1.01</v>
      </c>
      <c r="H11" s="8">
        <v>1.36</v>
      </c>
      <c r="I11" s="9">
        <v>1.7</v>
      </c>
      <c r="J11" s="8">
        <v>0.65</v>
      </c>
      <c r="K11" s="8">
        <v>1.85</v>
      </c>
      <c r="L11" s="8">
        <v>2.87</v>
      </c>
      <c r="M11" s="8">
        <v>3.82</v>
      </c>
      <c r="N11" s="9">
        <v>5.61</v>
      </c>
      <c r="O11" s="8">
        <v>114.6</v>
      </c>
      <c r="P11" s="8">
        <v>229.2</v>
      </c>
      <c r="Q11" s="8">
        <v>458.4</v>
      </c>
      <c r="R11" s="8">
        <v>1.8</v>
      </c>
      <c r="S11" s="8">
        <v>3.6</v>
      </c>
      <c r="T11" s="8">
        <v>7.2</v>
      </c>
      <c r="U11" s="8">
        <v>44.72</v>
      </c>
      <c r="V11" s="8">
        <v>89.43</v>
      </c>
      <c r="W11" s="8">
        <v>178.86</v>
      </c>
      <c r="X11" s="8">
        <v>336.6</v>
      </c>
      <c r="Y11" s="8">
        <v>673.2</v>
      </c>
      <c r="Z11" s="9">
        <v>1346.4</v>
      </c>
      <c r="AA11" s="8">
        <v>23.13</v>
      </c>
      <c r="AB11" s="8">
        <v>36.57</v>
      </c>
      <c r="AC11" s="8">
        <v>57.06</v>
      </c>
      <c r="AD11" s="9">
        <v>89.3</v>
      </c>
      <c r="AE11" s="8">
        <v>633.02</v>
      </c>
      <c r="AF11" s="8">
        <v>819.07</v>
      </c>
      <c r="AG11" s="8">
        <v>509.63</v>
      </c>
      <c r="AH11" s="8">
        <v>695.67</v>
      </c>
      <c r="AI11" s="8">
        <v>2707.75</v>
      </c>
      <c r="AJ11" s="8">
        <v>2161.54</v>
      </c>
      <c r="AK11" s="8">
        <v>1514.03</v>
      </c>
      <c r="AL11" s="9">
        <v>1977.21</v>
      </c>
      <c r="AM11" s="10">
        <v>1.2</v>
      </c>
      <c r="AN11" s="10">
        <v>18</v>
      </c>
      <c r="AO11" s="8">
        <v>6000</v>
      </c>
      <c r="AP11" s="8">
        <v>30000</v>
      </c>
      <c r="AQ11" s="9">
        <v>12000</v>
      </c>
    </row>
    <row r="12" spans="1:43" x14ac:dyDescent="0.2">
      <c r="A12" s="3">
        <v>25</v>
      </c>
      <c r="B12" s="8">
        <v>868</v>
      </c>
      <c r="C12" s="8">
        <v>1.91</v>
      </c>
      <c r="D12" s="8">
        <v>0.6</v>
      </c>
      <c r="E12" s="8">
        <v>0.97</v>
      </c>
      <c r="F12" s="9">
        <v>0.03</v>
      </c>
      <c r="G12" s="8">
        <v>1.07</v>
      </c>
      <c r="H12" s="8">
        <v>1.48</v>
      </c>
      <c r="I12" s="9">
        <v>1.85</v>
      </c>
      <c r="J12" s="8">
        <v>0.65</v>
      </c>
      <c r="K12" s="8">
        <v>1.85</v>
      </c>
      <c r="L12" s="8">
        <v>2.87</v>
      </c>
      <c r="M12" s="8">
        <v>3.82</v>
      </c>
      <c r="N12" s="9">
        <v>5.61</v>
      </c>
      <c r="O12" s="8">
        <v>114.6</v>
      </c>
      <c r="P12" s="8">
        <v>229.2</v>
      </c>
      <c r="Q12" s="8">
        <v>458.4</v>
      </c>
      <c r="R12" s="8">
        <v>1.8</v>
      </c>
      <c r="S12" s="8">
        <v>3.6</v>
      </c>
      <c r="T12" s="8">
        <v>7.2</v>
      </c>
      <c r="U12" s="8">
        <v>44.72</v>
      </c>
      <c r="V12" s="8">
        <v>89.43</v>
      </c>
      <c r="W12" s="8">
        <v>178.86</v>
      </c>
      <c r="X12" s="8">
        <v>336.6</v>
      </c>
      <c r="Y12" s="8">
        <v>673.2</v>
      </c>
      <c r="Z12" s="9">
        <v>1346.4</v>
      </c>
      <c r="AA12" s="8">
        <v>23.13</v>
      </c>
      <c r="AB12" s="8">
        <v>36.57</v>
      </c>
      <c r="AC12" s="8">
        <v>61.17</v>
      </c>
      <c r="AD12" s="9">
        <v>95.73</v>
      </c>
      <c r="AE12" s="8">
        <v>633.02</v>
      </c>
      <c r="AF12" s="8">
        <v>819.07</v>
      </c>
      <c r="AG12" s="8">
        <v>509.63</v>
      </c>
      <c r="AH12" s="8">
        <v>695.67</v>
      </c>
      <c r="AI12" s="8">
        <v>3026.54</v>
      </c>
      <c r="AJ12" s="8">
        <v>2438.27</v>
      </c>
      <c r="AK12" s="8">
        <v>1915.08</v>
      </c>
      <c r="AL12" s="9">
        <v>2509.6799999999998</v>
      </c>
      <c r="AM12" s="10">
        <v>1.84</v>
      </c>
      <c r="AN12" s="10">
        <v>18</v>
      </c>
      <c r="AO12" s="8">
        <v>6000</v>
      </c>
      <c r="AP12" s="8">
        <v>30000</v>
      </c>
      <c r="AQ12" s="9">
        <v>12000</v>
      </c>
    </row>
    <row r="13" spans="1:43" x14ac:dyDescent="0.2">
      <c r="A13" s="3">
        <v>26</v>
      </c>
      <c r="B13" s="8">
        <v>886</v>
      </c>
      <c r="C13" s="8">
        <v>1.91</v>
      </c>
      <c r="D13" s="8">
        <v>0.6</v>
      </c>
      <c r="E13" s="8">
        <v>0.97</v>
      </c>
      <c r="F13" s="9">
        <v>0.03</v>
      </c>
      <c r="G13" s="8">
        <v>1.2</v>
      </c>
      <c r="H13" s="8">
        <v>1.65</v>
      </c>
      <c r="I13" s="9">
        <v>2.0499999999999998</v>
      </c>
      <c r="J13" s="8">
        <v>0.65</v>
      </c>
      <c r="K13" s="8">
        <v>1.85</v>
      </c>
      <c r="L13" s="8">
        <v>2.87</v>
      </c>
      <c r="M13" s="8">
        <v>3.82</v>
      </c>
      <c r="N13" s="9">
        <v>5.61</v>
      </c>
      <c r="O13" s="8">
        <v>114.6</v>
      </c>
      <c r="P13" s="8">
        <v>229.2</v>
      </c>
      <c r="Q13" s="8">
        <v>458.4</v>
      </c>
      <c r="R13" s="8">
        <v>1.8</v>
      </c>
      <c r="S13" s="8">
        <v>3.6</v>
      </c>
      <c r="T13" s="8">
        <v>7.2</v>
      </c>
      <c r="U13" s="8">
        <v>44.72</v>
      </c>
      <c r="V13" s="8">
        <v>89.43</v>
      </c>
      <c r="W13" s="8">
        <v>178.86</v>
      </c>
      <c r="X13" s="8">
        <v>336.6</v>
      </c>
      <c r="Y13" s="8">
        <v>673.2</v>
      </c>
      <c r="Z13" s="9">
        <v>1346.4</v>
      </c>
      <c r="AA13" s="8">
        <v>23.13</v>
      </c>
      <c r="AB13" s="8">
        <v>36.57</v>
      </c>
      <c r="AC13" s="8">
        <v>61.17</v>
      </c>
      <c r="AD13" s="9">
        <v>95.73</v>
      </c>
      <c r="AE13" s="8">
        <v>633.02</v>
      </c>
      <c r="AF13" s="8">
        <v>819.07</v>
      </c>
      <c r="AG13" s="8">
        <v>509.63</v>
      </c>
      <c r="AH13" s="8">
        <v>695.67</v>
      </c>
      <c r="AI13" s="8">
        <v>3026.54</v>
      </c>
      <c r="AJ13" s="8">
        <v>2438.27</v>
      </c>
      <c r="AK13" s="8">
        <v>1915.08</v>
      </c>
      <c r="AL13" s="9">
        <v>2509.6799999999998</v>
      </c>
      <c r="AM13" s="10">
        <v>1.84</v>
      </c>
      <c r="AN13" s="10">
        <v>18</v>
      </c>
      <c r="AO13" s="8">
        <v>6000</v>
      </c>
      <c r="AP13" s="8">
        <v>30000</v>
      </c>
      <c r="AQ13" s="9">
        <v>12000</v>
      </c>
    </row>
    <row r="14" spans="1:43" x14ac:dyDescent="0.2">
      <c r="A14" s="3">
        <v>27</v>
      </c>
      <c r="B14" s="8">
        <v>909</v>
      </c>
      <c r="C14" s="8">
        <v>1.91</v>
      </c>
      <c r="D14" s="8">
        <v>0.6</v>
      </c>
      <c r="E14" s="8">
        <v>0.97</v>
      </c>
      <c r="F14" s="9">
        <v>0.03</v>
      </c>
      <c r="G14" s="8">
        <v>1.32</v>
      </c>
      <c r="H14" s="8">
        <v>1.81</v>
      </c>
      <c r="I14" s="9">
        <v>2.27</v>
      </c>
      <c r="J14" s="8">
        <v>0.65</v>
      </c>
      <c r="K14" s="8">
        <v>1.85</v>
      </c>
      <c r="L14" s="8">
        <v>2.87</v>
      </c>
      <c r="M14" s="8">
        <v>3.82</v>
      </c>
      <c r="N14" s="9">
        <v>5.61</v>
      </c>
      <c r="O14" s="8">
        <v>114.6</v>
      </c>
      <c r="P14" s="8">
        <v>229.2</v>
      </c>
      <c r="Q14" s="8">
        <v>458.4</v>
      </c>
      <c r="R14" s="8">
        <v>1.8</v>
      </c>
      <c r="S14" s="8">
        <v>3.6</v>
      </c>
      <c r="T14" s="8">
        <v>7.2</v>
      </c>
      <c r="U14" s="8">
        <v>44.72</v>
      </c>
      <c r="V14" s="8">
        <v>89.43</v>
      </c>
      <c r="W14" s="8">
        <v>178.86</v>
      </c>
      <c r="X14" s="8">
        <v>336.6</v>
      </c>
      <c r="Y14" s="8">
        <v>673.2</v>
      </c>
      <c r="Z14" s="9">
        <v>1346.4</v>
      </c>
      <c r="AA14" s="8">
        <v>23.13</v>
      </c>
      <c r="AB14" s="8">
        <v>36.57</v>
      </c>
      <c r="AC14" s="8">
        <v>61.17</v>
      </c>
      <c r="AD14" s="9">
        <v>95.73</v>
      </c>
      <c r="AE14" s="8">
        <v>633.02</v>
      </c>
      <c r="AF14" s="8">
        <v>819.07</v>
      </c>
      <c r="AG14" s="8">
        <v>509.63</v>
      </c>
      <c r="AH14" s="8">
        <v>695.67</v>
      </c>
      <c r="AI14" s="8">
        <v>3026.54</v>
      </c>
      <c r="AJ14" s="8">
        <v>2438.27</v>
      </c>
      <c r="AK14" s="8">
        <v>1915.08</v>
      </c>
      <c r="AL14" s="9">
        <v>2509.6799999999998</v>
      </c>
      <c r="AM14" s="10">
        <v>1.84</v>
      </c>
      <c r="AN14" s="10">
        <v>18</v>
      </c>
      <c r="AO14" s="8">
        <v>6000</v>
      </c>
      <c r="AP14" s="8">
        <v>30000</v>
      </c>
      <c r="AQ14" s="9">
        <v>12000</v>
      </c>
    </row>
    <row r="15" spans="1:43" x14ac:dyDescent="0.2">
      <c r="A15" s="3">
        <v>28</v>
      </c>
      <c r="B15" s="8">
        <v>945</v>
      </c>
      <c r="C15" s="8">
        <v>1.91</v>
      </c>
      <c r="D15" s="8">
        <v>0.6</v>
      </c>
      <c r="E15" s="8">
        <v>0.97</v>
      </c>
      <c r="F15" s="9">
        <v>0.03</v>
      </c>
      <c r="G15" s="8">
        <v>1.44</v>
      </c>
      <c r="H15" s="8">
        <v>1.97</v>
      </c>
      <c r="I15" s="9">
        <v>2.4700000000000002</v>
      </c>
      <c r="J15" s="8">
        <v>0.65</v>
      </c>
      <c r="K15" s="8">
        <v>1.85</v>
      </c>
      <c r="L15" s="8">
        <v>2.87</v>
      </c>
      <c r="M15" s="8">
        <v>3.82</v>
      </c>
      <c r="N15" s="9">
        <v>5.61</v>
      </c>
      <c r="O15" s="8">
        <v>114.6</v>
      </c>
      <c r="P15" s="8">
        <v>229.2</v>
      </c>
      <c r="Q15" s="8">
        <v>458.4</v>
      </c>
      <c r="R15" s="8">
        <v>1.8</v>
      </c>
      <c r="S15" s="8">
        <v>3.6</v>
      </c>
      <c r="T15" s="8">
        <v>7.2</v>
      </c>
      <c r="U15" s="8">
        <v>44.72</v>
      </c>
      <c r="V15" s="8">
        <v>89.43</v>
      </c>
      <c r="W15" s="8">
        <v>178.86</v>
      </c>
      <c r="X15" s="8">
        <v>336.6</v>
      </c>
      <c r="Y15" s="8">
        <v>673.2</v>
      </c>
      <c r="Z15" s="9">
        <v>1346.4</v>
      </c>
      <c r="AA15" s="8">
        <v>23.13</v>
      </c>
      <c r="AB15" s="8">
        <v>36.57</v>
      </c>
      <c r="AC15" s="8">
        <v>61.17</v>
      </c>
      <c r="AD15" s="9">
        <v>95.73</v>
      </c>
      <c r="AE15" s="8">
        <v>633.02</v>
      </c>
      <c r="AF15" s="8">
        <v>819.07</v>
      </c>
      <c r="AG15" s="8">
        <v>509.63</v>
      </c>
      <c r="AH15" s="8">
        <v>695.67</v>
      </c>
      <c r="AI15" s="8">
        <v>3026.54</v>
      </c>
      <c r="AJ15" s="8">
        <v>2438.27</v>
      </c>
      <c r="AK15" s="8">
        <v>1915.08</v>
      </c>
      <c r="AL15" s="9">
        <v>2509.6799999999998</v>
      </c>
      <c r="AM15" s="10">
        <v>1.84</v>
      </c>
      <c r="AN15" s="10">
        <v>18</v>
      </c>
      <c r="AO15" s="8">
        <v>6000</v>
      </c>
      <c r="AP15" s="8">
        <v>30000</v>
      </c>
      <c r="AQ15" s="9">
        <v>12000</v>
      </c>
    </row>
    <row r="16" spans="1:43" x14ac:dyDescent="0.2">
      <c r="A16" s="3">
        <v>29</v>
      </c>
      <c r="B16" s="8">
        <v>994</v>
      </c>
      <c r="C16" s="8">
        <v>1.91</v>
      </c>
      <c r="D16" s="8">
        <v>0.6</v>
      </c>
      <c r="E16" s="8">
        <v>0.97</v>
      </c>
      <c r="F16" s="9">
        <v>0.03</v>
      </c>
      <c r="G16" s="8">
        <v>1.56</v>
      </c>
      <c r="H16" s="8">
        <v>2.14</v>
      </c>
      <c r="I16" s="9">
        <v>2.67</v>
      </c>
      <c r="J16" s="8">
        <v>0.65</v>
      </c>
      <c r="K16" s="8">
        <v>1.85</v>
      </c>
      <c r="L16" s="8">
        <v>2.87</v>
      </c>
      <c r="M16" s="8">
        <v>3.82</v>
      </c>
      <c r="N16" s="9">
        <v>5.61</v>
      </c>
      <c r="O16" s="8">
        <v>114.6</v>
      </c>
      <c r="P16" s="8">
        <v>229.2</v>
      </c>
      <c r="Q16" s="8">
        <v>458.4</v>
      </c>
      <c r="R16" s="8">
        <v>1.8</v>
      </c>
      <c r="S16" s="8">
        <v>3.6</v>
      </c>
      <c r="T16" s="8">
        <v>7.2</v>
      </c>
      <c r="U16" s="8">
        <v>44.72</v>
      </c>
      <c r="V16" s="8">
        <v>89.43</v>
      </c>
      <c r="W16" s="8">
        <v>178.86</v>
      </c>
      <c r="X16" s="8">
        <v>336.6</v>
      </c>
      <c r="Y16" s="8">
        <v>673.2</v>
      </c>
      <c r="Z16" s="9">
        <v>1346.4</v>
      </c>
      <c r="AA16" s="8">
        <v>23.13</v>
      </c>
      <c r="AB16" s="8">
        <v>36.57</v>
      </c>
      <c r="AC16" s="8">
        <v>61.17</v>
      </c>
      <c r="AD16" s="9">
        <v>95.73</v>
      </c>
      <c r="AE16" s="8">
        <v>633.02</v>
      </c>
      <c r="AF16" s="8">
        <v>819.07</v>
      </c>
      <c r="AG16" s="8">
        <v>509.63</v>
      </c>
      <c r="AH16" s="8">
        <v>695.67</v>
      </c>
      <c r="AI16" s="8">
        <v>3026.54</v>
      </c>
      <c r="AJ16" s="8">
        <v>2438.27</v>
      </c>
      <c r="AK16" s="8">
        <v>1915.08</v>
      </c>
      <c r="AL16" s="9">
        <v>2509.6799999999998</v>
      </c>
      <c r="AM16" s="10">
        <v>1.84</v>
      </c>
      <c r="AN16" s="10">
        <v>18</v>
      </c>
      <c r="AO16" s="8">
        <v>6000</v>
      </c>
      <c r="AP16" s="8">
        <v>30000</v>
      </c>
      <c r="AQ16" s="9">
        <v>12000</v>
      </c>
    </row>
    <row r="17" spans="1:43" x14ac:dyDescent="0.2">
      <c r="A17" s="3">
        <v>30</v>
      </c>
      <c r="B17" s="8">
        <v>1089</v>
      </c>
      <c r="C17" s="8">
        <v>1.91</v>
      </c>
      <c r="D17" s="8">
        <v>0.6</v>
      </c>
      <c r="E17" s="8">
        <v>1.48</v>
      </c>
      <c r="F17" s="9">
        <v>0.03</v>
      </c>
      <c r="G17" s="8">
        <v>1.68</v>
      </c>
      <c r="H17" s="8">
        <v>2.31</v>
      </c>
      <c r="I17" s="9">
        <v>2.89</v>
      </c>
      <c r="J17" s="8">
        <v>0.65</v>
      </c>
      <c r="K17" s="8">
        <v>1.85</v>
      </c>
      <c r="L17" s="8">
        <v>2.87</v>
      </c>
      <c r="M17" s="8">
        <v>3.82</v>
      </c>
      <c r="N17" s="9">
        <v>5.61</v>
      </c>
      <c r="O17" s="8">
        <v>114.6</v>
      </c>
      <c r="P17" s="8">
        <v>229.2</v>
      </c>
      <c r="Q17" s="8">
        <v>458.4</v>
      </c>
      <c r="R17" s="8">
        <v>1.8</v>
      </c>
      <c r="S17" s="8">
        <v>3.6</v>
      </c>
      <c r="T17" s="8">
        <v>7.2</v>
      </c>
      <c r="U17" s="8">
        <v>44.72</v>
      </c>
      <c r="V17" s="8">
        <v>89.43</v>
      </c>
      <c r="W17" s="8">
        <v>178.86</v>
      </c>
      <c r="X17" s="8">
        <v>336.6</v>
      </c>
      <c r="Y17" s="8">
        <v>673.2</v>
      </c>
      <c r="Z17" s="9">
        <v>1346.4</v>
      </c>
      <c r="AA17" s="8">
        <v>23.13</v>
      </c>
      <c r="AB17" s="8">
        <v>36.57</v>
      </c>
      <c r="AC17" s="8">
        <v>66.23</v>
      </c>
      <c r="AD17" s="9">
        <v>103.66</v>
      </c>
      <c r="AE17" s="8">
        <v>633.02</v>
      </c>
      <c r="AF17" s="8">
        <v>819.07</v>
      </c>
      <c r="AG17" s="8">
        <v>509.63</v>
      </c>
      <c r="AH17" s="8">
        <v>695.67</v>
      </c>
      <c r="AI17" s="8">
        <v>3405.09</v>
      </c>
      <c r="AJ17" s="8">
        <v>2772.22</v>
      </c>
      <c r="AK17" s="8">
        <v>2174.6999999999998</v>
      </c>
      <c r="AL17" s="9">
        <v>2855.1</v>
      </c>
      <c r="AM17" s="10">
        <v>2.85</v>
      </c>
      <c r="AN17" s="10">
        <v>18</v>
      </c>
      <c r="AO17" s="8">
        <v>6000</v>
      </c>
      <c r="AP17" s="8">
        <v>30000</v>
      </c>
      <c r="AQ17" s="9">
        <v>12000</v>
      </c>
    </row>
    <row r="18" spans="1:43" x14ac:dyDescent="0.2">
      <c r="A18" s="3">
        <v>31</v>
      </c>
      <c r="B18" s="8">
        <v>1206</v>
      </c>
      <c r="C18" s="8">
        <v>1.91</v>
      </c>
      <c r="D18" s="8">
        <v>0.6</v>
      </c>
      <c r="E18" s="8">
        <v>1.48</v>
      </c>
      <c r="F18" s="9">
        <v>0.03</v>
      </c>
      <c r="G18" s="8">
        <v>1.95</v>
      </c>
      <c r="H18" s="8">
        <v>2.68</v>
      </c>
      <c r="I18" s="9">
        <v>3.36</v>
      </c>
      <c r="J18" s="8">
        <v>0.65</v>
      </c>
      <c r="K18" s="8">
        <v>1.85</v>
      </c>
      <c r="L18" s="8">
        <v>2.87</v>
      </c>
      <c r="M18" s="8">
        <v>3.82</v>
      </c>
      <c r="N18" s="9">
        <v>5.61</v>
      </c>
      <c r="O18" s="8">
        <v>114.6</v>
      </c>
      <c r="P18" s="8">
        <v>229.2</v>
      </c>
      <c r="Q18" s="8">
        <v>458.4</v>
      </c>
      <c r="R18" s="8">
        <v>1.8</v>
      </c>
      <c r="S18" s="8">
        <v>3.6</v>
      </c>
      <c r="T18" s="8">
        <v>7.2</v>
      </c>
      <c r="U18" s="8">
        <v>44.72</v>
      </c>
      <c r="V18" s="8">
        <v>89.43</v>
      </c>
      <c r="W18" s="8">
        <v>178.86</v>
      </c>
      <c r="X18" s="8">
        <v>336.6</v>
      </c>
      <c r="Y18" s="8">
        <v>673.2</v>
      </c>
      <c r="Z18" s="9">
        <v>1346.4</v>
      </c>
      <c r="AA18" s="8">
        <v>23.13</v>
      </c>
      <c r="AB18" s="8">
        <v>36.57</v>
      </c>
      <c r="AC18" s="8">
        <v>66.23</v>
      </c>
      <c r="AD18" s="9">
        <v>103.66</v>
      </c>
      <c r="AE18" s="8">
        <v>633.02</v>
      </c>
      <c r="AF18" s="8">
        <v>819.07</v>
      </c>
      <c r="AG18" s="8">
        <v>509.63</v>
      </c>
      <c r="AH18" s="8">
        <v>695.67</v>
      </c>
      <c r="AI18" s="8">
        <v>3405.09</v>
      </c>
      <c r="AJ18" s="8">
        <v>2772.22</v>
      </c>
      <c r="AK18" s="8">
        <v>2174.6999999999998</v>
      </c>
      <c r="AL18" s="9">
        <v>2855.1</v>
      </c>
      <c r="AM18" s="10">
        <v>2.85</v>
      </c>
      <c r="AN18" s="10">
        <v>18</v>
      </c>
      <c r="AO18" s="8">
        <v>6000</v>
      </c>
      <c r="AP18" s="8">
        <v>30000</v>
      </c>
      <c r="AQ18" s="9">
        <v>12000</v>
      </c>
    </row>
    <row r="19" spans="1:43" x14ac:dyDescent="0.2">
      <c r="A19" s="3">
        <v>32</v>
      </c>
      <c r="B19" s="8">
        <v>1345</v>
      </c>
      <c r="C19" s="8">
        <v>1.91</v>
      </c>
      <c r="D19" s="8">
        <v>0.6</v>
      </c>
      <c r="E19" s="8">
        <v>1.48</v>
      </c>
      <c r="F19" s="9">
        <v>0.03</v>
      </c>
      <c r="G19" s="8">
        <v>2.2200000000000002</v>
      </c>
      <c r="H19" s="8">
        <v>3.05</v>
      </c>
      <c r="I19" s="9">
        <v>3.82</v>
      </c>
      <c r="J19" s="8">
        <v>0.65</v>
      </c>
      <c r="K19" s="8">
        <v>1.85</v>
      </c>
      <c r="L19" s="8">
        <v>2.87</v>
      </c>
      <c r="M19" s="8">
        <v>3.82</v>
      </c>
      <c r="N19" s="9">
        <v>5.61</v>
      </c>
      <c r="O19" s="8">
        <v>114.6</v>
      </c>
      <c r="P19" s="8">
        <v>229.2</v>
      </c>
      <c r="Q19" s="8">
        <v>458.4</v>
      </c>
      <c r="R19" s="8">
        <v>1.8</v>
      </c>
      <c r="S19" s="8">
        <v>3.6</v>
      </c>
      <c r="T19" s="8">
        <v>7.2</v>
      </c>
      <c r="U19" s="8">
        <v>44.72</v>
      </c>
      <c r="V19" s="8">
        <v>89.43</v>
      </c>
      <c r="W19" s="8">
        <v>178.86</v>
      </c>
      <c r="X19" s="8">
        <v>336.6</v>
      </c>
      <c r="Y19" s="8">
        <v>673.2</v>
      </c>
      <c r="Z19" s="9">
        <v>1346.4</v>
      </c>
      <c r="AA19" s="8">
        <v>23.13</v>
      </c>
      <c r="AB19" s="8">
        <v>36.57</v>
      </c>
      <c r="AC19" s="8">
        <v>66.23</v>
      </c>
      <c r="AD19" s="9">
        <v>103.66</v>
      </c>
      <c r="AE19" s="8">
        <v>633.02</v>
      </c>
      <c r="AF19" s="8">
        <v>819.07</v>
      </c>
      <c r="AG19" s="8">
        <v>509.63</v>
      </c>
      <c r="AH19" s="8">
        <v>695.67</v>
      </c>
      <c r="AI19" s="8">
        <v>3405.09</v>
      </c>
      <c r="AJ19" s="8">
        <v>2772.22</v>
      </c>
      <c r="AK19" s="8">
        <v>2174.6999999999998</v>
      </c>
      <c r="AL19" s="9">
        <v>2855.1</v>
      </c>
      <c r="AM19" s="10">
        <v>2.85</v>
      </c>
      <c r="AN19" s="10">
        <v>18</v>
      </c>
      <c r="AO19" s="8">
        <v>6000</v>
      </c>
      <c r="AP19" s="8">
        <v>30000</v>
      </c>
      <c r="AQ19" s="9">
        <v>12000</v>
      </c>
    </row>
    <row r="20" spans="1:43" x14ac:dyDescent="0.2">
      <c r="A20" s="3">
        <v>33</v>
      </c>
      <c r="B20" s="8">
        <v>1507</v>
      </c>
      <c r="C20" s="8">
        <v>1.91</v>
      </c>
      <c r="D20" s="8">
        <v>0.6</v>
      </c>
      <c r="E20" s="8">
        <v>1.48</v>
      </c>
      <c r="F20" s="9">
        <v>0.03</v>
      </c>
      <c r="G20" s="8">
        <v>2.4900000000000002</v>
      </c>
      <c r="H20" s="8">
        <v>3.42</v>
      </c>
      <c r="I20" s="9">
        <v>4.28</v>
      </c>
      <c r="J20" s="8">
        <v>0.65</v>
      </c>
      <c r="K20" s="8">
        <v>1.85</v>
      </c>
      <c r="L20" s="8">
        <v>2.87</v>
      </c>
      <c r="M20" s="8">
        <v>3.82</v>
      </c>
      <c r="N20" s="9">
        <v>5.61</v>
      </c>
      <c r="O20" s="8">
        <v>114.6</v>
      </c>
      <c r="P20" s="8">
        <v>229.2</v>
      </c>
      <c r="Q20" s="8">
        <v>458.4</v>
      </c>
      <c r="R20" s="8">
        <v>1.8</v>
      </c>
      <c r="S20" s="8">
        <v>3.6</v>
      </c>
      <c r="T20" s="8">
        <v>7.2</v>
      </c>
      <c r="U20" s="8">
        <v>44.72</v>
      </c>
      <c r="V20" s="8">
        <v>89.43</v>
      </c>
      <c r="W20" s="8">
        <v>178.86</v>
      </c>
      <c r="X20" s="8">
        <v>336.6</v>
      </c>
      <c r="Y20" s="8">
        <v>673.2</v>
      </c>
      <c r="Z20" s="9">
        <v>1346.4</v>
      </c>
      <c r="AA20" s="8">
        <v>23.13</v>
      </c>
      <c r="AB20" s="8">
        <v>36.57</v>
      </c>
      <c r="AC20" s="8">
        <v>66.23</v>
      </c>
      <c r="AD20" s="9">
        <v>103.66</v>
      </c>
      <c r="AE20" s="8">
        <v>633.02</v>
      </c>
      <c r="AF20" s="8">
        <v>819.07</v>
      </c>
      <c r="AG20" s="8">
        <v>509.63</v>
      </c>
      <c r="AH20" s="8">
        <v>695.67</v>
      </c>
      <c r="AI20" s="8">
        <v>3405.09</v>
      </c>
      <c r="AJ20" s="8">
        <v>2772.22</v>
      </c>
      <c r="AK20" s="8">
        <v>2174.6999999999998</v>
      </c>
      <c r="AL20" s="9">
        <v>2855.1</v>
      </c>
      <c r="AM20" s="10">
        <v>2.85</v>
      </c>
      <c r="AN20" s="10">
        <v>18</v>
      </c>
      <c r="AO20" s="8">
        <v>6000</v>
      </c>
      <c r="AP20" s="8">
        <v>30000</v>
      </c>
      <c r="AQ20" s="9">
        <v>12000</v>
      </c>
    </row>
    <row r="21" spans="1:43" x14ac:dyDescent="0.2">
      <c r="A21" s="3">
        <v>34</v>
      </c>
      <c r="B21" s="8">
        <v>1687</v>
      </c>
      <c r="C21" s="8">
        <v>1.91</v>
      </c>
      <c r="D21" s="8">
        <v>0.6</v>
      </c>
      <c r="E21" s="8">
        <v>1.48</v>
      </c>
      <c r="F21" s="9">
        <v>0.03</v>
      </c>
      <c r="G21" s="8">
        <v>2.76</v>
      </c>
      <c r="H21" s="8">
        <v>3.79</v>
      </c>
      <c r="I21" s="9">
        <v>4.74</v>
      </c>
      <c r="J21" s="8">
        <v>0.65</v>
      </c>
      <c r="K21" s="8">
        <v>1.85</v>
      </c>
      <c r="L21" s="8">
        <v>2.87</v>
      </c>
      <c r="M21" s="8">
        <v>3.82</v>
      </c>
      <c r="N21" s="9">
        <v>5.61</v>
      </c>
      <c r="O21" s="8">
        <v>114.6</v>
      </c>
      <c r="P21" s="8">
        <v>229.2</v>
      </c>
      <c r="Q21" s="8">
        <v>458.4</v>
      </c>
      <c r="R21" s="8">
        <v>1.8</v>
      </c>
      <c r="S21" s="8">
        <v>3.6</v>
      </c>
      <c r="T21" s="8">
        <v>7.2</v>
      </c>
      <c r="U21" s="8">
        <v>44.72</v>
      </c>
      <c r="V21" s="8">
        <v>89.43</v>
      </c>
      <c r="W21" s="8">
        <v>178.86</v>
      </c>
      <c r="X21" s="8">
        <v>336.6</v>
      </c>
      <c r="Y21" s="8">
        <v>673.2</v>
      </c>
      <c r="Z21" s="9">
        <v>1346.4</v>
      </c>
      <c r="AA21" s="8">
        <v>23.13</v>
      </c>
      <c r="AB21" s="8">
        <v>36.57</v>
      </c>
      <c r="AC21" s="8">
        <v>66.23</v>
      </c>
      <c r="AD21" s="9">
        <v>103.66</v>
      </c>
      <c r="AE21" s="8">
        <v>633.02</v>
      </c>
      <c r="AF21" s="8">
        <v>819.07</v>
      </c>
      <c r="AG21" s="8">
        <v>509.63</v>
      </c>
      <c r="AH21" s="8">
        <v>695.67</v>
      </c>
      <c r="AI21" s="8">
        <v>3405.09</v>
      </c>
      <c r="AJ21" s="8">
        <v>2772.22</v>
      </c>
      <c r="AK21" s="8">
        <v>2174.6999999999998</v>
      </c>
      <c r="AL21" s="9">
        <v>2855.1</v>
      </c>
      <c r="AM21" s="10">
        <v>2.85</v>
      </c>
      <c r="AN21" s="10">
        <v>18</v>
      </c>
      <c r="AO21" s="8">
        <v>6000</v>
      </c>
      <c r="AP21" s="8">
        <v>30000</v>
      </c>
      <c r="AQ21" s="9">
        <v>12000</v>
      </c>
    </row>
    <row r="22" spans="1:43" x14ac:dyDescent="0.2">
      <c r="A22" s="3">
        <v>35</v>
      </c>
      <c r="B22" s="8">
        <v>1930</v>
      </c>
      <c r="C22" s="8">
        <v>1.91</v>
      </c>
      <c r="D22" s="8">
        <v>0.6</v>
      </c>
      <c r="E22" s="8">
        <v>2.46</v>
      </c>
      <c r="F22" s="9">
        <v>0.03</v>
      </c>
      <c r="G22" s="8">
        <v>3.03</v>
      </c>
      <c r="H22" s="8">
        <v>4.2300000000000004</v>
      </c>
      <c r="I22" s="9">
        <v>5.28</v>
      </c>
      <c r="J22" s="8">
        <v>0.65</v>
      </c>
      <c r="K22" s="8">
        <v>1.85</v>
      </c>
      <c r="L22" s="8">
        <v>2.87</v>
      </c>
      <c r="M22" s="8">
        <v>3.82</v>
      </c>
      <c r="N22" s="9">
        <v>7.36</v>
      </c>
      <c r="O22" s="8">
        <v>114.6</v>
      </c>
      <c r="P22" s="8">
        <v>229.2</v>
      </c>
      <c r="Q22" s="8">
        <v>458.4</v>
      </c>
      <c r="R22" s="8">
        <v>1.8</v>
      </c>
      <c r="S22" s="8">
        <v>3.6</v>
      </c>
      <c r="T22" s="8">
        <v>7.2</v>
      </c>
      <c r="U22" s="8">
        <v>44.72</v>
      </c>
      <c r="V22" s="8">
        <v>89.43</v>
      </c>
      <c r="W22" s="8">
        <v>178.86</v>
      </c>
      <c r="X22" s="8">
        <v>441.6</v>
      </c>
      <c r="Y22" s="8">
        <v>883.2</v>
      </c>
      <c r="Z22" s="9">
        <v>1766.4</v>
      </c>
      <c r="AA22" s="8">
        <v>23.13</v>
      </c>
      <c r="AB22" s="8">
        <v>36.57</v>
      </c>
      <c r="AC22" s="8">
        <v>74.11</v>
      </c>
      <c r="AD22" s="9">
        <v>116</v>
      </c>
      <c r="AE22" s="8">
        <v>633.02</v>
      </c>
      <c r="AF22" s="8">
        <v>819.07</v>
      </c>
      <c r="AG22" s="8">
        <v>509.63</v>
      </c>
      <c r="AH22" s="8">
        <v>695.67</v>
      </c>
      <c r="AI22" s="8">
        <v>4024.46</v>
      </c>
      <c r="AJ22" s="8">
        <v>3324.46</v>
      </c>
      <c r="AK22" s="8">
        <v>2432.44</v>
      </c>
      <c r="AL22" s="9">
        <v>3201.21</v>
      </c>
      <c r="AM22" s="10">
        <v>4.6100000000000003</v>
      </c>
      <c r="AN22" s="10">
        <v>18</v>
      </c>
      <c r="AO22" s="8">
        <v>6000</v>
      </c>
      <c r="AP22" s="8">
        <v>30000</v>
      </c>
      <c r="AQ22" s="9">
        <v>12000</v>
      </c>
    </row>
    <row r="23" spans="1:43" x14ac:dyDescent="0.2">
      <c r="A23" s="3">
        <v>36</v>
      </c>
      <c r="B23" s="8">
        <v>2173</v>
      </c>
      <c r="C23" s="8">
        <v>1.91</v>
      </c>
      <c r="D23" s="8">
        <v>0.6</v>
      </c>
      <c r="E23" s="8">
        <v>2.46</v>
      </c>
      <c r="F23" s="9">
        <v>0.03</v>
      </c>
      <c r="G23" s="8">
        <v>3.6</v>
      </c>
      <c r="H23" s="8">
        <v>5.0199999999999996</v>
      </c>
      <c r="I23" s="9">
        <v>6.27</v>
      </c>
      <c r="J23" s="8">
        <v>0.65</v>
      </c>
      <c r="K23" s="8">
        <v>1.85</v>
      </c>
      <c r="L23" s="8">
        <v>2.87</v>
      </c>
      <c r="M23" s="8">
        <v>3.82</v>
      </c>
      <c r="N23" s="9">
        <v>7.36</v>
      </c>
      <c r="O23" s="8">
        <v>114.6</v>
      </c>
      <c r="P23" s="8">
        <v>229.2</v>
      </c>
      <c r="Q23" s="8">
        <v>458.4</v>
      </c>
      <c r="R23" s="8">
        <v>1.8</v>
      </c>
      <c r="S23" s="8">
        <v>3.6</v>
      </c>
      <c r="T23" s="8">
        <v>7.2</v>
      </c>
      <c r="U23" s="8">
        <v>44.72</v>
      </c>
      <c r="V23" s="8">
        <v>89.43</v>
      </c>
      <c r="W23" s="8">
        <v>178.86</v>
      </c>
      <c r="X23" s="8">
        <v>441.6</v>
      </c>
      <c r="Y23" s="8">
        <v>883.2</v>
      </c>
      <c r="Z23" s="9">
        <v>1766.4</v>
      </c>
      <c r="AA23" s="8">
        <v>23.13</v>
      </c>
      <c r="AB23" s="8">
        <v>36.57</v>
      </c>
      <c r="AC23" s="8">
        <v>74.11</v>
      </c>
      <c r="AD23" s="9">
        <v>116</v>
      </c>
      <c r="AE23" s="8">
        <v>633.02</v>
      </c>
      <c r="AF23" s="8">
        <v>819.07</v>
      </c>
      <c r="AG23" s="8">
        <v>509.63</v>
      </c>
      <c r="AH23" s="8">
        <v>695.67</v>
      </c>
      <c r="AI23" s="8">
        <v>4024.46</v>
      </c>
      <c r="AJ23" s="8">
        <v>3324.46</v>
      </c>
      <c r="AK23" s="8">
        <v>2432.44</v>
      </c>
      <c r="AL23" s="9">
        <v>3201.21</v>
      </c>
      <c r="AM23" s="10">
        <v>4.6100000000000003</v>
      </c>
      <c r="AN23" s="10">
        <v>18</v>
      </c>
      <c r="AO23" s="8">
        <v>6000</v>
      </c>
      <c r="AP23" s="8">
        <v>30000</v>
      </c>
      <c r="AQ23" s="9">
        <v>12000</v>
      </c>
    </row>
    <row r="24" spans="1:43" x14ac:dyDescent="0.2">
      <c r="A24" s="3">
        <v>37</v>
      </c>
      <c r="B24" s="8">
        <v>2416</v>
      </c>
      <c r="C24" s="8">
        <v>1.91</v>
      </c>
      <c r="D24" s="8">
        <v>0.6</v>
      </c>
      <c r="E24" s="8">
        <v>2.46</v>
      </c>
      <c r="F24" s="9">
        <v>0.03</v>
      </c>
      <c r="G24" s="8">
        <v>4.16</v>
      </c>
      <c r="H24" s="8">
        <v>5.81</v>
      </c>
      <c r="I24" s="9">
        <v>7.26</v>
      </c>
      <c r="J24" s="8">
        <v>0.65</v>
      </c>
      <c r="K24" s="8">
        <v>1.85</v>
      </c>
      <c r="L24" s="8">
        <v>2.87</v>
      </c>
      <c r="M24" s="8">
        <v>3.82</v>
      </c>
      <c r="N24" s="9">
        <v>7.36</v>
      </c>
      <c r="O24" s="8">
        <v>114.6</v>
      </c>
      <c r="P24" s="8">
        <v>229.2</v>
      </c>
      <c r="Q24" s="8">
        <v>458.4</v>
      </c>
      <c r="R24" s="8">
        <v>1.8</v>
      </c>
      <c r="S24" s="8">
        <v>3.6</v>
      </c>
      <c r="T24" s="8">
        <v>7.2</v>
      </c>
      <c r="U24" s="8">
        <v>44.72</v>
      </c>
      <c r="V24" s="8">
        <v>89.43</v>
      </c>
      <c r="W24" s="8">
        <v>178.86</v>
      </c>
      <c r="X24" s="8">
        <v>441.6</v>
      </c>
      <c r="Y24" s="8">
        <v>883.2</v>
      </c>
      <c r="Z24" s="9">
        <v>1766.4</v>
      </c>
      <c r="AA24" s="8">
        <v>23.13</v>
      </c>
      <c r="AB24" s="8">
        <v>36.57</v>
      </c>
      <c r="AC24" s="8">
        <v>74.11</v>
      </c>
      <c r="AD24" s="9">
        <v>116</v>
      </c>
      <c r="AE24" s="8">
        <v>633.02</v>
      </c>
      <c r="AF24" s="8">
        <v>819.07</v>
      </c>
      <c r="AG24" s="8">
        <v>509.63</v>
      </c>
      <c r="AH24" s="8">
        <v>695.67</v>
      </c>
      <c r="AI24" s="8">
        <v>4024.46</v>
      </c>
      <c r="AJ24" s="8">
        <v>3324.46</v>
      </c>
      <c r="AK24" s="8">
        <v>2432.44</v>
      </c>
      <c r="AL24" s="9">
        <v>3201.21</v>
      </c>
      <c r="AM24" s="10">
        <v>4.6100000000000003</v>
      </c>
      <c r="AN24" s="10">
        <v>18</v>
      </c>
      <c r="AO24" s="8">
        <v>6000</v>
      </c>
      <c r="AP24" s="8">
        <v>30000</v>
      </c>
      <c r="AQ24" s="9">
        <v>12000</v>
      </c>
    </row>
    <row r="25" spans="1:43" x14ac:dyDescent="0.2">
      <c r="A25" s="3">
        <v>38</v>
      </c>
      <c r="B25" s="8">
        <v>2722</v>
      </c>
      <c r="C25" s="8">
        <v>1.91</v>
      </c>
      <c r="D25" s="8">
        <v>0.6</v>
      </c>
      <c r="E25" s="8">
        <v>2.46</v>
      </c>
      <c r="F25" s="9">
        <v>0.03</v>
      </c>
      <c r="G25" s="8">
        <v>4.72</v>
      </c>
      <c r="H25" s="8">
        <v>6.61</v>
      </c>
      <c r="I25" s="9">
        <v>8.26</v>
      </c>
      <c r="J25" s="8">
        <v>0.65</v>
      </c>
      <c r="K25" s="8">
        <v>1.85</v>
      </c>
      <c r="L25" s="8">
        <v>2.87</v>
      </c>
      <c r="M25" s="8">
        <v>3.82</v>
      </c>
      <c r="N25" s="9">
        <v>7.36</v>
      </c>
      <c r="O25" s="8">
        <v>114.6</v>
      </c>
      <c r="P25" s="8">
        <v>229.2</v>
      </c>
      <c r="Q25" s="8">
        <v>458.4</v>
      </c>
      <c r="R25" s="8">
        <v>1.8</v>
      </c>
      <c r="S25" s="8">
        <v>3.6</v>
      </c>
      <c r="T25" s="8">
        <v>7.2</v>
      </c>
      <c r="U25" s="8">
        <v>44.72</v>
      </c>
      <c r="V25" s="8">
        <v>89.43</v>
      </c>
      <c r="W25" s="8">
        <v>178.86</v>
      </c>
      <c r="X25" s="8">
        <v>441.6</v>
      </c>
      <c r="Y25" s="8">
        <v>883.2</v>
      </c>
      <c r="Z25" s="9">
        <v>1766.4</v>
      </c>
      <c r="AA25" s="8">
        <v>23.13</v>
      </c>
      <c r="AB25" s="8">
        <v>36.57</v>
      </c>
      <c r="AC25" s="8">
        <v>74.11</v>
      </c>
      <c r="AD25" s="9">
        <v>116</v>
      </c>
      <c r="AE25" s="8">
        <v>633.02</v>
      </c>
      <c r="AF25" s="8">
        <v>819.07</v>
      </c>
      <c r="AG25" s="8">
        <v>509.63</v>
      </c>
      <c r="AH25" s="8">
        <v>695.67</v>
      </c>
      <c r="AI25" s="8">
        <v>4024.46</v>
      </c>
      <c r="AJ25" s="8">
        <v>3324.46</v>
      </c>
      <c r="AK25" s="8">
        <v>2432.44</v>
      </c>
      <c r="AL25" s="9">
        <v>3201.21</v>
      </c>
      <c r="AM25" s="10">
        <v>4.6100000000000003</v>
      </c>
      <c r="AN25" s="10">
        <v>18</v>
      </c>
      <c r="AO25" s="8">
        <v>6000</v>
      </c>
      <c r="AP25" s="8">
        <v>30000</v>
      </c>
      <c r="AQ25" s="9">
        <v>12000</v>
      </c>
    </row>
    <row r="26" spans="1:43" x14ac:dyDescent="0.2">
      <c r="A26" s="3">
        <v>39</v>
      </c>
      <c r="B26" s="8">
        <v>3091</v>
      </c>
      <c r="C26" s="8">
        <v>1.91</v>
      </c>
      <c r="D26" s="8">
        <v>0.6</v>
      </c>
      <c r="E26" s="8">
        <v>2.46</v>
      </c>
      <c r="F26" s="9">
        <v>0.03</v>
      </c>
      <c r="G26" s="8">
        <v>5.29</v>
      </c>
      <c r="H26" s="8">
        <v>7.4</v>
      </c>
      <c r="I26" s="9">
        <v>9.25</v>
      </c>
      <c r="J26" s="8">
        <v>0.65</v>
      </c>
      <c r="K26" s="8">
        <v>1.85</v>
      </c>
      <c r="L26" s="8">
        <v>2.87</v>
      </c>
      <c r="M26" s="8">
        <v>3.82</v>
      </c>
      <c r="N26" s="9">
        <v>7.36</v>
      </c>
      <c r="O26" s="8">
        <v>114.6</v>
      </c>
      <c r="P26" s="8">
        <v>229.2</v>
      </c>
      <c r="Q26" s="8">
        <v>458.4</v>
      </c>
      <c r="R26" s="8">
        <v>1.8</v>
      </c>
      <c r="S26" s="8">
        <v>3.6</v>
      </c>
      <c r="T26" s="8">
        <v>7.2</v>
      </c>
      <c r="U26" s="8">
        <v>44.72</v>
      </c>
      <c r="V26" s="8">
        <v>89.43</v>
      </c>
      <c r="W26" s="8">
        <v>178.86</v>
      </c>
      <c r="X26" s="8">
        <v>441.6</v>
      </c>
      <c r="Y26" s="8">
        <v>883.2</v>
      </c>
      <c r="Z26" s="9">
        <v>1766.4</v>
      </c>
      <c r="AA26" s="8">
        <v>23.13</v>
      </c>
      <c r="AB26" s="8">
        <v>36.57</v>
      </c>
      <c r="AC26" s="8">
        <v>74.11</v>
      </c>
      <c r="AD26" s="9">
        <v>116</v>
      </c>
      <c r="AE26" s="8">
        <v>633.02</v>
      </c>
      <c r="AF26" s="8">
        <v>819.07</v>
      </c>
      <c r="AG26" s="8">
        <v>509.63</v>
      </c>
      <c r="AH26" s="8">
        <v>695.67</v>
      </c>
      <c r="AI26" s="8">
        <v>4024.46</v>
      </c>
      <c r="AJ26" s="8">
        <v>3324.46</v>
      </c>
      <c r="AK26" s="8">
        <v>2432.44</v>
      </c>
      <c r="AL26" s="9">
        <v>3201.21</v>
      </c>
      <c r="AM26" s="10">
        <v>4.6100000000000003</v>
      </c>
      <c r="AN26" s="10">
        <v>18</v>
      </c>
      <c r="AO26" s="8">
        <v>6000</v>
      </c>
      <c r="AP26" s="8">
        <v>30000</v>
      </c>
      <c r="AQ26" s="9">
        <v>12000</v>
      </c>
    </row>
    <row r="27" spans="1:43" x14ac:dyDescent="0.2">
      <c r="A27" s="3">
        <v>40</v>
      </c>
      <c r="B27" s="8">
        <v>3568</v>
      </c>
      <c r="C27" s="8">
        <v>1.91</v>
      </c>
      <c r="D27" s="8">
        <v>0.6</v>
      </c>
      <c r="E27" s="8">
        <v>4.05</v>
      </c>
      <c r="F27" s="9">
        <v>0.03</v>
      </c>
      <c r="G27" s="8">
        <v>5.85</v>
      </c>
      <c r="H27" s="8">
        <v>8.3699999999999992</v>
      </c>
      <c r="I27" s="9">
        <v>10.47</v>
      </c>
      <c r="J27" s="8">
        <v>0.65</v>
      </c>
      <c r="K27" s="8">
        <v>1.85</v>
      </c>
      <c r="L27" s="8">
        <v>2.87</v>
      </c>
      <c r="M27" s="8">
        <v>3.82</v>
      </c>
      <c r="N27" s="9">
        <v>12.08</v>
      </c>
      <c r="O27" s="8">
        <v>114.6</v>
      </c>
      <c r="P27" s="8">
        <v>229.2</v>
      </c>
      <c r="Q27" s="8">
        <v>458.4</v>
      </c>
      <c r="R27" s="8">
        <v>1.8</v>
      </c>
      <c r="S27" s="8">
        <v>3.6</v>
      </c>
      <c r="T27" s="8">
        <v>7.2</v>
      </c>
      <c r="U27" s="8">
        <v>44.72</v>
      </c>
      <c r="V27" s="8">
        <v>89.43</v>
      </c>
      <c r="W27" s="8">
        <v>178.86</v>
      </c>
      <c r="X27" s="8">
        <v>724.8</v>
      </c>
      <c r="Y27" s="8">
        <v>1449.6</v>
      </c>
      <c r="Z27" s="9">
        <v>2899.2</v>
      </c>
      <c r="AA27" s="8">
        <v>23.13</v>
      </c>
      <c r="AB27" s="8">
        <v>36.57</v>
      </c>
      <c r="AC27" s="8">
        <v>90.81</v>
      </c>
      <c r="AD27" s="9">
        <v>142.13</v>
      </c>
      <c r="AE27" s="8">
        <v>633.02</v>
      </c>
      <c r="AF27" s="8">
        <v>819.07</v>
      </c>
      <c r="AG27" s="8">
        <v>509.63</v>
      </c>
      <c r="AH27" s="8">
        <v>695.67</v>
      </c>
      <c r="AI27" s="8">
        <v>5212.7700000000004</v>
      </c>
      <c r="AJ27" s="8">
        <v>4360.21</v>
      </c>
      <c r="AK27" s="8">
        <v>3190.05</v>
      </c>
      <c r="AL27" s="9">
        <v>4202.93</v>
      </c>
      <c r="AM27" s="10">
        <v>7.64</v>
      </c>
      <c r="AN27" s="10">
        <v>18</v>
      </c>
      <c r="AO27" s="8">
        <v>6000</v>
      </c>
      <c r="AP27" s="8">
        <v>30000</v>
      </c>
      <c r="AQ27" s="9">
        <v>12000</v>
      </c>
    </row>
    <row r="28" spans="1:43" x14ac:dyDescent="0.2">
      <c r="A28" s="3">
        <v>41</v>
      </c>
      <c r="B28" s="8">
        <v>4126</v>
      </c>
      <c r="C28" s="8">
        <v>1.91</v>
      </c>
      <c r="D28" s="8">
        <v>0.6</v>
      </c>
      <c r="E28" s="8">
        <v>4.05</v>
      </c>
      <c r="F28" s="9">
        <v>0.03</v>
      </c>
      <c r="G28" s="8">
        <v>6.78</v>
      </c>
      <c r="H28" s="8">
        <v>9.6999999999999993</v>
      </c>
      <c r="I28" s="9">
        <v>12.13</v>
      </c>
      <c r="J28" s="8">
        <v>0.65</v>
      </c>
      <c r="K28" s="8">
        <v>1.85</v>
      </c>
      <c r="L28" s="8">
        <v>2.87</v>
      </c>
      <c r="M28" s="8">
        <v>3.82</v>
      </c>
      <c r="N28" s="9">
        <v>12.08</v>
      </c>
      <c r="O28" s="8">
        <v>114.6</v>
      </c>
      <c r="P28" s="8">
        <v>229.2</v>
      </c>
      <c r="Q28" s="8">
        <v>458.4</v>
      </c>
      <c r="R28" s="8">
        <v>1.8</v>
      </c>
      <c r="S28" s="8">
        <v>3.6</v>
      </c>
      <c r="T28" s="8">
        <v>7.2</v>
      </c>
      <c r="U28" s="8">
        <v>44.72</v>
      </c>
      <c r="V28" s="8">
        <v>89.43</v>
      </c>
      <c r="W28" s="8">
        <v>178.86</v>
      </c>
      <c r="X28" s="8">
        <v>724.8</v>
      </c>
      <c r="Y28" s="8">
        <v>1449.6</v>
      </c>
      <c r="Z28" s="9">
        <v>2899.2</v>
      </c>
      <c r="AA28" s="8">
        <v>23.13</v>
      </c>
      <c r="AB28" s="8">
        <v>36.57</v>
      </c>
      <c r="AC28" s="8">
        <v>90.81</v>
      </c>
      <c r="AD28" s="9">
        <v>142.13</v>
      </c>
      <c r="AE28" s="8">
        <v>633.02</v>
      </c>
      <c r="AF28" s="8">
        <v>819.07</v>
      </c>
      <c r="AG28" s="8">
        <v>509.63</v>
      </c>
      <c r="AH28" s="8">
        <v>695.67</v>
      </c>
      <c r="AI28" s="8">
        <v>5212.7700000000004</v>
      </c>
      <c r="AJ28" s="8">
        <v>4360.21</v>
      </c>
      <c r="AK28" s="8">
        <v>3190.05</v>
      </c>
      <c r="AL28" s="9">
        <v>4202.93</v>
      </c>
      <c r="AM28" s="10">
        <v>7.64</v>
      </c>
      <c r="AN28" s="10">
        <v>18</v>
      </c>
      <c r="AO28" s="8">
        <v>6000</v>
      </c>
      <c r="AP28" s="8">
        <v>30000</v>
      </c>
      <c r="AQ28" s="9">
        <v>12000</v>
      </c>
    </row>
    <row r="29" spans="1:43" x14ac:dyDescent="0.2">
      <c r="A29" s="3">
        <v>42</v>
      </c>
      <c r="B29" s="8">
        <v>4765</v>
      </c>
      <c r="C29" s="8">
        <v>1.91</v>
      </c>
      <c r="D29" s="8">
        <v>0.6</v>
      </c>
      <c r="E29" s="8">
        <v>4.05</v>
      </c>
      <c r="F29" s="9">
        <v>0.03</v>
      </c>
      <c r="G29" s="8">
        <v>7.69</v>
      </c>
      <c r="H29" s="8">
        <v>11.04</v>
      </c>
      <c r="I29" s="9">
        <v>13.79</v>
      </c>
      <c r="J29" s="8">
        <v>0.65</v>
      </c>
      <c r="K29" s="8">
        <v>1.85</v>
      </c>
      <c r="L29" s="8">
        <v>2.87</v>
      </c>
      <c r="M29" s="8">
        <v>3.82</v>
      </c>
      <c r="N29" s="9">
        <v>12.08</v>
      </c>
      <c r="O29" s="8">
        <v>114.6</v>
      </c>
      <c r="P29" s="8">
        <v>229.2</v>
      </c>
      <c r="Q29" s="8">
        <v>458.4</v>
      </c>
      <c r="R29" s="8">
        <v>1.8</v>
      </c>
      <c r="S29" s="8">
        <v>3.6</v>
      </c>
      <c r="T29" s="8">
        <v>7.2</v>
      </c>
      <c r="U29" s="8">
        <v>44.72</v>
      </c>
      <c r="V29" s="8">
        <v>89.43</v>
      </c>
      <c r="W29" s="8">
        <v>178.86</v>
      </c>
      <c r="X29" s="8">
        <v>724.8</v>
      </c>
      <c r="Y29" s="8">
        <v>1449.6</v>
      </c>
      <c r="Z29" s="9">
        <v>2899.2</v>
      </c>
      <c r="AA29" s="8">
        <v>23.13</v>
      </c>
      <c r="AB29" s="8">
        <v>36.57</v>
      </c>
      <c r="AC29" s="8">
        <v>90.81</v>
      </c>
      <c r="AD29" s="9">
        <v>142.13</v>
      </c>
      <c r="AE29" s="8">
        <v>633.02</v>
      </c>
      <c r="AF29" s="8">
        <v>819.07</v>
      </c>
      <c r="AG29" s="8">
        <v>509.63</v>
      </c>
      <c r="AH29" s="8">
        <v>695.67</v>
      </c>
      <c r="AI29" s="8">
        <v>5212.7700000000004</v>
      </c>
      <c r="AJ29" s="8">
        <v>4360.21</v>
      </c>
      <c r="AK29" s="8">
        <v>3190.05</v>
      </c>
      <c r="AL29" s="9">
        <v>4202.93</v>
      </c>
      <c r="AM29" s="10">
        <v>7.64</v>
      </c>
      <c r="AN29" s="10">
        <v>18</v>
      </c>
      <c r="AO29" s="8">
        <v>6000</v>
      </c>
      <c r="AP29" s="8">
        <v>30000</v>
      </c>
      <c r="AQ29" s="9">
        <v>12000</v>
      </c>
    </row>
    <row r="30" spans="1:43" x14ac:dyDescent="0.2">
      <c r="A30" s="3">
        <v>43</v>
      </c>
      <c r="B30" s="8">
        <v>5503</v>
      </c>
      <c r="C30" s="8">
        <v>1.91</v>
      </c>
      <c r="D30" s="8">
        <v>0.6</v>
      </c>
      <c r="E30" s="8">
        <v>4.05</v>
      </c>
      <c r="F30" s="9">
        <v>0.03</v>
      </c>
      <c r="G30" s="8">
        <v>8.61</v>
      </c>
      <c r="H30" s="8">
        <v>12.37</v>
      </c>
      <c r="I30" s="9">
        <v>15.46</v>
      </c>
      <c r="J30" s="8">
        <v>0.65</v>
      </c>
      <c r="K30" s="8">
        <v>1.85</v>
      </c>
      <c r="L30" s="8">
        <v>2.87</v>
      </c>
      <c r="M30" s="8">
        <v>3.82</v>
      </c>
      <c r="N30" s="9">
        <v>12.08</v>
      </c>
      <c r="O30" s="8">
        <v>114.6</v>
      </c>
      <c r="P30" s="8">
        <v>229.2</v>
      </c>
      <c r="Q30" s="8">
        <v>458.4</v>
      </c>
      <c r="R30" s="8">
        <v>1.8</v>
      </c>
      <c r="S30" s="8">
        <v>3.6</v>
      </c>
      <c r="T30" s="8">
        <v>7.2</v>
      </c>
      <c r="U30" s="8">
        <v>44.72</v>
      </c>
      <c r="V30" s="8">
        <v>89.43</v>
      </c>
      <c r="W30" s="8">
        <v>178.86</v>
      </c>
      <c r="X30" s="8">
        <v>724.8</v>
      </c>
      <c r="Y30" s="8">
        <v>1449.6</v>
      </c>
      <c r="Z30" s="9">
        <v>2899.2</v>
      </c>
      <c r="AA30" s="8">
        <v>23.13</v>
      </c>
      <c r="AB30" s="8">
        <v>36.57</v>
      </c>
      <c r="AC30" s="8">
        <v>90.81</v>
      </c>
      <c r="AD30" s="9">
        <v>142.13</v>
      </c>
      <c r="AE30" s="8">
        <v>633.02</v>
      </c>
      <c r="AF30" s="8">
        <v>819.07</v>
      </c>
      <c r="AG30" s="8">
        <v>509.63</v>
      </c>
      <c r="AH30" s="8">
        <v>695.67</v>
      </c>
      <c r="AI30" s="8">
        <v>5212.7700000000004</v>
      </c>
      <c r="AJ30" s="8">
        <v>4360.21</v>
      </c>
      <c r="AK30" s="8">
        <v>3190.05</v>
      </c>
      <c r="AL30" s="9">
        <v>4202.93</v>
      </c>
      <c r="AM30" s="10">
        <v>7.64</v>
      </c>
      <c r="AN30" s="10">
        <v>18</v>
      </c>
      <c r="AO30" s="8">
        <v>6000</v>
      </c>
      <c r="AP30" s="8">
        <v>30000</v>
      </c>
      <c r="AQ30" s="9">
        <v>12000</v>
      </c>
    </row>
    <row r="31" spans="1:43" x14ac:dyDescent="0.2">
      <c r="A31" s="3">
        <v>44</v>
      </c>
      <c r="B31" s="8">
        <v>6336</v>
      </c>
      <c r="C31" s="8">
        <v>1.91</v>
      </c>
      <c r="D31" s="8">
        <v>0.6</v>
      </c>
      <c r="E31" s="8">
        <v>4.05</v>
      </c>
      <c r="F31" s="9">
        <v>0.03</v>
      </c>
      <c r="G31" s="8">
        <v>9.5299999999999994</v>
      </c>
      <c r="H31" s="8">
        <v>13.7</v>
      </c>
      <c r="I31" s="9">
        <v>17.12</v>
      </c>
      <c r="J31" s="8">
        <v>0.65</v>
      </c>
      <c r="K31" s="8">
        <v>1.85</v>
      </c>
      <c r="L31" s="8">
        <v>2.87</v>
      </c>
      <c r="M31" s="8">
        <v>3.82</v>
      </c>
      <c r="N31" s="9">
        <v>12.08</v>
      </c>
      <c r="O31" s="8">
        <v>114.6</v>
      </c>
      <c r="P31" s="8">
        <v>229.2</v>
      </c>
      <c r="Q31" s="8">
        <v>458.4</v>
      </c>
      <c r="R31" s="8">
        <v>1.8</v>
      </c>
      <c r="S31" s="8">
        <v>3.6</v>
      </c>
      <c r="T31" s="8">
        <v>7.2</v>
      </c>
      <c r="U31" s="8">
        <v>44.72</v>
      </c>
      <c r="V31" s="8">
        <v>89.43</v>
      </c>
      <c r="W31" s="8">
        <v>178.86</v>
      </c>
      <c r="X31" s="8">
        <v>724.8</v>
      </c>
      <c r="Y31" s="8">
        <v>1449.6</v>
      </c>
      <c r="Z31" s="9">
        <v>2899.2</v>
      </c>
      <c r="AA31" s="8">
        <v>23.13</v>
      </c>
      <c r="AB31" s="8">
        <v>36.57</v>
      </c>
      <c r="AC31" s="8">
        <v>90.81</v>
      </c>
      <c r="AD31" s="9">
        <v>142.13</v>
      </c>
      <c r="AE31" s="8">
        <v>633.02</v>
      </c>
      <c r="AF31" s="8">
        <v>819.07</v>
      </c>
      <c r="AG31" s="8">
        <v>509.63</v>
      </c>
      <c r="AH31" s="8">
        <v>695.67</v>
      </c>
      <c r="AI31" s="8">
        <v>5212.7700000000004</v>
      </c>
      <c r="AJ31" s="8">
        <v>4360.21</v>
      </c>
      <c r="AK31" s="8">
        <v>3190.05</v>
      </c>
      <c r="AL31" s="9">
        <v>4202.93</v>
      </c>
      <c r="AM31" s="10">
        <v>7.64</v>
      </c>
      <c r="AN31" s="10">
        <v>18</v>
      </c>
      <c r="AO31" s="8">
        <v>6000</v>
      </c>
      <c r="AP31" s="8">
        <v>30000</v>
      </c>
      <c r="AQ31" s="9">
        <v>12000</v>
      </c>
    </row>
    <row r="32" spans="1:43" x14ac:dyDescent="0.2">
      <c r="A32" s="3">
        <v>45</v>
      </c>
      <c r="B32" s="8">
        <v>7308</v>
      </c>
      <c r="C32" s="8">
        <v>1.91</v>
      </c>
      <c r="D32" s="8">
        <v>0.6</v>
      </c>
      <c r="E32" s="8">
        <v>6.19</v>
      </c>
      <c r="F32" s="9">
        <v>0.03</v>
      </c>
      <c r="G32" s="8">
        <v>10.45</v>
      </c>
      <c r="H32" s="8">
        <v>15.36</v>
      </c>
      <c r="I32" s="9">
        <v>19.2</v>
      </c>
      <c r="J32" s="8">
        <v>0.65</v>
      </c>
      <c r="K32" s="8">
        <v>1.85</v>
      </c>
      <c r="L32" s="8">
        <v>2.87</v>
      </c>
      <c r="M32" s="8">
        <v>3.82</v>
      </c>
      <c r="N32" s="9">
        <v>19.649999999999999</v>
      </c>
      <c r="O32" s="8">
        <v>114.6</v>
      </c>
      <c r="P32" s="8">
        <v>229.2</v>
      </c>
      <c r="Q32" s="8">
        <v>458.4</v>
      </c>
      <c r="R32" s="8">
        <v>1.8</v>
      </c>
      <c r="S32" s="8">
        <v>3.6</v>
      </c>
      <c r="T32" s="8">
        <v>7.2</v>
      </c>
      <c r="U32" s="8">
        <v>44.72</v>
      </c>
      <c r="V32" s="8">
        <v>89.43</v>
      </c>
      <c r="W32" s="8">
        <v>178.86</v>
      </c>
      <c r="X32" s="8">
        <v>1179</v>
      </c>
      <c r="Y32" s="8">
        <v>2358</v>
      </c>
      <c r="Z32" s="9">
        <v>4716</v>
      </c>
      <c r="AA32" s="8">
        <v>23.13</v>
      </c>
      <c r="AB32" s="8">
        <v>36.57</v>
      </c>
      <c r="AC32" s="8">
        <v>124.35</v>
      </c>
      <c r="AD32" s="9">
        <v>194.63</v>
      </c>
      <c r="AE32" s="8">
        <v>633.02</v>
      </c>
      <c r="AF32" s="8">
        <v>819.07</v>
      </c>
      <c r="AG32" s="8">
        <v>509.63</v>
      </c>
      <c r="AH32" s="8">
        <v>695.67</v>
      </c>
      <c r="AI32" s="8">
        <v>7508.48</v>
      </c>
      <c r="AJ32" s="8">
        <v>6304.55</v>
      </c>
      <c r="AK32" s="8">
        <v>4658.17</v>
      </c>
      <c r="AL32" s="9">
        <v>6120.71</v>
      </c>
      <c r="AM32" s="10">
        <v>12.17</v>
      </c>
      <c r="AN32" s="10">
        <v>18</v>
      </c>
      <c r="AO32" s="8">
        <v>6000</v>
      </c>
      <c r="AP32" s="8">
        <v>30000</v>
      </c>
      <c r="AQ32" s="9">
        <v>12000</v>
      </c>
    </row>
    <row r="33" spans="1:43" x14ac:dyDescent="0.2">
      <c r="A33" s="3">
        <v>46</v>
      </c>
      <c r="B33" s="8">
        <v>8446</v>
      </c>
      <c r="C33" s="8">
        <v>1.91</v>
      </c>
      <c r="D33" s="8">
        <v>0.6</v>
      </c>
      <c r="E33" s="8">
        <v>6.19</v>
      </c>
      <c r="F33" s="9">
        <v>0.03</v>
      </c>
      <c r="G33" s="8">
        <v>11.6</v>
      </c>
      <c r="H33" s="8">
        <v>17.07</v>
      </c>
      <c r="I33" s="9">
        <v>21.35</v>
      </c>
      <c r="J33" s="8">
        <v>0.65</v>
      </c>
      <c r="K33" s="8">
        <v>1.85</v>
      </c>
      <c r="L33" s="8">
        <v>2.87</v>
      </c>
      <c r="M33" s="8">
        <v>3.82</v>
      </c>
      <c r="N33" s="9">
        <v>19.649999999999999</v>
      </c>
      <c r="O33" s="8">
        <v>114.6</v>
      </c>
      <c r="P33" s="8">
        <v>229.2</v>
      </c>
      <c r="Q33" s="8">
        <v>458.4</v>
      </c>
      <c r="R33" s="8">
        <v>1.8</v>
      </c>
      <c r="S33" s="8">
        <v>3.6</v>
      </c>
      <c r="T33" s="8">
        <v>7.2</v>
      </c>
      <c r="U33" s="8">
        <v>44.72</v>
      </c>
      <c r="V33" s="8">
        <v>89.43</v>
      </c>
      <c r="W33" s="8">
        <v>178.86</v>
      </c>
      <c r="X33" s="8">
        <v>1179</v>
      </c>
      <c r="Y33" s="8">
        <v>2358</v>
      </c>
      <c r="Z33" s="9">
        <v>4716</v>
      </c>
      <c r="AA33" s="8">
        <v>23.13</v>
      </c>
      <c r="AB33" s="8">
        <v>36.57</v>
      </c>
      <c r="AC33" s="8">
        <v>124.35</v>
      </c>
      <c r="AD33" s="9">
        <v>194.63</v>
      </c>
      <c r="AE33" s="8">
        <v>633.02</v>
      </c>
      <c r="AF33" s="8">
        <v>819.07</v>
      </c>
      <c r="AG33" s="8">
        <v>509.63</v>
      </c>
      <c r="AH33" s="8">
        <v>695.67</v>
      </c>
      <c r="AI33" s="8">
        <v>7508.48</v>
      </c>
      <c r="AJ33" s="8">
        <v>6304.55</v>
      </c>
      <c r="AK33" s="8">
        <v>4658.17</v>
      </c>
      <c r="AL33" s="9">
        <v>6120.71</v>
      </c>
      <c r="AM33" s="10">
        <v>12.17</v>
      </c>
      <c r="AN33" s="10">
        <v>18</v>
      </c>
      <c r="AO33" s="8">
        <v>6000</v>
      </c>
      <c r="AP33" s="8">
        <v>30000</v>
      </c>
      <c r="AQ33" s="9">
        <v>12000</v>
      </c>
    </row>
    <row r="34" spans="1:43" x14ac:dyDescent="0.2">
      <c r="A34" s="3">
        <v>47</v>
      </c>
      <c r="B34" s="8">
        <v>9751</v>
      </c>
      <c r="C34" s="8">
        <v>1.91</v>
      </c>
      <c r="D34" s="8">
        <v>0.6</v>
      </c>
      <c r="E34" s="8">
        <v>6.19</v>
      </c>
      <c r="F34" s="9">
        <v>0.03</v>
      </c>
      <c r="G34" s="8">
        <v>12.76</v>
      </c>
      <c r="H34" s="8">
        <v>18.79</v>
      </c>
      <c r="I34" s="9">
        <v>23.49</v>
      </c>
      <c r="J34" s="8">
        <v>0.65</v>
      </c>
      <c r="K34" s="8">
        <v>1.85</v>
      </c>
      <c r="L34" s="8">
        <v>2.87</v>
      </c>
      <c r="M34" s="8">
        <v>3.82</v>
      </c>
      <c r="N34" s="9">
        <v>19.649999999999999</v>
      </c>
      <c r="O34" s="8">
        <v>114.6</v>
      </c>
      <c r="P34" s="8">
        <v>229.2</v>
      </c>
      <c r="Q34" s="8">
        <v>458.4</v>
      </c>
      <c r="R34" s="8">
        <v>1.8</v>
      </c>
      <c r="S34" s="8">
        <v>3.6</v>
      </c>
      <c r="T34" s="8">
        <v>7.2</v>
      </c>
      <c r="U34" s="8">
        <v>44.72</v>
      </c>
      <c r="V34" s="8">
        <v>89.43</v>
      </c>
      <c r="W34" s="8">
        <v>178.86</v>
      </c>
      <c r="X34" s="8">
        <v>1179</v>
      </c>
      <c r="Y34" s="8">
        <v>2358</v>
      </c>
      <c r="Z34" s="9">
        <v>4716</v>
      </c>
      <c r="AA34" s="8">
        <v>23.13</v>
      </c>
      <c r="AB34" s="8">
        <v>36.57</v>
      </c>
      <c r="AC34" s="8">
        <v>124.35</v>
      </c>
      <c r="AD34" s="9">
        <v>194.63</v>
      </c>
      <c r="AE34" s="8">
        <v>633.02</v>
      </c>
      <c r="AF34" s="8">
        <v>819.07</v>
      </c>
      <c r="AG34" s="8">
        <v>509.63</v>
      </c>
      <c r="AH34" s="8">
        <v>695.67</v>
      </c>
      <c r="AI34" s="8">
        <v>7508.48</v>
      </c>
      <c r="AJ34" s="8">
        <v>6304.55</v>
      </c>
      <c r="AK34" s="8">
        <v>4658.17</v>
      </c>
      <c r="AL34" s="9">
        <v>6120.71</v>
      </c>
      <c r="AM34" s="10">
        <v>12.17</v>
      </c>
      <c r="AN34" s="10">
        <v>18</v>
      </c>
      <c r="AO34" s="8">
        <v>6000</v>
      </c>
      <c r="AP34" s="8">
        <v>30000</v>
      </c>
      <c r="AQ34" s="9">
        <v>12000</v>
      </c>
    </row>
    <row r="35" spans="1:43" x14ac:dyDescent="0.2">
      <c r="A35" s="3">
        <v>48</v>
      </c>
      <c r="B35" s="8">
        <v>11142</v>
      </c>
      <c r="C35" s="8">
        <v>1.91</v>
      </c>
      <c r="D35" s="8">
        <v>0.6</v>
      </c>
      <c r="E35" s="8">
        <v>6.19</v>
      </c>
      <c r="F35" s="9">
        <v>0.03</v>
      </c>
      <c r="G35" s="8">
        <v>13.91</v>
      </c>
      <c r="H35" s="8">
        <v>20.5</v>
      </c>
      <c r="I35" s="9">
        <v>25.63</v>
      </c>
      <c r="J35" s="8">
        <v>0.65</v>
      </c>
      <c r="K35" s="8">
        <v>1.85</v>
      </c>
      <c r="L35" s="8">
        <v>2.87</v>
      </c>
      <c r="M35" s="8">
        <v>3.82</v>
      </c>
      <c r="N35" s="9">
        <v>19.649999999999999</v>
      </c>
      <c r="O35" s="8">
        <v>114.6</v>
      </c>
      <c r="P35" s="8">
        <v>229.2</v>
      </c>
      <c r="Q35" s="8">
        <v>458.4</v>
      </c>
      <c r="R35" s="8">
        <v>1.8</v>
      </c>
      <c r="S35" s="8">
        <v>3.6</v>
      </c>
      <c r="T35" s="8">
        <v>7.2</v>
      </c>
      <c r="U35" s="8">
        <v>44.72</v>
      </c>
      <c r="V35" s="8">
        <v>89.43</v>
      </c>
      <c r="W35" s="8">
        <v>178.86</v>
      </c>
      <c r="X35" s="8">
        <v>1179</v>
      </c>
      <c r="Y35" s="8">
        <v>2358</v>
      </c>
      <c r="Z35" s="9">
        <v>4716</v>
      </c>
      <c r="AA35" s="8">
        <v>23.13</v>
      </c>
      <c r="AB35" s="8">
        <v>36.57</v>
      </c>
      <c r="AC35" s="8">
        <v>124.35</v>
      </c>
      <c r="AD35" s="9">
        <v>194.63</v>
      </c>
      <c r="AE35" s="8">
        <v>633.02</v>
      </c>
      <c r="AF35" s="8">
        <v>819.07</v>
      </c>
      <c r="AG35" s="8">
        <v>509.63</v>
      </c>
      <c r="AH35" s="8">
        <v>695.67</v>
      </c>
      <c r="AI35" s="8">
        <v>7508.48</v>
      </c>
      <c r="AJ35" s="8">
        <v>6304.55</v>
      </c>
      <c r="AK35" s="8">
        <v>4658.17</v>
      </c>
      <c r="AL35" s="9">
        <v>6120.71</v>
      </c>
      <c r="AM35" s="10">
        <v>12.17</v>
      </c>
      <c r="AN35" s="10">
        <v>18</v>
      </c>
      <c r="AO35" s="8">
        <v>6000</v>
      </c>
      <c r="AP35" s="8">
        <v>30000</v>
      </c>
      <c r="AQ35" s="9">
        <v>12000</v>
      </c>
    </row>
    <row r="36" spans="1:43" x14ac:dyDescent="0.2">
      <c r="A36" s="3">
        <v>49</v>
      </c>
      <c r="B36" s="8">
        <v>12595</v>
      </c>
      <c r="C36" s="8">
        <v>1.91</v>
      </c>
      <c r="D36" s="8">
        <v>0.6</v>
      </c>
      <c r="E36" s="8">
        <v>6.19</v>
      </c>
      <c r="F36" s="9">
        <v>0.03</v>
      </c>
      <c r="G36" s="8">
        <v>15.05</v>
      </c>
      <c r="H36" s="8">
        <v>22.22</v>
      </c>
      <c r="I36" s="9">
        <v>27.77</v>
      </c>
      <c r="J36" s="8">
        <v>0.65</v>
      </c>
      <c r="K36" s="8">
        <v>1.85</v>
      </c>
      <c r="L36" s="8">
        <v>2.87</v>
      </c>
      <c r="M36" s="8">
        <v>3.82</v>
      </c>
      <c r="N36" s="9">
        <v>19.649999999999999</v>
      </c>
      <c r="O36" s="8">
        <v>114.6</v>
      </c>
      <c r="P36" s="8">
        <v>229.2</v>
      </c>
      <c r="Q36" s="8">
        <v>458.4</v>
      </c>
      <c r="R36" s="8">
        <v>1.8</v>
      </c>
      <c r="S36" s="8">
        <v>3.6</v>
      </c>
      <c r="T36" s="8">
        <v>7.2</v>
      </c>
      <c r="U36" s="8">
        <v>44.72</v>
      </c>
      <c r="V36" s="8">
        <v>89.43</v>
      </c>
      <c r="W36" s="8">
        <v>178.86</v>
      </c>
      <c r="X36" s="8">
        <v>1179</v>
      </c>
      <c r="Y36" s="8">
        <v>2358</v>
      </c>
      <c r="Z36" s="9">
        <v>4716</v>
      </c>
      <c r="AA36" s="8">
        <v>23.13</v>
      </c>
      <c r="AB36" s="8">
        <v>36.57</v>
      </c>
      <c r="AC36" s="8">
        <v>124.35</v>
      </c>
      <c r="AD36" s="9">
        <v>194.63</v>
      </c>
      <c r="AE36" s="8">
        <v>633.02</v>
      </c>
      <c r="AF36" s="8">
        <v>819.07</v>
      </c>
      <c r="AG36" s="8">
        <v>509.63</v>
      </c>
      <c r="AH36" s="8">
        <v>695.67</v>
      </c>
      <c r="AI36" s="8">
        <v>7508.48</v>
      </c>
      <c r="AJ36" s="8">
        <v>6304.55</v>
      </c>
      <c r="AK36" s="8">
        <v>4658.17</v>
      </c>
      <c r="AL36" s="9">
        <v>6120.71</v>
      </c>
      <c r="AM36" s="10">
        <v>12.17</v>
      </c>
      <c r="AN36" s="10">
        <v>18</v>
      </c>
      <c r="AO36" s="8">
        <v>6000</v>
      </c>
      <c r="AP36" s="8">
        <v>30000</v>
      </c>
      <c r="AQ36" s="9">
        <v>12000</v>
      </c>
    </row>
    <row r="37" spans="1:43" x14ac:dyDescent="0.2">
      <c r="A37" s="3">
        <v>50</v>
      </c>
      <c r="B37" s="8">
        <v>14040</v>
      </c>
      <c r="C37" s="8">
        <v>1.91</v>
      </c>
      <c r="D37" s="8">
        <v>0.6</v>
      </c>
      <c r="E37" s="8">
        <v>8.92</v>
      </c>
      <c r="F37" s="9">
        <v>0.03</v>
      </c>
      <c r="G37" s="8">
        <v>16.2</v>
      </c>
      <c r="H37" s="8">
        <v>24.93</v>
      </c>
      <c r="I37" s="9">
        <v>31.17</v>
      </c>
      <c r="J37" s="8">
        <v>0.65</v>
      </c>
      <c r="K37" s="8">
        <v>1.85</v>
      </c>
      <c r="L37" s="8">
        <v>2.87</v>
      </c>
      <c r="M37" s="8">
        <v>3.82</v>
      </c>
      <c r="N37" s="9">
        <v>28.1</v>
      </c>
      <c r="O37" s="8">
        <v>114.6</v>
      </c>
      <c r="P37" s="8">
        <v>229.2</v>
      </c>
      <c r="Q37" s="8">
        <v>458.4</v>
      </c>
      <c r="R37" s="8">
        <v>1.8</v>
      </c>
      <c r="S37" s="8">
        <v>3.6</v>
      </c>
      <c r="T37" s="8">
        <v>7.2</v>
      </c>
      <c r="U37" s="8">
        <v>44.72</v>
      </c>
      <c r="V37" s="8">
        <v>89.43</v>
      </c>
      <c r="W37" s="8">
        <v>178.86</v>
      </c>
      <c r="X37" s="8">
        <v>1686</v>
      </c>
      <c r="Y37" s="8">
        <v>3372</v>
      </c>
      <c r="Z37" s="9">
        <v>6744</v>
      </c>
      <c r="AA37" s="8">
        <v>23.13</v>
      </c>
      <c r="AB37" s="8">
        <v>36.57</v>
      </c>
      <c r="AC37" s="8">
        <v>171.08</v>
      </c>
      <c r="AD37" s="9">
        <v>267.76</v>
      </c>
      <c r="AE37" s="8">
        <v>633.02</v>
      </c>
      <c r="AF37" s="8">
        <v>819.07</v>
      </c>
      <c r="AG37" s="8">
        <v>509.63</v>
      </c>
      <c r="AH37" s="8">
        <v>695.67</v>
      </c>
      <c r="AI37" s="8">
        <v>10997.81</v>
      </c>
      <c r="AJ37" s="8">
        <v>9241.23</v>
      </c>
      <c r="AK37" s="8">
        <v>6661.37</v>
      </c>
      <c r="AL37" s="9">
        <v>8727.0499999999993</v>
      </c>
      <c r="AM37" s="10">
        <v>17.97</v>
      </c>
      <c r="AN37" s="10">
        <v>18</v>
      </c>
      <c r="AO37" s="8">
        <v>6000</v>
      </c>
      <c r="AP37" s="8">
        <v>30000</v>
      </c>
      <c r="AQ37" s="9">
        <v>12000</v>
      </c>
    </row>
    <row r="38" spans="1:43" x14ac:dyDescent="0.2">
      <c r="A38" s="3">
        <v>51</v>
      </c>
      <c r="B38" s="8">
        <v>15502</v>
      </c>
      <c r="C38" s="8">
        <v>1.91</v>
      </c>
      <c r="D38" s="8">
        <v>0.6</v>
      </c>
      <c r="E38" s="8">
        <v>8.92</v>
      </c>
      <c r="F38" s="9">
        <v>0.03</v>
      </c>
      <c r="G38" s="8">
        <v>17.53</v>
      </c>
      <c r="H38" s="8">
        <v>27.02</v>
      </c>
      <c r="I38" s="9">
        <v>33.770000000000003</v>
      </c>
      <c r="J38" s="8">
        <v>0.65</v>
      </c>
      <c r="K38" s="8">
        <v>1.85</v>
      </c>
      <c r="L38" s="8">
        <v>2.87</v>
      </c>
      <c r="M38" s="8">
        <v>3.82</v>
      </c>
      <c r="N38" s="9">
        <v>28.1</v>
      </c>
      <c r="O38" s="8">
        <v>114.6</v>
      </c>
      <c r="P38" s="8">
        <v>229.2</v>
      </c>
      <c r="Q38" s="8">
        <v>458.4</v>
      </c>
      <c r="R38" s="8">
        <v>1.8</v>
      </c>
      <c r="S38" s="8">
        <v>3.6</v>
      </c>
      <c r="T38" s="8">
        <v>7.2</v>
      </c>
      <c r="U38" s="8">
        <v>44.72</v>
      </c>
      <c r="V38" s="8">
        <v>89.43</v>
      </c>
      <c r="W38" s="8">
        <v>178.86</v>
      </c>
      <c r="X38" s="8">
        <v>1686</v>
      </c>
      <c r="Y38" s="8">
        <v>3372</v>
      </c>
      <c r="Z38" s="9">
        <v>6744</v>
      </c>
      <c r="AA38" s="8">
        <v>23.13</v>
      </c>
      <c r="AB38" s="8">
        <v>36.57</v>
      </c>
      <c r="AC38" s="8">
        <v>171.08</v>
      </c>
      <c r="AD38" s="9">
        <v>267.76</v>
      </c>
      <c r="AE38" s="8">
        <v>633.02</v>
      </c>
      <c r="AF38" s="8">
        <v>819.07</v>
      </c>
      <c r="AG38" s="8">
        <v>509.63</v>
      </c>
      <c r="AH38" s="8">
        <v>695.67</v>
      </c>
      <c r="AI38" s="8">
        <v>10997.81</v>
      </c>
      <c r="AJ38" s="8">
        <v>9241.23</v>
      </c>
      <c r="AK38" s="8">
        <v>6661.37</v>
      </c>
      <c r="AL38" s="9">
        <v>8727.0499999999993</v>
      </c>
      <c r="AM38" s="10">
        <v>17.97</v>
      </c>
      <c r="AN38" s="10">
        <v>18</v>
      </c>
      <c r="AO38" s="8">
        <v>6000</v>
      </c>
      <c r="AP38" s="8">
        <v>30000</v>
      </c>
      <c r="AQ38" s="9">
        <v>12000</v>
      </c>
    </row>
    <row r="39" spans="1:43" x14ac:dyDescent="0.2">
      <c r="A39" s="3">
        <v>52</v>
      </c>
      <c r="B39" s="8">
        <v>17010</v>
      </c>
      <c r="C39" s="8">
        <v>1.91</v>
      </c>
      <c r="D39" s="8">
        <v>0.6</v>
      </c>
      <c r="E39" s="8">
        <v>8.92</v>
      </c>
      <c r="F39" s="9">
        <v>0.03</v>
      </c>
      <c r="G39" s="8">
        <v>18.86</v>
      </c>
      <c r="H39" s="8">
        <v>29.1</v>
      </c>
      <c r="I39" s="9">
        <v>36.369999999999997</v>
      </c>
      <c r="J39" s="8">
        <v>0.65</v>
      </c>
      <c r="K39" s="8">
        <v>1.85</v>
      </c>
      <c r="L39" s="8">
        <v>2.87</v>
      </c>
      <c r="M39" s="8">
        <v>3.82</v>
      </c>
      <c r="N39" s="9">
        <v>28.1</v>
      </c>
      <c r="O39" s="8">
        <v>114.6</v>
      </c>
      <c r="P39" s="8">
        <v>229.2</v>
      </c>
      <c r="Q39" s="8">
        <v>458.4</v>
      </c>
      <c r="R39" s="8">
        <v>1.8</v>
      </c>
      <c r="S39" s="8">
        <v>3.6</v>
      </c>
      <c r="T39" s="8">
        <v>7.2</v>
      </c>
      <c r="U39" s="8">
        <v>44.72</v>
      </c>
      <c r="V39" s="8">
        <v>89.43</v>
      </c>
      <c r="W39" s="8">
        <v>178.86</v>
      </c>
      <c r="X39" s="8">
        <v>1686</v>
      </c>
      <c r="Y39" s="8">
        <v>3372</v>
      </c>
      <c r="Z39" s="9">
        <v>6744</v>
      </c>
      <c r="AA39" s="8">
        <v>23.13</v>
      </c>
      <c r="AB39" s="8">
        <v>36.57</v>
      </c>
      <c r="AC39" s="8">
        <v>171.08</v>
      </c>
      <c r="AD39" s="9">
        <v>267.76</v>
      </c>
      <c r="AE39" s="8">
        <v>633.02</v>
      </c>
      <c r="AF39" s="8">
        <v>819.07</v>
      </c>
      <c r="AG39" s="8">
        <v>509.63</v>
      </c>
      <c r="AH39" s="8">
        <v>695.67</v>
      </c>
      <c r="AI39" s="8">
        <v>10997.81</v>
      </c>
      <c r="AJ39" s="8">
        <v>9241.23</v>
      </c>
      <c r="AK39" s="8">
        <v>6661.37</v>
      </c>
      <c r="AL39" s="9">
        <v>8727.0499999999993</v>
      </c>
      <c r="AM39" s="10">
        <v>17.97</v>
      </c>
      <c r="AN39" s="10">
        <v>18</v>
      </c>
      <c r="AO39" s="8">
        <v>6000</v>
      </c>
      <c r="AP39" s="8">
        <v>30000</v>
      </c>
      <c r="AQ39" s="9">
        <v>12000</v>
      </c>
    </row>
    <row r="40" spans="1:43" x14ac:dyDescent="0.2">
      <c r="A40" s="3">
        <v>53</v>
      </c>
      <c r="B40" s="8">
        <v>18540</v>
      </c>
      <c r="C40" s="8">
        <v>1.91</v>
      </c>
      <c r="D40" s="8">
        <v>0.6</v>
      </c>
      <c r="E40" s="8">
        <v>8.92</v>
      </c>
      <c r="F40" s="9">
        <v>0.03</v>
      </c>
      <c r="G40" s="8">
        <v>20.18</v>
      </c>
      <c r="H40" s="8">
        <v>31.17</v>
      </c>
      <c r="I40" s="9">
        <v>38.97</v>
      </c>
      <c r="J40" s="8">
        <v>0.65</v>
      </c>
      <c r="K40" s="8">
        <v>1.85</v>
      </c>
      <c r="L40" s="8">
        <v>2.87</v>
      </c>
      <c r="M40" s="8">
        <v>3.82</v>
      </c>
      <c r="N40" s="9">
        <v>28.1</v>
      </c>
      <c r="O40" s="8">
        <v>114.6</v>
      </c>
      <c r="P40" s="8">
        <v>229.2</v>
      </c>
      <c r="Q40" s="8">
        <v>458.4</v>
      </c>
      <c r="R40" s="8">
        <v>1.8</v>
      </c>
      <c r="S40" s="8">
        <v>3.6</v>
      </c>
      <c r="T40" s="8">
        <v>7.2</v>
      </c>
      <c r="U40" s="8">
        <v>44.72</v>
      </c>
      <c r="V40" s="8">
        <v>89.43</v>
      </c>
      <c r="W40" s="8">
        <v>178.86</v>
      </c>
      <c r="X40" s="8">
        <v>1686</v>
      </c>
      <c r="Y40" s="8">
        <v>3372</v>
      </c>
      <c r="Z40" s="9">
        <v>6744</v>
      </c>
      <c r="AA40" s="8">
        <v>23.13</v>
      </c>
      <c r="AB40" s="8">
        <v>36.57</v>
      </c>
      <c r="AC40" s="8">
        <v>171.08</v>
      </c>
      <c r="AD40" s="9">
        <v>267.76</v>
      </c>
      <c r="AE40" s="8">
        <v>633.02</v>
      </c>
      <c r="AF40" s="8">
        <v>819.07</v>
      </c>
      <c r="AG40" s="8">
        <v>509.63</v>
      </c>
      <c r="AH40" s="8">
        <v>695.67</v>
      </c>
      <c r="AI40" s="8">
        <v>10997.81</v>
      </c>
      <c r="AJ40" s="8">
        <v>9241.23</v>
      </c>
      <c r="AK40" s="8">
        <v>6661.37</v>
      </c>
      <c r="AL40" s="9">
        <v>8727.0499999999993</v>
      </c>
      <c r="AM40" s="10">
        <v>17.97</v>
      </c>
      <c r="AN40" s="10">
        <v>18</v>
      </c>
      <c r="AO40" s="8">
        <v>6000</v>
      </c>
      <c r="AP40" s="8">
        <v>30000</v>
      </c>
      <c r="AQ40" s="9">
        <v>12000</v>
      </c>
    </row>
    <row r="41" spans="1:43" x14ac:dyDescent="0.2">
      <c r="A41" s="3">
        <v>54</v>
      </c>
      <c r="B41" s="8">
        <v>20106</v>
      </c>
      <c r="C41" s="8">
        <v>1.91</v>
      </c>
      <c r="D41" s="8">
        <v>0.6</v>
      </c>
      <c r="E41" s="8">
        <v>8.92</v>
      </c>
      <c r="F41" s="9">
        <v>0.03</v>
      </c>
      <c r="G41" s="8">
        <v>21.51</v>
      </c>
      <c r="H41" s="8">
        <v>33.26</v>
      </c>
      <c r="I41" s="9">
        <v>41.57</v>
      </c>
      <c r="J41" s="8">
        <v>0.65</v>
      </c>
      <c r="K41" s="8">
        <v>1.85</v>
      </c>
      <c r="L41" s="8">
        <v>2.87</v>
      </c>
      <c r="M41" s="8">
        <v>3.82</v>
      </c>
      <c r="N41" s="9">
        <v>28.1</v>
      </c>
      <c r="O41" s="8">
        <v>114.6</v>
      </c>
      <c r="P41" s="8">
        <v>229.2</v>
      </c>
      <c r="Q41" s="8">
        <v>458.4</v>
      </c>
      <c r="R41" s="8">
        <v>1.8</v>
      </c>
      <c r="S41" s="8">
        <v>3.6</v>
      </c>
      <c r="T41" s="8">
        <v>7.2</v>
      </c>
      <c r="U41" s="8">
        <v>44.72</v>
      </c>
      <c r="V41" s="8">
        <v>89.43</v>
      </c>
      <c r="W41" s="8">
        <v>178.86</v>
      </c>
      <c r="X41" s="8">
        <v>1686</v>
      </c>
      <c r="Y41" s="8">
        <v>3372</v>
      </c>
      <c r="Z41" s="9">
        <v>6744</v>
      </c>
      <c r="AA41" s="8">
        <v>23.13</v>
      </c>
      <c r="AB41" s="8">
        <v>36.57</v>
      </c>
      <c r="AC41" s="8">
        <v>171.08</v>
      </c>
      <c r="AD41" s="9">
        <v>267.76</v>
      </c>
      <c r="AE41" s="8">
        <v>633.02</v>
      </c>
      <c r="AF41" s="8">
        <v>819.07</v>
      </c>
      <c r="AG41" s="8">
        <v>509.63</v>
      </c>
      <c r="AH41" s="8">
        <v>695.67</v>
      </c>
      <c r="AI41" s="8">
        <v>10997.81</v>
      </c>
      <c r="AJ41" s="8">
        <v>9241.23</v>
      </c>
      <c r="AK41" s="8">
        <v>6661.37</v>
      </c>
      <c r="AL41" s="9">
        <v>8727.0499999999993</v>
      </c>
      <c r="AM41" s="10">
        <v>17.97</v>
      </c>
      <c r="AN41" s="10">
        <v>18</v>
      </c>
      <c r="AO41" s="8">
        <v>6000</v>
      </c>
      <c r="AP41" s="8">
        <v>30000</v>
      </c>
      <c r="AQ41" s="9">
        <v>12000</v>
      </c>
    </row>
    <row r="42" spans="1:43" x14ac:dyDescent="0.2">
      <c r="A42" s="3">
        <v>55</v>
      </c>
      <c r="B42" s="8">
        <v>21703</v>
      </c>
      <c r="C42" s="8">
        <v>1.91</v>
      </c>
      <c r="D42" s="8">
        <v>0.6</v>
      </c>
      <c r="E42" s="8">
        <v>11.96</v>
      </c>
      <c r="F42" s="9">
        <v>0.03</v>
      </c>
      <c r="G42" s="8">
        <v>22.83</v>
      </c>
      <c r="H42" s="8">
        <v>36.5</v>
      </c>
      <c r="I42" s="9">
        <v>45.63</v>
      </c>
      <c r="J42" s="8">
        <v>0.65</v>
      </c>
      <c r="K42" s="8">
        <v>1.85</v>
      </c>
      <c r="L42" s="8">
        <v>2.87</v>
      </c>
      <c r="M42" s="8">
        <v>3.82</v>
      </c>
      <c r="N42" s="9">
        <v>28.78</v>
      </c>
      <c r="O42" s="8">
        <v>114.6</v>
      </c>
      <c r="P42" s="8">
        <v>229.2</v>
      </c>
      <c r="Q42" s="8">
        <v>458.4</v>
      </c>
      <c r="R42" s="8">
        <v>1.8</v>
      </c>
      <c r="S42" s="8">
        <v>3.6</v>
      </c>
      <c r="T42" s="8">
        <v>7.2</v>
      </c>
      <c r="U42" s="8">
        <v>44.72</v>
      </c>
      <c r="V42" s="8">
        <v>89.43</v>
      </c>
      <c r="W42" s="8">
        <v>178.86</v>
      </c>
      <c r="X42" s="8">
        <v>1726.8</v>
      </c>
      <c r="Y42" s="8">
        <v>3453.6</v>
      </c>
      <c r="Z42" s="9">
        <v>6907.2</v>
      </c>
      <c r="AA42" s="8">
        <v>23.13</v>
      </c>
      <c r="AB42" s="8">
        <v>36.57</v>
      </c>
      <c r="AC42" s="8">
        <v>214.37</v>
      </c>
      <c r="AD42" s="9">
        <v>335.51</v>
      </c>
      <c r="AE42" s="8">
        <v>633.02</v>
      </c>
      <c r="AF42" s="8">
        <v>819.07</v>
      </c>
      <c r="AG42" s="8">
        <v>509.63</v>
      </c>
      <c r="AH42" s="8">
        <v>695.67</v>
      </c>
      <c r="AI42" s="8">
        <v>13963.52</v>
      </c>
      <c r="AJ42" s="8">
        <v>11705.31</v>
      </c>
      <c r="AK42" s="8">
        <v>8201.4</v>
      </c>
      <c r="AL42" s="9">
        <v>10711.99</v>
      </c>
      <c r="AM42" s="10">
        <v>23.52</v>
      </c>
      <c r="AN42" s="10">
        <v>18</v>
      </c>
      <c r="AO42" s="8">
        <v>6000</v>
      </c>
      <c r="AP42" s="8">
        <v>30000</v>
      </c>
      <c r="AQ42" s="9">
        <v>12000</v>
      </c>
    </row>
    <row r="43" spans="1:43" x14ac:dyDescent="0.2">
      <c r="A43" s="3">
        <v>56</v>
      </c>
      <c r="B43" s="8">
        <v>23314</v>
      </c>
      <c r="C43" s="8">
        <v>1.91</v>
      </c>
      <c r="D43" s="8">
        <v>0.6</v>
      </c>
      <c r="E43" s="8">
        <v>11.96</v>
      </c>
      <c r="F43" s="9">
        <v>0.03</v>
      </c>
      <c r="G43" s="8">
        <v>24.71</v>
      </c>
      <c r="H43" s="8">
        <v>39.520000000000003</v>
      </c>
      <c r="I43" s="9">
        <v>49.4</v>
      </c>
      <c r="J43" s="8">
        <v>0.65</v>
      </c>
      <c r="K43" s="8">
        <v>1.85</v>
      </c>
      <c r="L43" s="8">
        <v>2.87</v>
      </c>
      <c r="M43" s="8">
        <v>3.82</v>
      </c>
      <c r="N43" s="9">
        <v>28.78</v>
      </c>
      <c r="O43" s="8">
        <v>114.6</v>
      </c>
      <c r="P43" s="8">
        <v>229.2</v>
      </c>
      <c r="Q43" s="8">
        <v>458.4</v>
      </c>
      <c r="R43" s="8">
        <v>1.8</v>
      </c>
      <c r="S43" s="8">
        <v>3.6</v>
      </c>
      <c r="T43" s="8">
        <v>7.2</v>
      </c>
      <c r="U43" s="8">
        <v>44.72</v>
      </c>
      <c r="V43" s="8">
        <v>89.43</v>
      </c>
      <c r="W43" s="8">
        <v>178.86</v>
      </c>
      <c r="X43" s="8">
        <v>1726.8</v>
      </c>
      <c r="Y43" s="8">
        <v>3453.6</v>
      </c>
      <c r="Z43" s="9">
        <v>6907.2</v>
      </c>
      <c r="AA43" s="8">
        <v>23.13</v>
      </c>
      <c r="AB43" s="8">
        <v>36.57</v>
      </c>
      <c r="AC43" s="8">
        <v>214.37</v>
      </c>
      <c r="AD43" s="9">
        <v>335.51</v>
      </c>
      <c r="AE43" s="8">
        <v>633.02</v>
      </c>
      <c r="AF43" s="8">
        <v>819.07</v>
      </c>
      <c r="AG43" s="8">
        <v>509.63</v>
      </c>
      <c r="AH43" s="8">
        <v>695.67</v>
      </c>
      <c r="AI43" s="8">
        <v>13963.52</v>
      </c>
      <c r="AJ43" s="8">
        <v>11705.31</v>
      </c>
      <c r="AK43" s="8">
        <v>8201.4</v>
      </c>
      <c r="AL43" s="9">
        <v>10711.99</v>
      </c>
      <c r="AM43" s="10">
        <v>23.52</v>
      </c>
      <c r="AN43" s="10">
        <v>18</v>
      </c>
      <c r="AO43" s="8">
        <v>6000</v>
      </c>
      <c r="AP43" s="8">
        <v>30000</v>
      </c>
      <c r="AQ43" s="9">
        <v>12000</v>
      </c>
    </row>
    <row r="44" spans="1:43" x14ac:dyDescent="0.2">
      <c r="A44" s="3">
        <v>57</v>
      </c>
      <c r="B44" s="8">
        <v>24952</v>
      </c>
      <c r="C44" s="8">
        <v>1.91</v>
      </c>
      <c r="D44" s="8">
        <v>0.6</v>
      </c>
      <c r="E44" s="8">
        <v>11.96</v>
      </c>
      <c r="F44" s="9">
        <v>0.03</v>
      </c>
      <c r="G44" s="8">
        <v>26.58</v>
      </c>
      <c r="H44" s="8">
        <v>42.54</v>
      </c>
      <c r="I44" s="9">
        <v>53.17</v>
      </c>
      <c r="J44" s="8">
        <v>0.65</v>
      </c>
      <c r="K44" s="8">
        <v>1.85</v>
      </c>
      <c r="L44" s="8">
        <v>2.87</v>
      </c>
      <c r="M44" s="8">
        <v>3.82</v>
      </c>
      <c r="N44" s="9">
        <v>28.78</v>
      </c>
      <c r="O44" s="8">
        <v>114.6</v>
      </c>
      <c r="P44" s="8">
        <v>229.2</v>
      </c>
      <c r="Q44" s="8">
        <v>458.4</v>
      </c>
      <c r="R44" s="8">
        <v>1.8</v>
      </c>
      <c r="S44" s="8">
        <v>3.6</v>
      </c>
      <c r="T44" s="8">
        <v>7.2</v>
      </c>
      <c r="U44" s="8">
        <v>44.72</v>
      </c>
      <c r="V44" s="8">
        <v>89.43</v>
      </c>
      <c r="W44" s="8">
        <v>178.86</v>
      </c>
      <c r="X44" s="8">
        <v>1726.8</v>
      </c>
      <c r="Y44" s="8">
        <v>3453.6</v>
      </c>
      <c r="Z44" s="9">
        <v>6907.2</v>
      </c>
      <c r="AA44" s="8">
        <v>23.13</v>
      </c>
      <c r="AB44" s="8">
        <v>36.57</v>
      </c>
      <c r="AC44" s="8">
        <v>214.37</v>
      </c>
      <c r="AD44" s="9">
        <v>335.51</v>
      </c>
      <c r="AE44" s="8">
        <v>633.02</v>
      </c>
      <c r="AF44" s="8">
        <v>819.07</v>
      </c>
      <c r="AG44" s="8">
        <v>509.63</v>
      </c>
      <c r="AH44" s="8">
        <v>695.67</v>
      </c>
      <c r="AI44" s="8">
        <v>13963.52</v>
      </c>
      <c r="AJ44" s="8">
        <v>11705.31</v>
      </c>
      <c r="AK44" s="8">
        <v>8201.4</v>
      </c>
      <c r="AL44" s="9">
        <v>10711.99</v>
      </c>
      <c r="AM44" s="10">
        <v>23.52</v>
      </c>
      <c r="AN44" s="10">
        <v>18</v>
      </c>
      <c r="AO44" s="8">
        <v>6000</v>
      </c>
      <c r="AP44" s="8">
        <v>30000</v>
      </c>
      <c r="AQ44" s="9">
        <v>12000</v>
      </c>
    </row>
    <row r="45" spans="1:43" x14ac:dyDescent="0.2">
      <c r="A45" s="3">
        <v>58</v>
      </c>
      <c r="B45" s="8">
        <v>26613</v>
      </c>
      <c r="C45" s="8">
        <v>1.91</v>
      </c>
      <c r="D45" s="8">
        <v>0.6</v>
      </c>
      <c r="E45" s="8">
        <v>11.96</v>
      </c>
      <c r="F45" s="9">
        <v>0.03</v>
      </c>
      <c r="G45" s="8">
        <v>28.46</v>
      </c>
      <c r="H45" s="8">
        <v>45.56</v>
      </c>
      <c r="I45" s="9">
        <v>56.95</v>
      </c>
      <c r="J45" s="8">
        <v>0.65</v>
      </c>
      <c r="K45" s="8">
        <v>1.85</v>
      </c>
      <c r="L45" s="8">
        <v>2.87</v>
      </c>
      <c r="M45" s="8">
        <v>3.82</v>
      </c>
      <c r="N45" s="9">
        <v>28.78</v>
      </c>
      <c r="O45" s="8">
        <v>114.6</v>
      </c>
      <c r="P45" s="8">
        <v>229.2</v>
      </c>
      <c r="Q45" s="8">
        <v>458.4</v>
      </c>
      <c r="R45" s="8">
        <v>1.8</v>
      </c>
      <c r="S45" s="8">
        <v>3.6</v>
      </c>
      <c r="T45" s="8">
        <v>7.2</v>
      </c>
      <c r="U45" s="8">
        <v>44.72</v>
      </c>
      <c r="V45" s="8">
        <v>89.43</v>
      </c>
      <c r="W45" s="8">
        <v>178.86</v>
      </c>
      <c r="X45" s="8">
        <v>1726.8</v>
      </c>
      <c r="Y45" s="8">
        <v>3453.6</v>
      </c>
      <c r="Z45" s="9">
        <v>6907.2</v>
      </c>
      <c r="AA45" s="8">
        <v>23.13</v>
      </c>
      <c r="AB45" s="8">
        <v>36.57</v>
      </c>
      <c r="AC45" s="8">
        <v>214.37</v>
      </c>
      <c r="AD45" s="9">
        <v>335.51</v>
      </c>
      <c r="AE45" s="8">
        <v>633.02</v>
      </c>
      <c r="AF45" s="8">
        <v>819.07</v>
      </c>
      <c r="AG45" s="8">
        <v>509.63</v>
      </c>
      <c r="AH45" s="8">
        <v>695.67</v>
      </c>
      <c r="AI45" s="8">
        <v>13963.52</v>
      </c>
      <c r="AJ45" s="8">
        <v>11705.31</v>
      </c>
      <c r="AK45" s="8">
        <v>8201.4</v>
      </c>
      <c r="AL45" s="9">
        <v>10711.99</v>
      </c>
      <c r="AM45" s="10">
        <v>23.52</v>
      </c>
      <c r="AN45" s="10">
        <v>18</v>
      </c>
      <c r="AO45" s="8">
        <v>6000</v>
      </c>
      <c r="AP45" s="8">
        <v>30000</v>
      </c>
      <c r="AQ45" s="9">
        <v>12000</v>
      </c>
    </row>
    <row r="46" spans="1:43" x14ac:dyDescent="0.2">
      <c r="A46" s="3">
        <v>59</v>
      </c>
      <c r="B46" s="8">
        <v>28327</v>
      </c>
      <c r="C46" s="8">
        <v>1.91</v>
      </c>
      <c r="D46" s="8">
        <v>0.6</v>
      </c>
      <c r="E46" s="8">
        <v>11.96</v>
      </c>
      <c r="F46" s="9">
        <v>0.03</v>
      </c>
      <c r="G46" s="8">
        <v>30.33</v>
      </c>
      <c r="H46" s="8">
        <v>48.57</v>
      </c>
      <c r="I46" s="9">
        <v>60.72</v>
      </c>
      <c r="J46" s="8">
        <v>0.65</v>
      </c>
      <c r="K46" s="8">
        <v>1.85</v>
      </c>
      <c r="L46" s="8">
        <v>2.87</v>
      </c>
      <c r="M46" s="8">
        <v>3.82</v>
      </c>
      <c r="N46" s="9">
        <v>28.78</v>
      </c>
      <c r="O46" s="8">
        <v>114.6</v>
      </c>
      <c r="P46" s="8">
        <v>229.2</v>
      </c>
      <c r="Q46" s="8">
        <v>458.4</v>
      </c>
      <c r="R46" s="8">
        <v>1.8</v>
      </c>
      <c r="S46" s="8">
        <v>3.6</v>
      </c>
      <c r="T46" s="8">
        <v>7.2</v>
      </c>
      <c r="U46" s="8">
        <v>44.72</v>
      </c>
      <c r="V46" s="8">
        <v>89.43</v>
      </c>
      <c r="W46" s="8">
        <v>178.86</v>
      </c>
      <c r="X46" s="8">
        <v>1726.8</v>
      </c>
      <c r="Y46" s="8">
        <v>3453.6</v>
      </c>
      <c r="Z46" s="9">
        <v>6907.2</v>
      </c>
      <c r="AA46" s="8">
        <v>23.13</v>
      </c>
      <c r="AB46" s="8">
        <v>36.57</v>
      </c>
      <c r="AC46" s="8">
        <v>214.37</v>
      </c>
      <c r="AD46" s="9">
        <v>335.51</v>
      </c>
      <c r="AE46" s="8">
        <v>633.02</v>
      </c>
      <c r="AF46" s="8">
        <v>819.07</v>
      </c>
      <c r="AG46" s="8">
        <v>509.63</v>
      </c>
      <c r="AH46" s="8">
        <v>695.67</v>
      </c>
      <c r="AI46" s="8">
        <v>13963.52</v>
      </c>
      <c r="AJ46" s="8">
        <v>11705.31</v>
      </c>
      <c r="AK46" s="8">
        <v>8201.4</v>
      </c>
      <c r="AL46" s="9">
        <v>10711.99</v>
      </c>
      <c r="AM46" s="10">
        <v>23.52</v>
      </c>
      <c r="AN46" s="10">
        <v>18</v>
      </c>
      <c r="AO46" s="8">
        <v>6000</v>
      </c>
      <c r="AP46" s="8">
        <v>30000</v>
      </c>
      <c r="AQ46" s="9">
        <v>12000</v>
      </c>
    </row>
    <row r="47" spans="1:43" x14ac:dyDescent="0.2">
      <c r="A47" s="3">
        <v>60</v>
      </c>
      <c r="B47" s="8">
        <v>30091</v>
      </c>
      <c r="C47" s="8">
        <v>1.91</v>
      </c>
      <c r="D47" s="8">
        <v>0.6</v>
      </c>
      <c r="E47" s="8">
        <v>14.45</v>
      </c>
      <c r="F47" s="9">
        <v>0.03</v>
      </c>
      <c r="G47" s="8">
        <v>32.21</v>
      </c>
      <c r="H47" s="8">
        <v>55.31</v>
      </c>
      <c r="I47" s="9">
        <v>69.13</v>
      </c>
      <c r="J47" s="8">
        <v>0.65</v>
      </c>
      <c r="K47" s="8">
        <v>1.85</v>
      </c>
      <c r="L47" s="8">
        <v>2.87</v>
      </c>
      <c r="M47" s="8">
        <v>3.82</v>
      </c>
      <c r="N47" s="9">
        <v>28.78</v>
      </c>
      <c r="O47" s="8">
        <v>114.6</v>
      </c>
      <c r="P47" s="8">
        <v>229.2</v>
      </c>
      <c r="Q47" s="8">
        <v>458.4</v>
      </c>
      <c r="R47" s="8">
        <v>1.8</v>
      </c>
      <c r="S47" s="8">
        <v>3.6</v>
      </c>
      <c r="T47" s="8">
        <v>7.2</v>
      </c>
      <c r="U47" s="8">
        <v>44.72</v>
      </c>
      <c r="V47" s="8">
        <v>89.43</v>
      </c>
      <c r="W47" s="8">
        <v>178.86</v>
      </c>
      <c r="X47" s="8">
        <v>1726.8</v>
      </c>
      <c r="Y47" s="8">
        <v>3453.6</v>
      </c>
      <c r="Z47" s="9">
        <v>6907.2</v>
      </c>
      <c r="AA47" s="8">
        <v>23.13</v>
      </c>
      <c r="AB47" s="8">
        <v>36.57</v>
      </c>
      <c r="AC47" s="8">
        <v>233.94</v>
      </c>
      <c r="AD47" s="9">
        <v>366.14</v>
      </c>
      <c r="AE47" s="8">
        <v>633.02</v>
      </c>
      <c r="AF47" s="8">
        <v>819.07</v>
      </c>
      <c r="AG47" s="8">
        <v>509.63</v>
      </c>
      <c r="AH47" s="8">
        <v>695.67</v>
      </c>
      <c r="AI47" s="8">
        <v>14956.66</v>
      </c>
      <c r="AJ47" s="8">
        <v>12517.6</v>
      </c>
      <c r="AK47" s="8">
        <v>8682.73</v>
      </c>
      <c r="AL47" s="9">
        <v>11327.95</v>
      </c>
      <c r="AM47" s="10">
        <v>26.950000000000003</v>
      </c>
      <c r="AN47" s="10">
        <v>18</v>
      </c>
      <c r="AO47" s="8">
        <v>6000</v>
      </c>
      <c r="AP47" s="8">
        <v>30000</v>
      </c>
      <c r="AQ47" s="9">
        <v>12000</v>
      </c>
    </row>
    <row r="48" spans="1:43" x14ac:dyDescent="0.2">
      <c r="A48" s="3">
        <v>61</v>
      </c>
      <c r="B48" s="8">
        <v>31833</v>
      </c>
      <c r="C48" s="8">
        <v>1.91</v>
      </c>
      <c r="D48" s="8">
        <v>0.6</v>
      </c>
      <c r="E48" s="8">
        <v>14.45</v>
      </c>
      <c r="F48" s="9">
        <v>0.03</v>
      </c>
      <c r="G48" s="8">
        <v>34.270000000000003</v>
      </c>
      <c r="H48" s="8">
        <v>58.84</v>
      </c>
      <c r="I48" s="9">
        <v>73.55</v>
      </c>
      <c r="J48" s="8">
        <v>0.65</v>
      </c>
      <c r="K48" s="8">
        <v>1.85</v>
      </c>
      <c r="L48" s="8">
        <v>2.87</v>
      </c>
      <c r="M48" s="8">
        <v>3.82</v>
      </c>
      <c r="N48" s="9">
        <v>28.78</v>
      </c>
      <c r="O48" s="8">
        <v>114.6</v>
      </c>
      <c r="P48" s="8">
        <v>229.2</v>
      </c>
      <c r="Q48" s="8">
        <v>458.4</v>
      </c>
      <c r="R48" s="8">
        <v>1.8</v>
      </c>
      <c r="S48" s="8">
        <v>3.6</v>
      </c>
      <c r="T48" s="8">
        <v>7.2</v>
      </c>
      <c r="U48" s="8">
        <v>44.72</v>
      </c>
      <c r="V48" s="8">
        <v>89.43</v>
      </c>
      <c r="W48" s="8">
        <v>178.86</v>
      </c>
      <c r="X48" s="8">
        <v>1726.8</v>
      </c>
      <c r="Y48" s="8">
        <v>3453.6</v>
      </c>
      <c r="Z48" s="9">
        <v>6907.2</v>
      </c>
      <c r="AA48" s="8">
        <v>23.13</v>
      </c>
      <c r="AB48" s="8">
        <v>36.57</v>
      </c>
      <c r="AC48" s="8">
        <v>233.94</v>
      </c>
      <c r="AD48" s="9">
        <v>366.14</v>
      </c>
      <c r="AE48" s="8">
        <v>633.02</v>
      </c>
      <c r="AF48" s="8">
        <v>819.07</v>
      </c>
      <c r="AG48" s="8">
        <v>509.63</v>
      </c>
      <c r="AH48" s="8">
        <v>695.67</v>
      </c>
      <c r="AI48" s="8">
        <v>14956.66</v>
      </c>
      <c r="AJ48" s="8">
        <v>12517.6</v>
      </c>
      <c r="AK48" s="8">
        <v>8682.73</v>
      </c>
      <c r="AL48" s="9">
        <v>11327.95</v>
      </c>
      <c r="AM48" s="10">
        <v>26.950000000000003</v>
      </c>
      <c r="AN48" s="10">
        <v>18</v>
      </c>
      <c r="AO48" s="8">
        <v>6000</v>
      </c>
      <c r="AP48" s="8">
        <v>30000</v>
      </c>
      <c r="AQ48" s="9">
        <v>12000</v>
      </c>
    </row>
    <row r="49" spans="1:43" x14ac:dyDescent="0.2">
      <c r="A49" s="3">
        <v>62</v>
      </c>
      <c r="B49" s="8">
        <v>33525</v>
      </c>
      <c r="C49" s="8">
        <v>1.91</v>
      </c>
      <c r="D49" s="8">
        <v>0.6</v>
      </c>
      <c r="E49" s="8">
        <v>14.45</v>
      </c>
      <c r="F49" s="9">
        <v>0.03</v>
      </c>
      <c r="G49" s="8">
        <v>36.340000000000003</v>
      </c>
      <c r="H49" s="8">
        <v>62.37</v>
      </c>
      <c r="I49" s="9">
        <v>77.959999999999994</v>
      </c>
      <c r="J49" s="8">
        <v>0.65</v>
      </c>
      <c r="K49" s="8">
        <v>1.85</v>
      </c>
      <c r="L49" s="8">
        <v>2.87</v>
      </c>
      <c r="M49" s="8">
        <v>3.82</v>
      </c>
      <c r="N49" s="9">
        <v>28.78</v>
      </c>
      <c r="O49" s="8">
        <v>114.6</v>
      </c>
      <c r="P49" s="8">
        <v>229.2</v>
      </c>
      <c r="Q49" s="8">
        <v>458.4</v>
      </c>
      <c r="R49" s="8">
        <v>1.8</v>
      </c>
      <c r="S49" s="8">
        <v>3.6</v>
      </c>
      <c r="T49" s="8">
        <v>7.2</v>
      </c>
      <c r="U49" s="8">
        <v>44.72</v>
      </c>
      <c r="V49" s="8">
        <v>89.43</v>
      </c>
      <c r="W49" s="8">
        <v>178.86</v>
      </c>
      <c r="X49" s="8">
        <v>1726.8</v>
      </c>
      <c r="Y49" s="8">
        <v>3453.6</v>
      </c>
      <c r="Z49" s="9">
        <v>6907.2</v>
      </c>
      <c r="AA49" s="8">
        <v>23.13</v>
      </c>
      <c r="AB49" s="8">
        <v>36.57</v>
      </c>
      <c r="AC49" s="8">
        <v>233.94</v>
      </c>
      <c r="AD49" s="9">
        <v>366.14</v>
      </c>
      <c r="AE49" s="8">
        <v>633.02</v>
      </c>
      <c r="AF49" s="8">
        <v>819.07</v>
      </c>
      <c r="AG49" s="8">
        <v>509.63</v>
      </c>
      <c r="AH49" s="8">
        <v>695.67</v>
      </c>
      <c r="AI49" s="8">
        <v>14956.66</v>
      </c>
      <c r="AJ49" s="8">
        <v>12517.6</v>
      </c>
      <c r="AK49" s="8">
        <v>8682.73</v>
      </c>
      <c r="AL49" s="9">
        <v>11327.95</v>
      </c>
      <c r="AM49" s="10">
        <v>26.950000000000003</v>
      </c>
      <c r="AN49" s="10">
        <v>18</v>
      </c>
      <c r="AO49" s="8">
        <v>6000</v>
      </c>
      <c r="AP49" s="8">
        <v>30000</v>
      </c>
      <c r="AQ49" s="9">
        <v>12000</v>
      </c>
    </row>
    <row r="50" spans="1:43" x14ac:dyDescent="0.2">
      <c r="A50" s="3">
        <v>63</v>
      </c>
      <c r="B50" s="8">
        <v>35307</v>
      </c>
      <c r="C50" s="8">
        <v>1.91</v>
      </c>
      <c r="D50" s="8">
        <v>0.6</v>
      </c>
      <c r="E50" s="8">
        <v>14.45</v>
      </c>
      <c r="F50" s="9">
        <v>0.03</v>
      </c>
      <c r="G50" s="8">
        <v>38.409999999999997</v>
      </c>
      <c r="H50" s="8">
        <v>65.900000000000006</v>
      </c>
      <c r="I50" s="9">
        <v>82.37</v>
      </c>
      <c r="J50" s="8">
        <v>0.65</v>
      </c>
      <c r="K50" s="8">
        <v>1.85</v>
      </c>
      <c r="L50" s="8">
        <v>2.87</v>
      </c>
      <c r="M50" s="8">
        <v>3.82</v>
      </c>
      <c r="N50" s="9">
        <v>28.78</v>
      </c>
      <c r="O50" s="8">
        <v>114.6</v>
      </c>
      <c r="P50" s="8">
        <v>229.2</v>
      </c>
      <c r="Q50" s="8">
        <v>458.4</v>
      </c>
      <c r="R50" s="8">
        <v>1.8</v>
      </c>
      <c r="S50" s="8">
        <v>3.6</v>
      </c>
      <c r="T50" s="8">
        <v>7.2</v>
      </c>
      <c r="U50" s="8">
        <v>44.72</v>
      </c>
      <c r="V50" s="8">
        <v>89.43</v>
      </c>
      <c r="W50" s="8">
        <v>178.86</v>
      </c>
      <c r="X50" s="8">
        <v>1726.8</v>
      </c>
      <c r="Y50" s="8">
        <v>3453.6</v>
      </c>
      <c r="Z50" s="9">
        <v>6907.2</v>
      </c>
      <c r="AA50" s="8">
        <v>23.13</v>
      </c>
      <c r="AB50" s="8">
        <v>36.57</v>
      </c>
      <c r="AC50" s="8">
        <v>233.94</v>
      </c>
      <c r="AD50" s="9">
        <v>366.14</v>
      </c>
      <c r="AE50" s="8">
        <v>633.02</v>
      </c>
      <c r="AF50" s="8">
        <v>819.07</v>
      </c>
      <c r="AG50" s="8">
        <v>509.63</v>
      </c>
      <c r="AH50" s="8">
        <v>695.67</v>
      </c>
      <c r="AI50" s="8">
        <v>14956.66</v>
      </c>
      <c r="AJ50" s="8">
        <v>12517.6</v>
      </c>
      <c r="AK50" s="8">
        <v>8682.73</v>
      </c>
      <c r="AL50" s="9">
        <v>11327.95</v>
      </c>
      <c r="AM50" s="10">
        <v>26.950000000000003</v>
      </c>
      <c r="AN50" s="10">
        <v>18</v>
      </c>
      <c r="AO50" s="8">
        <v>6000</v>
      </c>
      <c r="AP50" s="8">
        <v>30000</v>
      </c>
      <c r="AQ50" s="9">
        <v>12000</v>
      </c>
    </row>
    <row r="51" spans="1:43" x14ac:dyDescent="0.2">
      <c r="A51" s="3">
        <v>64</v>
      </c>
      <c r="B51" s="8">
        <v>37318</v>
      </c>
      <c r="C51" s="8">
        <v>1.91</v>
      </c>
      <c r="D51" s="8">
        <v>0.6</v>
      </c>
      <c r="E51" s="8">
        <v>14.45</v>
      </c>
      <c r="F51" s="9">
        <v>0.03</v>
      </c>
      <c r="G51" s="8">
        <v>40.47</v>
      </c>
      <c r="H51" s="8">
        <v>69.44</v>
      </c>
      <c r="I51" s="9">
        <v>86.8</v>
      </c>
      <c r="J51" s="8">
        <v>0.65</v>
      </c>
      <c r="K51" s="8">
        <v>1.85</v>
      </c>
      <c r="L51" s="8">
        <v>2.87</v>
      </c>
      <c r="M51" s="8">
        <v>3.82</v>
      </c>
      <c r="N51" s="9">
        <v>28.78</v>
      </c>
      <c r="O51" s="8">
        <v>114.6</v>
      </c>
      <c r="P51" s="8">
        <v>229.2</v>
      </c>
      <c r="Q51" s="8">
        <v>458.4</v>
      </c>
      <c r="R51" s="8">
        <v>1.8</v>
      </c>
      <c r="S51" s="8">
        <v>3.6</v>
      </c>
      <c r="T51" s="8">
        <v>7.2</v>
      </c>
      <c r="U51" s="8">
        <v>44.72</v>
      </c>
      <c r="V51" s="8">
        <v>89.43</v>
      </c>
      <c r="W51" s="8">
        <v>178.86</v>
      </c>
      <c r="X51" s="8">
        <v>1726.8</v>
      </c>
      <c r="Y51" s="8">
        <v>3453.6</v>
      </c>
      <c r="Z51" s="9">
        <v>6907.2</v>
      </c>
      <c r="AA51" s="8">
        <v>23.13</v>
      </c>
      <c r="AB51" s="8">
        <v>36.57</v>
      </c>
      <c r="AC51" s="8">
        <v>233.94</v>
      </c>
      <c r="AD51" s="9">
        <v>366.14</v>
      </c>
      <c r="AE51" s="8">
        <v>633.02</v>
      </c>
      <c r="AF51" s="8">
        <v>819.07</v>
      </c>
      <c r="AG51" s="8">
        <v>509.63</v>
      </c>
      <c r="AH51" s="8">
        <v>695.67</v>
      </c>
      <c r="AI51" s="8">
        <v>14956.66</v>
      </c>
      <c r="AJ51" s="8">
        <v>12517.6</v>
      </c>
      <c r="AK51" s="8">
        <v>8682.73</v>
      </c>
      <c r="AL51" s="9">
        <v>11327.95</v>
      </c>
      <c r="AM51" s="10">
        <v>26.950000000000003</v>
      </c>
      <c r="AN51" s="10">
        <v>18</v>
      </c>
      <c r="AO51" s="8">
        <v>6000</v>
      </c>
      <c r="AP51" s="8">
        <v>30000</v>
      </c>
      <c r="AQ51" s="9">
        <v>12000</v>
      </c>
    </row>
    <row r="52" spans="1:43" x14ac:dyDescent="0.2">
      <c r="A52" s="3">
        <v>65</v>
      </c>
      <c r="B52" s="8">
        <v>0</v>
      </c>
      <c r="C52" s="8">
        <v>1.91</v>
      </c>
      <c r="D52" s="8">
        <v>0.6</v>
      </c>
      <c r="E52" s="8">
        <v>0</v>
      </c>
      <c r="F52" s="9">
        <v>0.03</v>
      </c>
      <c r="G52" s="8">
        <v>0</v>
      </c>
      <c r="H52" s="8">
        <v>0</v>
      </c>
      <c r="I52" s="9">
        <v>0</v>
      </c>
      <c r="J52" s="8">
        <v>0</v>
      </c>
      <c r="K52" s="8">
        <v>0</v>
      </c>
      <c r="L52" s="8">
        <v>0</v>
      </c>
      <c r="M52" s="8">
        <v>0</v>
      </c>
      <c r="N52" s="9">
        <v>0</v>
      </c>
      <c r="O52" s="8">
        <v>114.6</v>
      </c>
      <c r="P52" s="8">
        <v>229.2</v>
      </c>
      <c r="Q52" s="8">
        <v>458.4</v>
      </c>
      <c r="R52" s="8">
        <v>1.8</v>
      </c>
      <c r="S52" s="8">
        <v>3.6</v>
      </c>
      <c r="T52" s="8">
        <v>7.2</v>
      </c>
      <c r="U52" s="8">
        <v>0</v>
      </c>
      <c r="V52" s="8">
        <v>0</v>
      </c>
      <c r="W52" s="8">
        <v>0</v>
      </c>
      <c r="X52" s="8">
        <v>0</v>
      </c>
      <c r="Y52" s="8">
        <v>0</v>
      </c>
      <c r="Z52" s="9">
        <v>0</v>
      </c>
      <c r="AA52" s="8">
        <v>23.13</v>
      </c>
      <c r="AB52" s="8">
        <v>36.57</v>
      </c>
      <c r="AC52" s="8">
        <v>0</v>
      </c>
      <c r="AD52" s="9">
        <v>0</v>
      </c>
      <c r="AE52" s="8">
        <v>633.02</v>
      </c>
      <c r="AF52" s="8">
        <v>819.07</v>
      </c>
      <c r="AG52" s="8">
        <v>509.63</v>
      </c>
      <c r="AH52" s="8">
        <v>695.67</v>
      </c>
      <c r="AI52" s="8">
        <v>0</v>
      </c>
      <c r="AJ52" s="8">
        <v>0</v>
      </c>
      <c r="AK52" s="8">
        <v>0</v>
      </c>
      <c r="AL52" s="9">
        <v>0</v>
      </c>
      <c r="AM52" s="10">
        <v>0</v>
      </c>
      <c r="AN52" s="10">
        <v>0</v>
      </c>
      <c r="AO52" s="8">
        <v>6000</v>
      </c>
      <c r="AP52" s="8">
        <v>30000</v>
      </c>
      <c r="AQ52" s="9">
        <v>12000</v>
      </c>
    </row>
    <row r="53" spans="1:43" x14ac:dyDescent="0.2">
      <c r="A53" s="3">
        <v>66</v>
      </c>
      <c r="B53" s="8">
        <v>0</v>
      </c>
      <c r="C53" s="8">
        <v>1.91</v>
      </c>
      <c r="D53" s="8">
        <v>0.6</v>
      </c>
      <c r="E53" s="8">
        <v>0</v>
      </c>
      <c r="F53" s="9">
        <v>0.03</v>
      </c>
      <c r="G53" s="8">
        <v>0</v>
      </c>
      <c r="H53" s="8">
        <v>0</v>
      </c>
      <c r="I53" s="9">
        <v>0</v>
      </c>
      <c r="J53" s="8">
        <v>0</v>
      </c>
      <c r="K53" s="8">
        <v>0</v>
      </c>
      <c r="L53" s="8">
        <v>0</v>
      </c>
      <c r="M53" s="8">
        <v>0</v>
      </c>
      <c r="N53" s="9">
        <v>0</v>
      </c>
      <c r="O53" s="8">
        <v>114.6</v>
      </c>
      <c r="P53" s="8">
        <v>229.2</v>
      </c>
      <c r="Q53" s="8">
        <v>458.4</v>
      </c>
      <c r="R53" s="8">
        <v>1.8</v>
      </c>
      <c r="S53" s="8">
        <v>3.6</v>
      </c>
      <c r="T53" s="8">
        <v>7.2</v>
      </c>
      <c r="U53" s="8">
        <v>0</v>
      </c>
      <c r="V53" s="8">
        <v>0</v>
      </c>
      <c r="W53" s="8">
        <v>0</v>
      </c>
      <c r="X53" s="8">
        <v>0</v>
      </c>
      <c r="Y53" s="8">
        <v>0</v>
      </c>
      <c r="Z53" s="9">
        <v>0</v>
      </c>
      <c r="AA53" s="8">
        <v>23.13</v>
      </c>
      <c r="AB53" s="8">
        <v>36.57</v>
      </c>
      <c r="AC53" s="8">
        <v>0</v>
      </c>
      <c r="AD53" s="9">
        <v>0</v>
      </c>
      <c r="AE53" s="8">
        <v>633.02</v>
      </c>
      <c r="AF53" s="8">
        <v>819.07</v>
      </c>
      <c r="AG53" s="8">
        <v>509.63</v>
      </c>
      <c r="AH53" s="8">
        <v>695.67</v>
      </c>
      <c r="AI53" s="8">
        <v>0</v>
      </c>
      <c r="AJ53" s="8">
        <v>0</v>
      </c>
      <c r="AK53" s="8">
        <v>0</v>
      </c>
      <c r="AL53" s="9">
        <v>0</v>
      </c>
      <c r="AM53" s="10">
        <v>0</v>
      </c>
      <c r="AN53" s="10">
        <v>0</v>
      </c>
      <c r="AO53" s="8">
        <v>6000</v>
      </c>
      <c r="AP53" s="8">
        <v>30000</v>
      </c>
      <c r="AQ53" s="9">
        <v>12000</v>
      </c>
    </row>
    <row r="54" spans="1:43" x14ac:dyDescent="0.2">
      <c r="A54" s="3">
        <v>67</v>
      </c>
      <c r="B54" s="8">
        <v>0</v>
      </c>
      <c r="C54" s="8">
        <v>1.91</v>
      </c>
      <c r="D54" s="8">
        <v>0.6</v>
      </c>
      <c r="E54" s="8">
        <v>0</v>
      </c>
      <c r="F54" s="9">
        <v>0.03</v>
      </c>
      <c r="G54" s="8">
        <v>0</v>
      </c>
      <c r="H54" s="8">
        <v>0</v>
      </c>
      <c r="I54" s="9">
        <v>0</v>
      </c>
      <c r="J54" s="8">
        <v>0</v>
      </c>
      <c r="K54" s="8">
        <v>0</v>
      </c>
      <c r="L54" s="8">
        <v>0</v>
      </c>
      <c r="M54" s="8">
        <v>0</v>
      </c>
      <c r="N54" s="9">
        <v>0</v>
      </c>
      <c r="O54" s="8">
        <v>114.6</v>
      </c>
      <c r="P54" s="8">
        <v>229.2</v>
      </c>
      <c r="Q54" s="8">
        <v>458.4</v>
      </c>
      <c r="R54" s="8">
        <v>1.8</v>
      </c>
      <c r="S54" s="8">
        <v>3.6</v>
      </c>
      <c r="T54" s="8">
        <v>7.2</v>
      </c>
      <c r="U54" s="8">
        <v>0</v>
      </c>
      <c r="V54" s="8">
        <v>0</v>
      </c>
      <c r="W54" s="8">
        <v>0</v>
      </c>
      <c r="X54" s="8">
        <v>0</v>
      </c>
      <c r="Y54" s="8">
        <v>0</v>
      </c>
      <c r="Z54" s="9">
        <v>0</v>
      </c>
      <c r="AA54" s="8">
        <v>23.13</v>
      </c>
      <c r="AB54" s="8">
        <v>36.57</v>
      </c>
      <c r="AC54" s="8">
        <v>0</v>
      </c>
      <c r="AD54" s="9">
        <v>0</v>
      </c>
      <c r="AE54" s="8">
        <v>633.02</v>
      </c>
      <c r="AF54" s="8">
        <v>819.07</v>
      </c>
      <c r="AG54" s="8">
        <v>509.63</v>
      </c>
      <c r="AH54" s="8">
        <v>695.67</v>
      </c>
      <c r="AI54" s="8">
        <v>0</v>
      </c>
      <c r="AJ54" s="8">
        <v>0</v>
      </c>
      <c r="AK54" s="8">
        <v>0</v>
      </c>
      <c r="AL54" s="9">
        <v>0</v>
      </c>
      <c r="AM54" s="10">
        <v>0</v>
      </c>
      <c r="AN54" s="10">
        <v>0</v>
      </c>
      <c r="AO54" s="8">
        <v>6000</v>
      </c>
      <c r="AP54" s="8">
        <v>30000</v>
      </c>
      <c r="AQ54" s="9">
        <v>12000</v>
      </c>
    </row>
    <row r="55" spans="1:43" x14ac:dyDescent="0.2">
      <c r="A55" s="3">
        <v>68</v>
      </c>
      <c r="B55" s="8">
        <v>0</v>
      </c>
      <c r="C55" s="8">
        <v>1.91</v>
      </c>
      <c r="D55" s="8">
        <v>0.6</v>
      </c>
      <c r="E55" s="8">
        <v>0</v>
      </c>
      <c r="F55" s="9">
        <v>0.03</v>
      </c>
      <c r="G55" s="8">
        <v>0</v>
      </c>
      <c r="H55" s="8">
        <v>0</v>
      </c>
      <c r="I55" s="9">
        <v>0</v>
      </c>
      <c r="J55" s="8">
        <v>0</v>
      </c>
      <c r="K55" s="8">
        <v>0</v>
      </c>
      <c r="L55" s="8">
        <v>0</v>
      </c>
      <c r="M55" s="8">
        <v>0</v>
      </c>
      <c r="N55" s="9">
        <v>0</v>
      </c>
      <c r="O55" s="8">
        <v>114.6</v>
      </c>
      <c r="P55" s="8">
        <v>229.2</v>
      </c>
      <c r="Q55" s="8">
        <v>458.4</v>
      </c>
      <c r="R55" s="8">
        <v>1.8</v>
      </c>
      <c r="S55" s="8">
        <v>3.6</v>
      </c>
      <c r="T55" s="8">
        <v>7.2</v>
      </c>
      <c r="U55" s="8">
        <v>0</v>
      </c>
      <c r="V55" s="8">
        <v>0</v>
      </c>
      <c r="W55" s="8">
        <v>0</v>
      </c>
      <c r="X55" s="8">
        <v>0</v>
      </c>
      <c r="Y55" s="8">
        <v>0</v>
      </c>
      <c r="Z55" s="9">
        <v>0</v>
      </c>
      <c r="AA55" s="8">
        <v>23.13</v>
      </c>
      <c r="AB55" s="8">
        <v>36.57</v>
      </c>
      <c r="AC55" s="8">
        <v>0</v>
      </c>
      <c r="AD55" s="9">
        <v>0</v>
      </c>
      <c r="AE55" s="8">
        <v>633.02</v>
      </c>
      <c r="AF55" s="8">
        <v>819.07</v>
      </c>
      <c r="AG55" s="8">
        <v>509.63</v>
      </c>
      <c r="AH55" s="8">
        <v>695.67</v>
      </c>
      <c r="AI55" s="8">
        <v>0</v>
      </c>
      <c r="AJ55" s="8">
        <v>0</v>
      </c>
      <c r="AK55" s="8">
        <v>0</v>
      </c>
      <c r="AL55" s="9">
        <v>0</v>
      </c>
      <c r="AM55" s="10">
        <v>0</v>
      </c>
      <c r="AN55" s="10">
        <v>0</v>
      </c>
      <c r="AO55" s="8">
        <v>6000</v>
      </c>
      <c r="AP55" s="8">
        <v>30000</v>
      </c>
      <c r="AQ55" s="9">
        <v>12000</v>
      </c>
    </row>
    <row r="56" spans="1:43" x14ac:dyDescent="0.2">
      <c r="A56" s="3">
        <v>69</v>
      </c>
      <c r="B56" s="8">
        <v>0</v>
      </c>
      <c r="C56" s="8">
        <v>1.91</v>
      </c>
      <c r="D56" s="8">
        <v>0.6</v>
      </c>
      <c r="E56" s="8">
        <v>0</v>
      </c>
      <c r="F56" s="9">
        <v>0.03</v>
      </c>
      <c r="G56" s="8">
        <v>0</v>
      </c>
      <c r="H56" s="8">
        <v>0</v>
      </c>
      <c r="I56" s="9">
        <v>0</v>
      </c>
      <c r="J56" s="8">
        <v>0</v>
      </c>
      <c r="K56" s="8">
        <v>0</v>
      </c>
      <c r="L56" s="8">
        <v>0</v>
      </c>
      <c r="M56" s="8">
        <v>0</v>
      </c>
      <c r="N56" s="9">
        <v>0</v>
      </c>
      <c r="O56" s="8">
        <v>114.6</v>
      </c>
      <c r="P56" s="8">
        <v>229.2</v>
      </c>
      <c r="Q56" s="8">
        <v>458.4</v>
      </c>
      <c r="R56" s="8">
        <v>1.8</v>
      </c>
      <c r="S56" s="8">
        <v>3.6</v>
      </c>
      <c r="T56" s="8">
        <v>7.2</v>
      </c>
      <c r="U56" s="8">
        <v>0</v>
      </c>
      <c r="V56" s="8">
        <v>0</v>
      </c>
      <c r="W56" s="8">
        <v>0</v>
      </c>
      <c r="X56" s="8">
        <v>0</v>
      </c>
      <c r="Y56" s="8">
        <v>0</v>
      </c>
      <c r="Z56" s="9">
        <v>0</v>
      </c>
      <c r="AA56" s="8">
        <v>23.13</v>
      </c>
      <c r="AB56" s="8">
        <v>36.57</v>
      </c>
      <c r="AC56" s="8">
        <v>0</v>
      </c>
      <c r="AD56" s="9">
        <v>0</v>
      </c>
      <c r="AE56" s="8">
        <v>633.02</v>
      </c>
      <c r="AF56" s="8">
        <v>819.07</v>
      </c>
      <c r="AG56" s="8">
        <v>509.63</v>
      </c>
      <c r="AH56" s="8">
        <v>695.67</v>
      </c>
      <c r="AI56" s="8">
        <v>0</v>
      </c>
      <c r="AJ56" s="8">
        <v>0</v>
      </c>
      <c r="AK56" s="8">
        <v>0</v>
      </c>
      <c r="AL56" s="9">
        <v>0</v>
      </c>
      <c r="AM56" s="10">
        <v>0</v>
      </c>
      <c r="AN56" s="10">
        <v>0</v>
      </c>
      <c r="AO56" s="8">
        <v>6000</v>
      </c>
      <c r="AP56" s="8">
        <v>30000</v>
      </c>
      <c r="AQ56" s="9">
        <v>12000</v>
      </c>
    </row>
    <row r="57" spans="1:43" x14ac:dyDescent="0.2">
      <c r="A57" s="3">
        <v>70</v>
      </c>
      <c r="B57" s="8">
        <v>0</v>
      </c>
      <c r="C57" s="8">
        <v>1.91</v>
      </c>
      <c r="D57" s="8">
        <v>0.6</v>
      </c>
      <c r="E57" s="8">
        <v>0</v>
      </c>
      <c r="F57" s="9">
        <v>0.03</v>
      </c>
      <c r="G57" s="8">
        <v>0</v>
      </c>
      <c r="H57" s="8">
        <v>0</v>
      </c>
      <c r="I57" s="9">
        <v>0</v>
      </c>
      <c r="J57" s="8">
        <v>0</v>
      </c>
      <c r="K57" s="8">
        <v>0</v>
      </c>
      <c r="L57" s="8">
        <v>0</v>
      </c>
      <c r="M57" s="8">
        <v>0</v>
      </c>
      <c r="N57" s="9">
        <v>0</v>
      </c>
      <c r="O57" s="8">
        <v>114.6</v>
      </c>
      <c r="P57" s="8">
        <v>229.2</v>
      </c>
      <c r="Q57" s="8">
        <v>458.4</v>
      </c>
      <c r="R57" s="8">
        <v>1.8</v>
      </c>
      <c r="S57" s="8">
        <v>3.6</v>
      </c>
      <c r="T57" s="8">
        <v>7.2</v>
      </c>
      <c r="U57" s="8">
        <v>0</v>
      </c>
      <c r="V57" s="8">
        <v>0</v>
      </c>
      <c r="W57" s="8">
        <v>0</v>
      </c>
      <c r="X57" s="8">
        <v>0</v>
      </c>
      <c r="Y57" s="8">
        <v>0</v>
      </c>
      <c r="Z57" s="9">
        <v>0</v>
      </c>
      <c r="AA57" s="8">
        <v>23.13</v>
      </c>
      <c r="AB57" s="8">
        <v>36.57</v>
      </c>
      <c r="AC57" s="8">
        <v>0</v>
      </c>
      <c r="AD57" s="9">
        <v>0</v>
      </c>
      <c r="AE57" s="8">
        <v>633.02</v>
      </c>
      <c r="AF57" s="8">
        <v>819.07</v>
      </c>
      <c r="AG57" s="8">
        <v>509.63</v>
      </c>
      <c r="AH57" s="8">
        <v>695.67</v>
      </c>
      <c r="AI57" s="8">
        <v>0</v>
      </c>
      <c r="AJ57" s="8">
        <v>0</v>
      </c>
      <c r="AK57" s="8">
        <v>0</v>
      </c>
      <c r="AL57" s="9">
        <v>0</v>
      </c>
      <c r="AM57" s="10">
        <v>0</v>
      </c>
      <c r="AN57" s="10">
        <v>0</v>
      </c>
      <c r="AO57" s="8">
        <v>6000</v>
      </c>
      <c r="AP57" s="8">
        <v>30000</v>
      </c>
      <c r="AQ57" s="9">
        <v>12000</v>
      </c>
    </row>
    <row r="58" spans="1:43" x14ac:dyDescent="0.2">
      <c r="A58" s="3">
        <v>71</v>
      </c>
      <c r="B58" s="8">
        <v>0</v>
      </c>
      <c r="C58" s="8">
        <v>1.91</v>
      </c>
      <c r="D58" s="8">
        <v>0.6</v>
      </c>
      <c r="E58" s="8">
        <v>0</v>
      </c>
      <c r="F58" s="9">
        <v>0.03</v>
      </c>
      <c r="G58" s="8">
        <v>0</v>
      </c>
      <c r="H58" s="8">
        <v>0</v>
      </c>
      <c r="I58" s="9">
        <v>0</v>
      </c>
      <c r="J58" s="8">
        <v>0</v>
      </c>
      <c r="K58" s="8">
        <v>0</v>
      </c>
      <c r="L58" s="8">
        <v>0</v>
      </c>
      <c r="M58" s="8">
        <v>0</v>
      </c>
      <c r="N58" s="9">
        <v>0</v>
      </c>
      <c r="O58" s="8">
        <v>114.6</v>
      </c>
      <c r="P58" s="8">
        <v>229.2</v>
      </c>
      <c r="Q58" s="8">
        <v>458.4</v>
      </c>
      <c r="R58" s="8">
        <v>1.8</v>
      </c>
      <c r="S58" s="8">
        <v>3.6</v>
      </c>
      <c r="T58" s="8">
        <v>7.2</v>
      </c>
      <c r="U58" s="8">
        <v>0</v>
      </c>
      <c r="V58" s="8">
        <v>0</v>
      </c>
      <c r="W58" s="8">
        <v>0</v>
      </c>
      <c r="X58" s="8">
        <v>0</v>
      </c>
      <c r="Y58" s="8">
        <v>0</v>
      </c>
      <c r="Z58" s="9">
        <v>0</v>
      </c>
      <c r="AA58" s="8">
        <v>23.13</v>
      </c>
      <c r="AB58" s="8">
        <v>36.57</v>
      </c>
      <c r="AC58" s="8">
        <v>0</v>
      </c>
      <c r="AD58" s="9">
        <v>0</v>
      </c>
      <c r="AE58" s="8">
        <v>633.02</v>
      </c>
      <c r="AF58" s="8">
        <v>819.07</v>
      </c>
      <c r="AG58" s="8">
        <v>509.63</v>
      </c>
      <c r="AH58" s="8">
        <v>695.67</v>
      </c>
      <c r="AI58" s="8">
        <v>0</v>
      </c>
      <c r="AJ58" s="8">
        <v>0</v>
      </c>
      <c r="AK58" s="8">
        <v>0</v>
      </c>
      <c r="AL58" s="9">
        <v>0</v>
      </c>
      <c r="AM58" s="10">
        <v>0</v>
      </c>
      <c r="AN58" s="10">
        <v>0</v>
      </c>
      <c r="AO58" s="8">
        <v>6000</v>
      </c>
      <c r="AP58" s="8">
        <v>30000</v>
      </c>
      <c r="AQ58" s="9">
        <v>12000</v>
      </c>
    </row>
    <row r="59" spans="1:43" x14ac:dyDescent="0.2">
      <c r="A59" s="3">
        <v>72</v>
      </c>
      <c r="B59" s="8">
        <v>0</v>
      </c>
      <c r="C59" s="8">
        <v>1.91</v>
      </c>
      <c r="D59" s="8">
        <v>0.6</v>
      </c>
      <c r="E59" s="8">
        <v>0</v>
      </c>
      <c r="F59" s="9">
        <v>0.03</v>
      </c>
      <c r="G59" s="8">
        <v>0</v>
      </c>
      <c r="H59" s="8">
        <v>0</v>
      </c>
      <c r="I59" s="9">
        <v>0</v>
      </c>
      <c r="J59" s="8">
        <v>0</v>
      </c>
      <c r="K59" s="8">
        <v>0</v>
      </c>
      <c r="L59" s="8">
        <v>0</v>
      </c>
      <c r="M59" s="8">
        <v>0</v>
      </c>
      <c r="N59" s="9">
        <v>0</v>
      </c>
      <c r="O59" s="8">
        <v>114.6</v>
      </c>
      <c r="P59" s="8">
        <v>229.2</v>
      </c>
      <c r="Q59" s="8">
        <v>458.4</v>
      </c>
      <c r="R59" s="8">
        <v>1.8</v>
      </c>
      <c r="S59" s="8">
        <v>3.6</v>
      </c>
      <c r="T59" s="8">
        <v>7.2</v>
      </c>
      <c r="U59" s="8">
        <v>0</v>
      </c>
      <c r="V59" s="8">
        <v>0</v>
      </c>
      <c r="W59" s="8">
        <v>0</v>
      </c>
      <c r="X59" s="8">
        <v>0</v>
      </c>
      <c r="Y59" s="8">
        <v>0</v>
      </c>
      <c r="Z59" s="9">
        <v>0</v>
      </c>
      <c r="AA59" s="8">
        <v>23.13</v>
      </c>
      <c r="AB59" s="8">
        <v>36.57</v>
      </c>
      <c r="AC59" s="8">
        <v>0</v>
      </c>
      <c r="AD59" s="9">
        <v>0</v>
      </c>
      <c r="AE59" s="8">
        <v>633.02</v>
      </c>
      <c r="AF59" s="8">
        <v>819.07</v>
      </c>
      <c r="AG59" s="8">
        <v>509.63</v>
      </c>
      <c r="AH59" s="8">
        <v>695.67</v>
      </c>
      <c r="AI59" s="8">
        <v>0</v>
      </c>
      <c r="AJ59" s="8">
        <v>0</v>
      </c>
      <c r="AK59" s="8">
        <v>0</v>
      </c>
      <c r="AL59" s="9">
        <v>0</v>
      </c>
      <c r="AM59" s="10">
        <v>0</v>
      </c>
      <c r="AN59" s="10">
        <v>0</v>
      </c>
      <c r="AO59" s="8">
        <v>6000</v>
      </c>
      <c r="AP59" s="8">
        <v>30000</v>
      </c>
      <c r="AQ59" s="9">
        <v>12000</v>
      </c>
    </row>
    <row r="60" spans="1:43" x14ac:dyDescent="0.2">
      <c r="A60" s="3">
        <v>73</v>
      </c>
      <c r="B60" s="8">
        <v>0</v>
      </c>
      <c r="C60" s="8">
        <v>1.91</v>
      </c>
      <c r="D60" s="8">
        <v>0.6</v>
      </c>
      <c r="E60" s="8">
        <v>0</v>
      </c>
      <c r="F60" s="9">
        <v>0.03</v>
      </c>
      <c r="G60" s="8">
        <v>0</v>
      </c>
      <c r="H60" s="8">
        <v>0</v>
      </c>
      <c r="I60" s="9">
        <v>0</v>
      </c>
      <c r="J60" s="8">
        <v>0</v>
      </c>
      <c r="K60" s="8">
        <v>0</v>
      </c>
      <c r="L60" s="8">
        <v>0</v>
      </c>
      <c r="M60" s="8">
        <v>0</v>
      </c>
      <c r="N60" s="9">
        <v>0</v>
      </c>
      <c r="O60" s="8">
        <v>114.6</v>
      </c>
      <c r="P60" s="8">
        <v>229.2</v>
      </c>
      <c r="Q60" s="8">
        <v>458.4</v>
      </c>
      <c r="R60" s="8">
        <v>1.8</v>
      </c>
      <c r="S60" s="8">
        <v>3.6</v>
      </c>
      <c r="T60" s="8">
        <v>7.2</v>
      </c>
      <c r="U60" s="8">
        <v>0</v>
      </c>
      <c r="V60" s="8">
        <v>0</v>
      </c>
      <c r="W60" s="8">
        <v>0</v>
      </c>
      <c r="X60" s="8">
        <v>0</v>
      </c>
      <c r="Y60" s="8">
        <v>0</v>
      </c>
      <c r="Z60" s="9">
        <v>0</v>
      </c>
      <c r="AA60" s="8">
        <v>23.13</v>
      </c>
      <c r="AB60" s="8">
        <v>36.57</v>
      </c>
      <c r="AC60" s="8">
        <v>0</v>
      </c>
      <c r="AD60" s="9">
        <v>0</v>
      </c>
      <c r="AE60" s="8">
        <v>633.02</v>
      </c>
      <c r="AF60" s="8">
        <v>819.07</v>
      </c>
      <c r="AG60" s="8">
        <v>509.63</v>
      </c>
      <c r="AH60" s="8">
        <v>695.67</v>
      </c>
      <c r="AI60" s="8">
        <v>0</v>
      </c>
      <c r="AJ60" s="8">
        <v>0</v>
      </c>
      <c r="AK60" s="8">
        <v>0</v>
      </c>
      <c r="AL60" s="9">
        <v>0</v>
      </c>
      <c r="AM60" s="10">
        <v>0</v>
      </c>
      <c r="AN60" s="10">
        <v>0</v>
      </c>
      <c r="AO60" s="8">
        <v>6000</v>
      </c>
      <c r="AP60" s="8">
        <v>30000</v>
      </c>
      <c r="AQ60" s="9">
        <v>12000</v>
      </c>
    </row>
    <row r="61" spans="1:43" x14ac:dyDescent="0.2">
      <c r="A61" s="3">
        <v>74</v>
      </c>
      <c r="B61" s="8">
        <v>0</v>
      </c>
      <c r="C61" s="8">
        <v>1.91</v>
      </c>
      <c r="D61" s="8">
        <v>0.6</v>
      </c>
      <c r="E61" s="8">
        <v>0</v>
      </c>
      <c r="F61" s="9">
        <v>0.03</v>
      </c>
      <c r="G61" s="8">
        <v>0</v>
      </c>
      <c r="H61" s="8">
        <v>0</v>
      </c>
      <c r="I61" s="9">
        <v>0</v>
      </c>
      <c r="J61" s="8">
        <v>0</v>
      </c>
      <c r="K61" s="8">
        <v>0</v>
      </c>
      <c r="L61" s="8">
        <v>0</v>
      </c>
      <c r="M61" s="8">
        <v>0</v>
      </c>
      <c r="N61" s="9">
        <v>0</v>
      </c>
      <c r="O61" s="8">
        <v>114.6</v>
      </c>
      <c r="P61" s="8">
        <v>229.2</v>
      </c>
      <c r="Q61" s="8">
        <v>458.4</v>
      </c>
      <c r="R61" s="8">
        <v>1.8</v>
      </c>
      <c r="S61" s="8">
        <v>3.6</v>
      </c>
      <c r="T61" s="8">
        <v>7.2</v>
      </c>
      <c r="U61" s="8">
        <v>0</v>
      </c>
      <c r="V61" s="8">
        <v>0</v>
      </c>
      <c r="W61" s="8">
        <v>0</v>
      </c>
      <c r="X61" s="8">
        <v>0</v>
      </c>
      <c r="Y61" s="8">
        <v>0</v>
      </c>
      <c r="Z61" s="9">
        <v>0</v>
      </c>
      <c r="AA61" s="8">
        <v>23.13</v>
      </c>
      <c r="AB61" s="8">
        <v>36.57</v>
      </c>
      <c r="AC61" s="8">
        <v>0</v>
      </c>
      <c r="AD61" s="9">
        <v>0</v>
      </c>
      <c r="AE61" s="8">
        <v>633.02</v>
      </c>
      <c r="AF61" s="8">
        <v>819.07</v>
      </c>
      <c r="AG61" s="8">
        <v>509.63</v>
      </c>
      <c r="AH61" s="8">
        <v>695.67</v>
      </c>
      <c r="AI61" s="8">
        <v>0</v>
      </c>
      <c r="AJ61" s="8">
        <v>0</v>
      </c>
      <c r="AK61" s="8">
        <v>0</v>
      </c>
      <c r="AL61" s="9">
        <v>0</v>
      </c>
      <c r="AM61" s="10">
        <v>0</v>
      </c>
      <c r="AN61" s="10">
        <v>0</v>
      </c>
      <c r="AO61" s="8">
        <v>6000</v>
      </c>
      <c r="AP61" s="8">
        <v>30000</v>
      </c>
      <c r="AQ61" s="9">
        <v>12000</v>
      </c>
    </row>
    <row r="62" spans="1:43" x14ac:dyDescent="0.2">
      <c r="A62" s="3">
        <v>75</v>
      </c>
      <c r="B62" s="8">
        <v>0</v>
      </c>
      <c r="C62" s="8">
        <v>1.91</v>
      </c>
      <c r="D62" s="8">
        <v>0.6</v>
      </c>
      <c r="E62" s="8">
        <v>0</v>
      </c>
      <c r="F62" s="9">
        <v>0.03</v>
      </c>
      <c r="G62" s="8">
        <v>0</v>
      </c>
      <c r="H62" s="8">
        <v>0</v>
      </c>
      <c r="I62" s="9">
        <v>0</v>
      </c>
      <c r="J62" s="8">
        <v>0</v>
      </c>
      <c r="K62" s="8">
        <v>0</v>
      </c>
      <c r="L62" s="8">
        <v>0</v>
      </c>
      <c r="M62" s="8">
        <v>0</v>
      </c>
      <c r="N62" s="9">
        <v>0</v>
      </c>
      <c r="O62" s="8">
        <v>114.6</v>
      </c>
      <c r="P62" s="8">
        <v>229.2</v>
      </c>
      <c r="Q62" s="8">
        <v>458.4</v>
      </c>
      <c r="R62" s="8">
        <v>1.8</v>
      </c>
      <c r="S62" s="8">
        <v>3.6</v>
      </c>
      <c r="T62" s="8">
        <v>7.2</v>
      </c>
      <c r="U62" s="8">
        <v>0</v>
      </c>
      <c r="V62" s="8">
        <v>0</v>
      </c>
      <c r="W62" s="8">
        <v>0</v>
      </c>
      <c r="X62" s="8">
        <v>0</v>
      </c>
      <c r="Y62" s="8">
        <v>0</v>
      </c>
      <c r="Z62" s="9">
        <v>0</v>
      </c>
      <c r="AA62" s="8">
        <v>0</v>
      </c>
      <c r="AB62" s="8">
        <v>0</v>
      </c>
      <c r="AC62" s="8">
        <v>0</v>
      </c>
      <c r="AD62" s="9">
        <v>0</v>
      </c>
      <c r="AE62" s="8">
        <v>0</v>
      </c>
      <c r="AF62" s="8">
        <v>0</v>
      </c>
      <c r="AG62" s="8">
        <v>0</v>
      </c>
      <c r="AH62" s="8">
        <v>0</v>
      </c>
      <c r="AI62" s="8">
        <v>0</v>
      </c>
      <c r="AJ62" s="8">
        <v>0</v>
      </c>
      <c r="AK62" s="8">
        <v>0</v>
      </c>
      <c r="AL62" s="9">
        <v>0</v>
      </c>
      <c r="AM62" s="10">
        <v>0</v>
      </c>
      <c r="AN62" s="10">
        <v>0</v>
      </c>
      <c r="AO62" s="8">
        <v>0</v>
      </c>
      <c r="AP62" s="8">
        <v>0</v>
      </c>
      <c r="AQ62" s="9">
        <v>0</v>
      </c>
    </row>
    <row r="63" spans="1:43" x14ac:dyDescent="0.2">
      <c r="A63" s="3">
        <v>76</v>
      </c>
      <c r="B63" s="8">
        <v>0</v>
      </c>
      <c r="C63" s="8">
        <v>1.91</v>
      </c>
      <c r="D63" s="8">
        <v>0.6</v>
      </c>
      <c r="E63" s="8">
        <v>0</v>
      </c>
      <c r="F63" s="9">
        <v>0.03</v>
      </c>
      <c r="G63" s="8">
        <v>0</v>
      </c>
      <c r="H63" s="8">
        <v>0</v>
      </c>
      <c r="I63" s="9">
        <v>0</v>
      </c>
      <c r="J63" s="8">
        <v>0</v>
      </c>
      <c r="K63" s="8">
        <v>0</v>
      </c>
      <c r="L63" s="8">
        <v>0</v>
      </c>
      <c r="M63" s="8">
        <v>0</v>
      </c>
      <c r="N63" s="9">
        <v>0</v>
      </c>
      <c r="O63" s="8">
        <v>114.6</v>
      </c>
      <c r="P63" s="8">
        <v>229.2</v>
      </c>
      <c r="Q63" s="8">
        <v>458.4</v>
      </c>
      <c r="R63" s="8">
        <v>1.8</v>
      </c>
      <c r="S63" s="8">
        <v>3.6</v>
      </c>
      <c r="T63" s="8">
        <v>7.2</v>
      </c>
      <c r="U63" s="8">
        <v>0</v>
      </c>
      <c r="V63" s="8">
        <v>0</v>
      </c>
      <c r="W63" s="8">
        <v>0</v>
      </c>
      <c r="X63" s="8">
        <v>0</v>
      </c>
      <c r="Y63" s="8">
        <v>0</v>
      </c>
      <c r="Z63" s="9">
        <v>0</v>
      </c>
      <c r="AA63" s="8">
        <v>0</v>
      </c>
      <c r="AB63" s="8">
        <v>0</v>
      </c>
      <c r="AC63" s="8">
        <v>0</v>
      </c>
      <c r="AD63" s="9">
        <v>0</v>
      </c>
      <c r="AE63" s="8">
        <v>0</v>
      </c>
      <c r="AF63" s="8">
        <v>0</v>
      </c>
      <c r="AG63" s="8">
        <v>0</v>
      </c>
      <c r="AH63" s="8">
        <v>0</v>
      </c>
      <c r="AI63" s="8">
        <v>0</v>
      </c>
      <c r="AJ63" s="8">
        <v>0</v>
      </c>
      <c r="AK63" s="8">
        <v>0</v>
      </c>
      <c r="AL63" s="9">
        <v>0</v>
      </c>
      <c r="AM63" s="10">
        <v>0</v>
      </c>
      <c r="AN63" s="10">
        <v>0</v>
      </c>
      <c r="AO63" s="8">
        <v>0</v>
      </c>
      <c r="AP63" s="8">
        <v>0</v>
      </c>
      <c r="AQ63" s="9">
        <v>0</v>
      </c>
    </row>
    <row r="64" spans="1:43" x14ac:dyDescent="0.2">
      <c r="A64" s="3">
        <v>77</v>
      </c>
      <c r="B64" s="8">
        <v>0</v>
      </c>
      <c r="C64" s="8">
        <v>1.91</v>
      </c>
      <c r="D64" s="8">
        <v>0.6</v>
      </c>
      <c r="E64" s="8">
        <v>0</v>
      </c>
      <c r="F64" s="9">
        <v>0.03</v>
      </c>
      <c r="G64" s="8">
        <v>0</v>
      </c>
      <c r="H64" s="8">
        <v>0</v>
      </c>
      <c r="I64" s="9">
        <v>0</v>
      </c>
      <c r="J64" s="8">
        <v>0</v>
      </c>
      <c r="K64" s="8">
        <v>0</v>
      </c>
      <c r="L64" s="8">
        <v>0</v>
      </c>
      <c r="M64" s="8">
        <v>0</v>
      </c>
      <c r="N64" s="9">
        <v>0</v>
      </c>
      <c r="O64" s="8">
        <v>114.6</v>
      </c>
      <c r="P64" s="8">
        <v>229.2</v>
      </c>
      <c r="Q64" s="8">
        <v>458.4</v>
      </c>
      <c r="R64" s="8">
        <v>1.8</v>
      </c>
      <c r="S64" s="8">
        <v>3.6</v>
      </c>
      <c r="T64" s="8">
        <v>7.2</v>
      </c>
      <c r="U64" s="8">
        <v>0</v>
      </c>
      <c r="V64" s="8">
        <v>0</v>
      </c>
      <c r="W64" s="8">
        <v>0</v>
      </c>
      <c r="X64" s="8">
        <v>0</v>
      </c>
      <c r="Y64" s="8">
        <v>0</v>
      </c>
      <c r="Z64" s="9">
        <v>0</v>
      </c>
      <c r="AA64" s="8">
        <v>0</v>
      </c>
      <c r="AB64" s="8">
        <v>0</v>
      </c>
      <c r="AC64" s="8">
        <v>0</v>
      </c>
      <c r="AD64" s="9">
        <v>0</v>
      </c>
      <c r="AE64" s="8">
        <v>0</v>
      </c>
      <c r="AF64" s="8">
        <v>0</v>
      </c>
      <c r="AG64" s="8">
        <v>0</v>
      </c>
      <c r="AH64" s="8">
        <v>0</v>
      </c>
      <c r="AI64" s="8">
        <v>0</v>
      </c>
      <c r="AJ64" s="8">
        <v>0</v>
      </c>
      <c r="AK64" s="8">
        <v>0</v>
      </c>
      <c r="AL64" s="9">
        <v>0</v>
      </c>
      <c r="AM64" s="10">
        <v>0</v>
      </c>
      <c r="AN64" s="10">
        <v>0</v>
      </c>
      <c r="AO64" s="8">
        <v>0</v>
      </c>
      <c r="AP64" s="8">
        <v>0</v>
      </c>
      <c r="AQ64" s="9">
        <v>0</v>
      </c>
    </row>
    <row r="65" spans="1:43" x14ac:dyDescent="0.2">
      <c r="A65" s="3">
        <v>78</v>
      </c>
      <c r="B65" s="8">
        <v>0</v>
      </c>
      <c r="C65" s="8">
        <v>1.91</v>
      </c>
      <c r="D65" s="8">
        <v>0.6</v>
      </c>
      <c r="E65" s="8">
        <v>0</v>
      </c>
      <c r="F65" s="9">
        <v>0.03</v>
      </c>
      <c r="G65" s="8">
        <v>0</v>
      </c>
      <c r="H65" s="8">
        <v>0</v>
      </c>
      <c r="I65" s="9">
        <v>0</v>
      </c>
      <c r="J65" s="8">
        <v>0</v>
      </c>
      <c r="K65" s="8">
        <v>0</v>
      </c>
      <c r="L65" s="8">
        <v>0</v>
      </c>
      <c r="M65" s="8">
        <v>0</v>
      </c>
      <c r="N65" s="9">
        <v>0</v>
      </c>
      <c r="O65" s="8">
        <v>114.6</v>
      </c>
      <c r="P65" s="8">
        <v>229.2</v>
      </c>
      <c r="Q65" s="8">
        <v>458.4</v>
      </c>
      <c r="R65" s="8">
        <v>1.8</v>
      </c>
      <c r="S65" s="8">
        <v>3.6</v>
      </c>
      <c r="T65" s="8">
        <v>7.2</v>
      </c>
      <c r="U65" s="8">
        <v>0</v>
      </c>
      <c r="V65" s="8">
        <v>0</v>
      </c>
      <c r="W65" s="8">
        <v>0</v>
      </c>
      <c r="X65" s="8">
        <v>0</v>
      </c>
      <c r="Y65" s="8">
        <v>0</v>
      </c>
      <c r="Z65" s="9">
        <v>0</v>
      </c>
      <c r="AA65" s="8">
        <v>0</v>
      </c>
      <c r="AB65" s="8">
        <v>0</v>
      </c>
      <c r="AC65" s="8">
        <v>0</v>
      </c>
      <c r="AD65" s="9">
        <v>0</v>
      </c>
      <c r="AE65" s="8">
        <v>0</v>
      </c>
      <c r="AF65" s="8">
        <v>0</v>
      </c>
      <c r="AG65" s="8">
        <v>0</v>
      </c>
      <c r="AH65" s="8">
        <v>0</v>
      </c>
      <c r="AI65" s="8">
        <v>0</v>
      </c>
      <c r="AJ65" s="8">
        <v>0</v>
      </c>
      <c r="AK65" s="8">
        <v>0</v>
      </c>
      <c r="AL65" s="9">
        <v>0</v>
      </c>
      <c r="AM65" s="10">
        <v>0</v>
      </c>
      <c r="AN65" s="10">
        <v>0</v>
      </c>
      <c r="AO65" s="8">
        <v>0</v>
      </c>
      <c r="AP65" s="8">
        <v>0</v>
      </c>
      <c r="AQ65" s="9">
        <v>0</v>
      </c>
    </row>
    <row r="66" spans="1:43" x14ac:dyDescent="0.2">
      <c r="A66" s="3">
        <v>79</v>
      </c>
      <c r="B66" s="8">
        <v>0</v>
      </c>
      <c r="C66" s="8">
        <v>1.91</v>
      </c>
      <c r="D66" s="8">
        <v>0.6</v>
      </c>
      <c r="E66" s="8">
        <v>0</v>
      </c>
      <c r="F66" s="9">
        <v>0.03</v>
      </c>
      <c r="G66" s="8">
        <v>0</v>
      </c>
      <c r="H66" s="8">
        <v>0</v>
      </c>
      <c r="I66" s="9">
        <v>0</v>
      </c>
      <c r="J66" s="8">
        <v>0</v>
      </c>
      <c r="K66" s="8">
        <v>0</v>
      </c>
      <c r="L66" s="8">
        <v>0</v>
      </c>
      <c r="M66" s="8">
        <v>0</v>
      </c>
      <c r="N66" s="9">
        <v>0</v>
      </c>
      <c r="O66" s="8">
        <v>114.6</v>
      </c>
      <c r="P66" s="8">
        <v>229.2</v>
      </c>
      <c r="Q66" s="8">
        <v>458.4</v>
      </c>
      <c r="R66" s="8">
        <v>1.8</v>
      </c>
      <c r="S66" s="8">
        <v>3.6</v>
      </c>
      <c r="T66" s="8">
        <v>7.2</v>
      </c>
      <c r="U66" s="8">
        <v>0</v>
      </c>
      <c r="V66" s="8">
        <v>0</v>
      </c>
      <c r="W66" s="8">
        <v>0</v>
      </c>
      <c r="X66" s="8">
        <v>0</v>
      </c>
      <c r="Y66" s="8">
        <v>0</v>
      </c>
      <c r="Z66" s="9">
        <v>0</v>
      </c>
      <c r="AA66" s="8">
        <v>0</v>
      </c>
      <c r="AB66" s="8">
        <v>0</v>
      </c>
      <c r="AC66" s="8">
        <v>0</v>
      </c>
      <c r="AD66" s="9">
        <v>0</v>
      </c>
      <c r="AE66" s="8">
        <v>0</v>
      </c>
      <c r="AF66" s="8">
        <v>0</v>
      </c>
      <c r="AG66" s="8">
        <v>0</v>
      </c>
      <c r="AH66" s="8">
        <v>0</v>
      </c>
      <c r="AI66" s="8">
        <v>0</v>
      </c>
      <c r="AJ66" s="8">
        <v>0</v>
      </c>
      <c r="AK66" s="8">
        <v>0</v>
      </c>
      <c r="AL66" s="9">
        <v>0</v>
      </c>
      <c r="AM66" s="10">
        <v>0</v>
      </c>
      <c r="AN66" s="10">
        <v>0</v>
      </c>
      <c r="AO66" s="8">
        <v>0</v>
      </c>
      <c r="AP66" s="8">
        <v>0</v>
      </c>
      <c r="AQ66" s="9">
        <v>0</v>
      </c>
    </row>
    <row r="67" spans="1:43" x14ac:dyDescent="0.2">
      <c r="A67" s="3">
        <v>80</v>
      </c>
      <c r="B67" s="8">
        <v>0</v>
      </c>
      <c r="C67" s="8">
        <v>0</v>
      </c>
      <c r="D67" s="8">
        <v>0</v>
      </c>
      <c r="E67" s="8">
        <v>0</v>
      </c>
      <c r="F67" s="9">
        <v>0</v>
      </c>
      <c r="G67" s="8">
        <v>0</v>
      </c>
      <c r="H67" s="8">
        <v>0</v>
      </c>
      <c r="I67" s="9">
        <v>0</v>
      </c>
      <c r="J67" s="8">
        <v>0</v>
      </c>
      <c r="K67" s="8">
        <v>0</v>
      </c>
      <c r="L67" s="8">
        <v>0</v>
      </c>
      <c r="M67" s="8">
        <v>0</v>
      </c>
      <c r="N67" s="9">
        <v>0</v>
      </c>
      <c r="O67" s="8">
        <v>0</v>
      </c>
      <c r="P67" s="8">
        <v>0</v>
      </c>
      <c r="Q67" s="8">
        <v>0</v>
      </c>
      <c r="R67" s="8">
        <v>1.8</v>
      </c>
      <c r="S67" s="8">
        <v>3.6</v>
      </c>
      <c r="T67" s="8">
        <v>7.2</v>
      </c>
      <c r="U67" s="8">
        <v>0</v>
      </c>
      <c r="V67" s="8">
        <v>0</v>
      </c>
      <c r="W67" s="8">
        <v>0</v>
      </c>
      <c r="X67" s="8">
        <v>0</v>
      </c>
      <c r="Y67" s="8">
        <v>0</v>
      </c>
      <c r="Z67" s="9">
        <v>0</v>
      </c>
      <c r="AA67" s="8">
        <v>0</v>
      </c>
      <c r="AB67" s="8">
        <v>0</v>
      </c>
      <c r="AC67" s="8">
        <v>0</v>
      </c>
      <c r="AD67" s="9">
        <v>0</v>
      </c>
      <c r="AE67" s="8">
        <v>0</v>
      </c>
      <c r="AF67" s="8">
        <v>0</v>
      </c>
      <c r="AG67" s="8">
        <v>0</v>
      </c>
      <c r="AH67" s="8">
        <v>0</v>
      </c>
      <c r="AI67" s="8">
        <v>0</v>
      </c>
      <c r="AJ67" s="8">
        <v>0</v>
      </c>
      <c r="AK67" s="8">
        <v>0</v>
      </c>
      <c r="AL67" s="9">
        <v>0</v>
      </c>
      <c r="AM67" s="10">
        <v>0</v>
      </c>
      <c r="AN67" s="10">
        <v>0</v>
      </c>
      <c r="AO67" s="8">
        <v>0</v>
      </c>
      <c r="AP67" s="8">
        <v>0</v>
      </c>
      <c r="AQ67" s="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B0A5B"/>
  </sheetPr>
  <dimension ref="B1:AU572"/>
  <sheetViews>
    <sheetView workbookViewId="0">
      <selection activeCell="B3" sqref="B3"/>
    </sheetView>
  </sheetViews>
  <sheetFormatPr defaultRowHeight="12.75" x14ac:dyDescent="0.2"/>
  <cols>
    <col min="18" max="23" width="9.28515625" customWidth="1"/>
  </cols>
  <sheetData>
    <row r="1" spans="2:23" x14ac:dyDescent="0.2">
      <c r="B1">
        <v>100000</v>
      </c>
    </row>
    <row r="2" spans="2:23" x14ac:dyDescent="0.2">
      <c r="B2" t="s">
        <v>59</v>
      </c>
      <c r="C2" s="22">
        <v>5</v>
      </c>
      <c r="D2" s="22">
        <v>6</v>
      </c>
      <c r="E2" s="22">
        <v>7</v>
      </c>
      <c r="F2" s="22">
        <v>8</v>
      </c>
      <c r="G2" s="22">
        <v>9</v>
      </c>
      <c r="H2" s="22">
        <v>10</v>
      </c>
      <c r="I2" s="22">
        <v>11</v>
      </c>
      <c r="J2" s="22">
        <v>12</v>
      </c>
      <c r="K2" s="22">
        <v>13</v>
      </c>
      <c r="L2" s="22">
        <v>14</v>
      </c>
      <c r="M2" s="22">
        <v>15</v>
      </c>
      <c r="N2" s="22">
        <v>16</v>
      </c>
      <c r="O2" s="22">
        <v>17</v>
      </c>
      <c r="P2" s="22">
        <v>18</v>
      </c>
      <c r="Q2" s="22">
        <v>19</v>
      </c>
      <c r="R2" s="22">
        <v>20</v>
      </c>
      <c r="S2" s="22">
        <v>21</v>
      </c>
      <c r="T2" s="22">
        <v>22</v>
      </c>
      <c r="U2" s="22">
        <v>23</v>
      </c>
      <c r="V2" s="22">
        <v>24</v>
      </c>
      <c r="W2" s="22">
        <v>25</v>
      </c>
    </row>
    <row r="3" spans="2:23" x14ac:dyDescent="0.2">
      <c r="B3" s="22">
        <v>18</v>
      </c>
      <c r="C3" s="23">
        <v>307</v>
      </c>
      <c r="D3" s="23">
        <v>321</v>
      </c>
      <c r="E3" s="23">
        <v>339</v>
      </c>
      <c r="F3" s="23">
        <v>362</v>
      </c>
      <c r="G3" s="23">
        <v>375</v>
      </c>
      <c r="H3" s="23">
        <v>388</v>
      </c>
      <c r="I3" s="23">
        <v>392</v>
      </c>
      <c r="J3" s="23">
        <v>397</v>
      </c>
      <c r="K3" s="23">
        <v>401</v>
      </c>
      <c r="L3" s="23">
        <v>407</v>
      </c>
      <c r="M3" s="23">
        <v>414</v>
      </c>
      <c r="N3" s="23">
        <v>422</v>
      </c>
      <c r="O3" s="23">
        <v>428</v>
      </c>
      <c r="P3" s="23">
        <v>435</v>
      </c>
      <c r="Q3" s="23">
        <v>439</v>
      </c>
      <c r="R3" s="23">
        <v>441</v>
      </c>
      <c r="S3" s="23">
        <v>438</v>
      </c>
      <c r="T3" s="23">
        <v>435</v>
      </c>
      <c r="U3" s="23">
        <v>433</v>
      </c>
      <c r="V3" s="23">
        <v>433</v>
      </c>
      <c r="W3" s="23">
        <v>434</v>
      </c>
    </row>
    <row r="4" spans="2:23" x14ac:dyDescent="0.2">
      <c r="B4" s="22">
        <v>19</v>
      </c>
      <c r="C4" s="23">
        <v>322</v>
      </c>
      <c r="D4" s="23">
        <v>335</v>
      </c>
      <c r="E4" s="23">
        <v>354</v>
      </c>
      <c r="F4" s="23">
        <v>374</v>
      </c>
      <c r="G4" s="23">
        <v>385</v>
      </c>
      <c r="H4" s="23">
        <v>396</v>
      </c>
      <c r="I4" s="23">
        <v>400</v>
      </c>
      <c r="J4" s="23">
        <v>402</v>
      </c>
      <c r="K4" s="23">
        <v>407</v>
      </c>
      <c r="L4" s="23">
        <v>413</v>
      </c>
      <c r="M4" s="23">
        <v>421</v>
      </c>
      <c r="N4" s="23">
        <v>427</v>
      </c>
      <c r="O4" s="23">
        <v>433</v>
      </c>
      <c r="P4" s="23">
        <v>437</v>
      </c>
      <c r="Q4" s="23">
        <v>438</v>
      </c>
      <c r="R4" s="23">
        <v>438</v>
      </c>
      <c r="S4" s="23">
        <v>435</v>
      </c>
      <c r="T4" s="23">
        <v>432</v>
      </c>
      <c r="U4" s="23">
        <v>432</v>
      </c>
      <c r="V4" s="23">
        <v>433</v>
      </c>
      <c r="W4" s="23">
        <v>436</v>
      </c>
    </row>
    <row r="5" spans="2:23" x14ac:dyDescent="0.2">
      <c r="B5" s="22">
        <v>20</v>
      </c>
      <c r="C5" s="23">
        <v>340</v>
      </c>
      <c r="D5" s="23">
        <v>354</v>
      </c>
      <c r="E5" s="23">
        <v>369</v>
      </c>
      <c r="F5" s="23">
        <v>387</v>
      </c>
      <c r="G5" s="23">
        <v>395</v>
      </c>
      <c r="H5" s="23">
        <v>406</v>
      </c>
      <c r="I5" s="23">
        <v>406</v>
      </c>
      <c r="J5" s="23">
        <v>410</v>
      </c>
      <c r="K5" s="23">
        <v>415</v>
      </c>
      <c r="L5" s="23">
        <v>422</v>
      </c>
      <c r="M5" s="23">
        <v>428</v>
      </c>
      <c r="N5" s="23">
        <v>433</v>
      </c>
      <c r="O5" s="23">
        <v>437</v>
      </c>
      <c r="P5" s="23">
        <v>438</v>
      </c>
      <c r="Q5" s="23">
        <v>438</v>
      </c>
      <c r="R5" s="23">
        <v>437</v>
      </c>
      <c r="S5" s="23">
        <v>434</v>
      </c>
      <c r="T5" s="23">
        <v>434</v>
      </c>
      <c r="U5" s="23">
        <v>435</v>
      </c>
      <c r="V5" s="23">
        <v>438</v>
      </c>
      <c r="W5" s="23">
        <v>443</v>
      </c>
    </row>
    <row r="6" spans="2:23" x14ac:dyDescent="0.2">
      <c r="B6" s="22">
        <v>21</v>
      </c>
      <c r="C6" s="23">
        <v>357</v>
      </c>
      <c r="D6" s="23">
        <v>367</v>
      </c>
      <c r="E6" s="23">
        <v>380</v>
      </c>
      <c r="F6" s="23">
        <v>396</v>
      </c>
      <c r="G6" s="23">
        <v>404</v>
      </c>
      <c r="H6" s="23">
        <v>411</v>
      </c>
      <c r="I6" s="23">
        <v>413</v>
      </c>
      <c r="J6" s="23">
        <v>418</v>
      </c>
      <c r="K6" s="23">
        <v>424</v>
      </c>
      <c r="L6" s="23">
        <v>429</v>
      </c>
      <c r="M6" s="23">
        <v>435</v>
      </c>
      <c r="N6" s="23">
        <v>438</v>
      </c>
      <c r="O6" s="23">
        <v>438</v>
      </c>
      <c r="P6" s="23">
        <v>437</v>
      </c>
      <c r="Q6" s="23">
        <v>436</v>
      </c>
      <c r="R6" s="23">
        <v>436</v>
      </c>
      <c r="S6" s="23">
        <v>436</v>
      </c>
      <c r="T6" s="23">
        <v>437</v>
      </c>
      <c r="U6" s="23">
        <v>441</v>
      </c>
      <c r="V6" s="23">
        <v>446</v>
      </c>
      <c r="W6" s="23">
        <v>453</v>
      </c>
    </row>
    <row r="7" spans="2:23" x14ac:dyDescent="0.2">
      <c r="B7" s="22">
        <v>22</v>
      </c>
      <c r="C7" s="23">
        <v>374</v>
      </c>
      <c r="D7" s="23">
        <v>381</v>
      </c>
      <c r="E7" s="23">
        <v>392</v>
      </c>
      <c r="F7" s="23">
        <v>408</v>
      </c>
      <c r="G7" s="23">
        <v>412</v>
      </c>
      <c r="H7" s="23">
        <v>421</v>
      </c>
      <c r="I7" s="23">
        <v>424</v>
      </c>
      <c r="J7" s="23">
        <v>429</v>
      </c>
      <c r="K7" s="23">
        <v>434</v>
      </c>
      <c r="L7" s="23">
        <v>438</v>
      </c>
      <c r="M7" s="23">
        <v>441</v>
      </c>
      <c r="N7" s="23">
        <v>441</v>
      </c>
      <c r="O7" s="23">
        <v>440</v>
      </c>
      <c r="P7" s="23">
        <v>438</v>
      </c>
      <c r="Q7" s="23">
        <v>438</v>
      </c>
      <c r="R7" s="23">
        <v>441</v>
      </c>
      <c r="S7" s="23">
        <v>442</v>
      </c>
      <c r="T7" s="23">
        <v>445</v>
      </c>
      <c r="U7" s="23">
        <v>451</v>
      </c>
      <c r="V7" s="23">
        <v>458</v>
      </c>
      <c r="W7" s="23">
        <v>467</v>
      </c>
    </row>
    <row r="8" spans="2:23" x14ac:dyDescent="0.2">
      <c r="B8" s="22">
        <v>23</v>
      </c>
      <c r="C8" s="23">
        <v>383</v>
      </c>
      <c r="D8" s="23">
        <v>388</v>
      </c>
      <c r="E8" s="23">
        <v>400</v>
      </c>
      <c r="F8" s="23">
        <v>413</v>
      </c>
      <c r="G8" s="23">
        <v>420</v>
      </c>
      <c r="H8" s="23">
        <v>430</v>
      </c>
      <c r="I8" s="23">
        <v>435</v>
      </c>
      <c r="J8" s="23">
        <v>438</v>
      </c>
      <c r="K8" s="23">
        <v>442</v>
      </c>
      <c r="L8" s="23">
        <v>445</v>
      </c>
      <c r="M8" s="23">
        <v>445</v>
      </c>
      <c r="N8" s="23">
        <v>443</v>
      </c>
      <c r="O8" s="23">
        <v>441</v>
      </c>
      <c r="P8" s="23">
        <v>440</v>
      </c>
      <c r="Q8" s="23">
        <v>443</v>
      </c>
      <c r="R8" s="23">
        <v>448</v>
      </c>
      <c r="S8" s="23">
        <v>451</v>
      </c>
      <c r="T8" s="23">
        <v>457</v>
      </c>
      <c r="U8" s="23">
        <v>465</v>
      </c>
      <c r="V8" s="23">
        <v>474</v>
      </c>
      <c r="W8" s="23">
        <v>485</v>
      </c>
    </row>
    <row r="9" spans="2:23" x14ac:dyDescent="0.2">
      <c r="B9" s="22">
        <v>24</v>
      </c>
      <c r="C9" s="23">
        <v>395</v>
      </c>
      <c r="D9" s="23">
        <v>401</v>
      </c>
      <c r="E9" s="23">
        <v>408</v>
      </c>
      <c r="F9" s="23">
        <v>424</v>
      </c>
      <c r="G9" s="23">
        <v>432</v>
      </c>
      <c r="H9" s="23">
        <v>445</v>
      </c>
      <c r="I9" s="23">
        <v>447</v>
      </c>
      <c r="J9" s="23">
        <v>450</v>
      </c>
      <c r="K9" s="23">
        <v>451</v>
      </c>
      <c r="L9" s="23">
        <v>450</v>
      </c>
      <c r="M9" s="23">
        <v>449</v>
      </c>
      <c r="N9" s="23">
        <v>446</v>
      </c>
      <c r="O9" s="23">
        <v>445</v>
      </c>
      <c r="P9" s="23">
        <v>448</v>
      </c>
      <c r="Q9" s="23">
        <v>452</v>
      </c>
      <c r="R9" s="23">
        <v>460</v>
      </c>
      <c r="S9" s="23">
        <v>466</v>
      </c>
      <c r="T9" s="23">
        <v>473</v>
      </c>
      <c r="U9" s="23">
        <v>483</v>
      </c>
      <c r="V9" s="23">
        <v>494</v>
      </c>
      <c r="W9" s="23">
        <v>507</v>
      </c>
    </row>
    <row r="10" spans="2:23" x14ac:dyDescent="0.2">
      <c r="B10" s="22">
        <v>25</v>
      </c>
      <c r="C10" s="23">
        <v>407</v>
      </c>
      <c r="D10" s="23">
        <v>407</v>
      </c>
      <c r="E10" s="23">
        <v>419</v>
      </c>
      <c r="F10" s="23">
        <v>437</v>
      </c>
      <c r="G10" s="23">
        <v>447</v>
      </c>
      <c r="H10" s="23">
        <v>458</v>
      </c>
      <c r="I10" s="23">
        <v>460</v>
      </c>
      <c r="J10" s="23">
        <v>460</v>
      </c>
      <c r="K10" s="23">
        <v>458</v>
      </c>
      <c r="L10" s="23">
        <v>455</v>
      </c>
      <c r="M10" s="23">
        <v>453</v>
      </c>
      <c r="N10" s="23">
        <v>451</v>
      </c>
      <c r="O10" s="23">
        <v>454</v>
      </c>
      <c r="P10" s="23">
        <v>458</v>
      </c>
      <c r="Q10" s="23">
        <v>466</v>
      </c>
      <c r="R10" s="23">
        <v>476</v>
      </c>
      <c r="S10" s="23">
        <v>484</v>
      </c>
      <c r="T10" s="23">
        <v>494</v>
      </c>
      <c r="U10" s="23">
        <v>506</v>
      </c>
      <c r="V10" s="23">
        <v>519</v>
      </c>
      <c r="W10" s="23">
        <v>533</v>
      </c>
    </row>
    <row r="11" spans="2:23" x14ac:dyDescent="0.2">
      <c r="B11" s="22">
        <v>26</v>
      </c>
      <c r="C11" s="23">
        <v>411</v>
      </c>
      <c r="D11" s="23">
        <v>417</v>
      </c>
      <c r="E11" s="23">
        <v>431</v>
      </c>
      <c r="F11" s="23">
        <v>452</v>
      </c>
      <c r="G11" s="23">
        <v>461</v>
      </c>
      <c r="H11" s="23">
        <v>471</v>
      </c>
      <c r="I11" s="23">
        <v>470</v>
      </c>
      <c r="J11" s="23">
        <v>467</v>
      </c>
      <c r="K11" s="23">
        <v>463</v>
      </c>
      <c r="L11" s="23">
        <v>460</v>
      </c>
      <c r="M11" s="23">
        <v>459</v>
      </c>
      <c r="N11" s="23">
        <v>461</v>
      </c>
      <c r="O11" s="23">
        <v>466</v>
      </c>
      <c r="P11" s="23">
        <v>473</v>
      </c>
      <c r="Q11" s="23">
        <v>483</v>
      </c>
      <c r="R11" s="23">
        <v>496</v>
      </c>
      <c r="S11" s="23">
        <v>506</v>
      </c>
      <c r="T11" s="23">
        <v>518</v>
      </c>
      <c r="U11" s="23">
        <v>532</v>
      </c>
      <c r="V11" s="23">
        <v>547</v>
      </c>
      <c r="W11" s="23">
        <v>562</v>
      </c>
    </row>
    <row r="12" spans="2:23" x14ac:dyDescent="0.2">
      <c r="B12" s="22">
        <v>27</v>
      </c>
      <c r="C12" s="23">
        <v>424</v>
      </c>
      <c r="D12" s="23">
        <v>433</v>
      </c>
      <c r="E12" s="23">
        <v>450</v>
      </c>
      <c r="F12" s="23">
        <v>469</v>
      </c>
      <c r="G12" s="23">
        <v>477</v>
      </c>
      <c r="H12" s="23">
        <v>485</v>
      </c>
      <c r="I12" s="23">
        <v>479</v>
      </c>
      <c r="J12" s="23">
        <v>474</v>
      </c>
      <c r="K12" s="23">
        <v>470</v>
      </c>
      <c r="L12" s="23">
        <v>468</v>
      </c>
      <c r="M12" s="23">
        <v>471</v>
      </c>
      <c r="N12" s="23">
        <v>475</v>
      </c>
      <c r="O12" s="23">
        <v>483</v>
      </c>
      <c r="P12" s="23">
        <v>493</v>
      </c>
      <c r="Q12" s="23">
        <v>506</v>
      </c>
      <c r="R12" s="23">
        <v>521</v>
      </c>
      <c r="S12" s="23">
        <v>533</v>
      </c>
      <c r="T12" s="23">
        <v>548</v>
      </c>
      <c r="U12" s="23">
        <v>563</v>
      </c>
      <c r="V12" s="23">
        <v>579</v>
      </c>
      <c r="W12" s="23">
        <v>596</v>
      </c>
    </row>
    <row r="13" spans="2:23" x14ac:dyDescent="0.2">
      <c r="B13" s="22">
        <v>28</v>
      </c>
      <c r="C13" s="23">
        <v>443</v>
      </c>
      <c r="D13" s="23">
        <v>455</v>
      </c>
      <c r="E13" s="23">
        <v>470</v>
      </c>
      <c r="F13" s="23">
        <v>488</v>
      </c>
      <c r="G13" s="23">
        <v>493</v>
      </c>
      <c r="H13" s="23">
        <v>496</v>
      </c>
      <c r="I13" s="23">
        <v>489</v>
      </c>
      <c r="J13" s="23">
        <v>483</v>
      </c>
      <c r="K13" s="23">
        <v>480</v>
      </c>
      <c r="L13" s="23">
        <v>482</v>
      </c>
      <c r="M13" s="23">
        <v>487</v>
      </c>
      <c r="N13" s="23">
        <v>495</v>
      </c>
      <c r="O13" s="23">
        <v>505</v>
      </c>
      <c r="P13" s="23">
        <v>518</v>
      </c>
      <c r="Q13" s="23">
        <v>533</v>
      </c>
      <c r="R13" s="23">
        <v>551</v>
      </c>
      <c r="S13" s="23">
        <v>566</v>
      </c>
      <c r="T13" s="23">
        <v>582</v>
      </c>
      <c r="U13" s="23">
        <v>598</v>
      </c>
      <c r="V13" s="23">
        <v>616</v>
      </c>
      <c r="W13" s="23">
        <v>633</v>
      </c>
    </row>
    <row r="14" spans="2:23" x14ac:dyDescent="0.2">
      <c r="B14" s="22">
        <v>29</v>
      </c>
      <c r="C14" s="23">
        <v>470</v>
      </c>
      <c r="D14" s="23">
        <v>478</v>
      </c>
      <c r="E14" s="23">
        <v>491</v>
      </c>
      <c r="F14" s="23">
        <v>506</v>
      </c>
      <c r="G14" s="23">
        <v>506</v>
      </c>
      <c r="H14" s="23">
        <v>507</v>
      </c>
      <c r="I14" s="23">
        <v>499</v>
      </c>
      <c r="J14" s="23">
        <v>495</v>
      </c>
      <c r="K14" s="23">
        <v>496</v>
      </c>
      <c r="L14" s="23">
        <v>501</v>
      </c>
      <c r="M14" s="23">
        <v>509</v>
      </c>
      <c r="N14" s="23">
        <v>519</v>
      </c>
      <c r="O14" s="23">
        <v>532</v>
      </c>
      <c r="P14" s="23">
        <v>548</v>
      </c>
      <c r="Q14" s="23">
        <v>566</v>
      </c>
      <c r="R14" s="23">
        <v>586</v>
      </c>
      <c r="S14" s="23">
        <v>603</v>
      </c>
      <c r="T14" s="23">
        <v>620</v>
      </c>
      <c r="U14" s="23">
        <v>638</v>
      </c>
      <c r="V14" s="23">
        <v>656</v>
      </c>
      <c r="W14" s="23">
        <v>675</v>
      </c>
    </row>
    <row r="15" spans="2:23" x14ac:dyDescent="0.2">
      <c r="B15" s="22">
        <v>30</v>
      </c>
      <c r="C15" s="23">
        <v>495</v>
      </c>
      <c r="D15" s="23">
        <v>501</v>
      </c>
      <c r="E15" s="23">
        <v>510</v>
      </c>
      <c r="F15" s="23">
        <v>520</v>
      </c>
      <c r="G15" s="23">
        <v>518</v>
      </c>
      <c r="H15" s="23">
        <v>519</v>
      </c>
      <c r="I15" s="23">
        <v>512</v>
      </c>
      <c r="J15" s="23">
        <v>512</v>
      </c>
      <c r="K15" s="23">
        <v>516</v>
      </c>
      <c r="L15" s="23">
        <v>524</v>
      </c>
      <c r="M15" s="23">
        <v>535</v>
      </c>
      <c r="N15" s="23">
        <v>549</v>
      </c>
      <c r="O15" s="23">
        <v>565</v>
      </c>
      <c r="P15" s="23">
        <v>583</v>
      </c>
      <c r="Q15" s="23">
        <v>604</v>
      </c>
      <c r="R15" s="23">
        <v>626</v>
      </c>
      <c r="S15" s="23">
        <v>644</v>
      </c>
      <c r="T15" s="23">
        <v>663</v>
      </c>
      <c r="U15" s="23">
        <v>682</v>
      </c>
      <c r="V15" s="23">
        <v>702</v>
      </c>
      <c r="W15" s="23">
        <v>721</v>
      </c>
    </row>
    <row r="16" spans="2:23" x14ac:dyDescent="0.2">
      <c r="B16" s="22">
        <v>31</v>
      </c>
      <c r="C16" s="23">
        <v>526</v>
      </c>
      <c r="D16" s="23">
        <v>527</v>
      </c>
      <c r="E16" s="23">
        <v>531</v>
      </c>
      <c r="F16" s="23">
        <v>540</v>
      </c>
      <c r="G16" s="23">
        <v>537</v>
      </c>
      <c r="H16" s="23">
        <v>541</v>
      </c>
      <c r="I16" s="23">
        <v>540</v>
      </c>
      <c r="J16" s="23">
        <v>543</v>
      </c>
      <c r="K16" s="23">
        <v>551</v>
      </c>
      <c r="L16" s="23">
        <v>562</v>
      </c>
      <c r="M16" s="23">
        <v>578</v>
      </c>
      <c r="N16" s="23">
        <v>595</v>
      </c>
      <c r="O16" s="23">
        <v>614</v>
      </c>
      <c r="P16" s="23">
        <v>636</v>
      </c>
      <c r="Q16" s="23">
        <v>660</v>
      </c>
      <c r="R16" s="23">
        <v>685</v>
      </c>
      <c r="S16" s="23">
        <v>705</v>
      </c>
      <c r="T16" s="23">
        <v>726</v>
      </c>
      <c r="U16" s="23">
        <v>747</v>
      </c>
      <c r="V16" s="23">
        <v>768</v>
      </c>
      <c r="W16" s="23">
        <v>788</v>
      </c>
    </row>
    <row r="17" spans="2:23" x14ac:dyDescent="0.2">
      <c r="B17" s="22">
        <v>32</v>
      </c>
      <c r="C17" s="23">
        <v>550</v>
      </c>
      <c r="D17" s="23">
        <v>545</v>
      </c>
      <c r="E17" s="23">
        <v>548</v>
      </c>
      <c r="F17" s="23">
        <v>557</v>
      </c>
      <c r="G17" s="23">
        <v>558</v>
      </c>
      <c r="H17" s="23">
        <v>568</v>
      </c>
      <c r="I17" s="23">
        <v>570</v>
      </c>
      <c r="J17" s="23">
        <v>578</v>
      </c>
      <c r="K17" s="23">
        <v>590</v>
      </c>
      <c r="L17" s="23">
        <v>606</v>
      </c>
      <c r="M17" s="23">
        <v>625</v>
      </c>
      <c r="N17" s="23">
        <v>646</v>
      </c>
      <c r="O17" s="23">
        <v>670</v>
      </c>
      <c r="P17" s="23">
        <v>695</v>
      </c>
      <c r="Q17" s="23">
        <v>722</v>
      </c>
      <c r="R17" s="23">
        <v>749</v>
      </c>
      <c r="S17" s="23">
        <v>772</v>
      </c>
      <c r="T17" s="23">
        <v>795</v>
      </c>
      <c r="U17" s="23">
        <v>817</v>
      </c>
      <c r="V17" s="23">
        <v>839</v>
      </c>
      <c r="W17" s="23">
        <v>860</v>
      </c>
    </row>
    <row r="18" spans="2:23" x14ac:dyDescent="0.2">
      <c r="B18" s="22">
        <v>33</v>
      </c>
      <c r="C18" s="23">
        <v>565</v>
      </c>
      <c r="D18" s="23">
        <v>559</v>
      </c>
      <c r="E18" s="23">
        <v>563</v>
      </c>
      <c r="F18" s="23">
        <v>576</v>
      </c>
      <c r="G18" s="23">
        <v>585</v>
      </c>
      <c r="H18" s="23">
        <v>599</v>
      </c>
      <c r="I18" s="23">
        <v>607</v>
      </c>
      <c r="J18" s="23">
        <v>619</v>
      </c>
      <c r="K18" s="23">
        <v>636</v>
      </c>
      <c r="L18" s="23">
        <v>656</v>
      </c>
      <c r="M18" s="23">
        <v>680</v>
      </c>
      <c r="N18" s="23">
        <v>705</v>
      </c>
      <c r="O18" s="23">
        <v>732</v>
      </c>
      <c r="P18" s="23">
        <v>760</v>
      </c>
      <c r="Q18" s="23">
        <v>790</v>
      </c>
      <c r="R18" s="23">
        <v>821</v>
      </c>
      <c r="S18" s="23">
        <v>845</v>
      </c>
      <c r="T18" s="23">
        <v>869</v>
      </c>
      <c r="U18" s="23">
        <v>893</v>
      </c>
      <c r="V18" s="23">
        <v>916</v>
      </c>
      <c r="W18" s="23">
        <v>937</v>
      </c>
    </row>
    <row r="19" spans="2:23" x14ac:dyDescent="0.2">
      <c r="B19" s="22">
        <v>34</v>
      </c>
      <c r="C19" s="23">
        <v>573</v>
      </c>
      <c r="D19" s="23">
        <v>570</v>
      </c>
      <c r="E19" s="23">
        <v>579</v>
      </c>
      <c r="F19" s="23">
        <v>602</v>
      </c>
      <c r="G19" s="23">
        <v>616</v>
      </c>
      <c r="H19" s="23">
        <v>637</v>
      </c>
      <c r="I19" s="23">
        <v>649</v>
      </c>
      <c r="J19" s="23">
        <v>667</v>
      </c>
      <c r="K19" s="23">
        <v>688</v>
      </c>
      <c r="L19" s="23">
        <v>713</v>
      </c>
      <c r="M19" s="23">
        <v>741</v>
      </c>
      <c r="N19" s="23">
        <v>770</v>
      </c>
      <c r="O19" s="23">
        <v>800</v>
      </c>
      <c r="P19" s="23">
        <v>831</v>
      </c>
      <c r="Q19" s="23">
        <v>864</v>
      </c>
      <c r="R19" s="23">
        <v>898</v>
      </c>
      <c r="S19" s="23">
        <v>924</v>
      </c>
      <c r="T19" s="23">
        <v>950</v>
      </c>
      <c r="U19" s="23">
        <v>974</v>
      </c>
      <c r="V19" s="23">
        <v>997</v>
      </c>
      <c r="W19" s="23">
        <v>1019</v>
      </c>
    </row>
    <row r="20" spans="2:23" x14ac:dyDescent="0.2">
      <c r="B20" s="22">
        <v>35</v>
      </c>
      <c r="C20" s="23">
        <v>583</v>
      </c>
      <c r="D20" s="23">
        <v>586</v>
      </c>
      <c r="E20" s="23">
        <v>605</v>
      </c>
      <c r="F20" s="23">
        <v>634</v>
      </c>
      <c r="G20" s="23">
        <v>655</v>
      </c>
      <c r="H20" s="23">
        <v>682</v>
      </c>
      <c r="I20" s="23">
        <v>700</v>
      </c>
      <c r="J20" s="23">
        <v>722</v>
      </c>
      <c r="K20" s="23">
        <v>748</v>
      </c>
      <c r="L20" s="23">
        <v>778</v>
      </c>
      <c r="M20" s="23">
        <v>810</v>
      </c>
      <c r="N20" s="23">
        <v>842</v>
      </c>
      <c r="O20" s="23">
        <v>876</v>
      </c>
      <c r="P20" s="23">
        <v>911</v>
      </c>
      <c r="Q20" s="23">
        <v>947</v>
      </c>
      <c r="R20" s="23">
        <v>983</v>
      </c>
      <c r="S20" s="23">
        <v>1011</v>
      </c>
      <c r="T20" s="23">
        <v>1037</v>
      </c>
      <c r="U20" s="23">
        <v>1062</v>
      </c>
      <c r="V20" s="23">
        <v>1086</v>
      </c>
      <c r="W20" s="23">
        <v>1108</v>
      </c>
    </row>
    <row r="21" spans="2:23" x14ac:dyDescent="0.2">
      <c r="B21" s="22">
        <v>36</v>
      </c>
      <c r="C21" s="23">
        <v>602</v>
      </c>
      <c r="D21" s="23">
        <v>616</v>
      </c>
      <c r="E21" s="23">
        <v>642</v>
      </c>
      <c r="F21" s="23">
        <v>680</v>
      </c>
      <c r="G21" s="23">
        <v>707</v>
      </c>
      <c r="H21" s="23">
        <v>741</v>
      </c>
      <c r="I21" s="23">
        <v>764</v>
      </c>
      <c r="J21" s="23">
        <v>792</v>
      </c>
      <c r="K21" s="23">
        <v>823</v>
      </c>
      <c r="L21" s="23">
        <v>858</v>
      </c>
      <c r="M21" s="23">
        <v>894</v>
      </c>
      <c r="N21" s="23">
        <v>930</v>
      </c>
      <c r="O21" s="23">
        <v>967</v>
      </c>
      <c r="P21" s="23">
        <v>1006</v>
      </c>
      <c r="Q21" s="23">
        <v>1045</v>
      </c>
      <c r="R21" s="23">
        <v>1084</v>
      </c>
      <c r="S21" s="23">
        <v>1112</v>
      </c>
      <c r="T21" s="23">
        <v>1139</v>
      </c>
      <c r="U21" s="23">
        <v>1165</v>
      </c>
      <c r="V21" s="23">
        <v>1189</v>
      </c>
      <c r="W21" s="23">
        <v>1211</v>
      </c>
    </row>
    <row r="22" spans="2:23" x14ac:dyDescent="0.2">
      <c r="B22" s="22">
        <v>37</v>
      </c>
      <c r="C22" s="23">
        <v>635</v>
      </c>
      <c r="D22" s="23">
        <v>655</v>
      </c>
      <c r="E22" s="23">
        <v>690</v>
      </c>
      <c r="F22" s="23">
        <v>736</v>
      </c>
      <c r="G22" s="23">
        <v>770</v>
      </c>
      <c r="H22" s="23">
        <v>811</v>
      </c>
      <c r="I22" s="23">
        <v>840</v>
      </c>
      <c r="J22" s="23">
        <v>872</v>
      </c>
      <c r="K22" s="23">
        <v>908</v>
      </c>
      <c r="L22" s="23">
        <v>946</v>
      </c>
      <c r="M22" s="23">
        <v>987</v>
      </c>
      <c r="N22" s="23">
        <v>1027</v>
      </c>
      <c r="O22" s="23">
        <v>1068</v>
      </c>
      <c r="P22" s="23">
        <v>1110</v>
      </c>
      <c r="Q22" s="23">
        <v>1151</v>
      </c>
      <c r="R22" s="23">
        <v>1192</v>
      </c>
      <c r="S22" s="23">
        <v>1221</v>
      </c>
      <c r="T22" s="23">
        <v>1249</v>
      </c>
      <c r="U22" s="23">
        <v>1275</v>
      </c>
      <c r="V22" s="23">
        <v>1299</v>
      </c>
      <c r="W22" s="23">
        <v>1322</v>
      </c>
    </row>
    <row r="23" spans="2:23" x14ac:dyDescent="0.2">
      <c r="B23" s="22">
        <v>38</v>
      </c>
      <c r="C23" s="23">
        <v>678</v>
      </c>
      <c r="D23" s="23">
        <v>707</v>
      </c>
      <c r="E23" s="23">
        <v>750</v>
      </c>
      <c r="F23" s="23">
        <v>804</v>
      </c>
      <c r="G23" s="23">
        <v>845</v>
      </c>
      <c r="H23" s="23">
        <v>893</v>
      </c>
      <c r="I23" s="23">
        <v>927</v>
      </c>
      <c r="J23" s="23">
        <v>964</v>
      </c>
      <c r="K23" s="23">
        <v>1004</v>
      </c>
      <c r="L23" s="23">
        <v>1046</v>
      </c>
      <c r="M23" s="23">
        <v>1091</v>
      </c>
      <c r="N23" s="23">
        <v>1134</v>
      </c>
      <c r="O23" s="23">
        <v>1179</v>
      </c>
      <c r="P23" s="23">
        <v>1223</v>
      </c>
      <c r="Q23" s="23">
        <v>1266</v>
      </c>
      <c r="R23" s="23">
        <v>1309</v>
      </c>
      <c r="S23" s="23">
        <v>1339</v>
      </c>
      <c r="T23" s="23">
        <v>1367</v>
      </c>
      <c r="U23" s="23">
        <v>1393</v>
      </c>
      <c r="V23" s="23">
        <v>1417</v>
      </c>
      <c r="W23" s="23">
        <v>1439</v>
      </c>
    </row>
    <row r="24" spans="2:23" x14ac:dyDescent="0.2">
      <c r="B24" s="22">
        <v>39</v>
      </c>
      <c r="C24" s="23">
        <v>736</v>
      </c>
      <c r="D24" s="23">
        <v>772</v>
      </c>
      <c r="E24" s="23">
        <v>822</v>
      </c>
      <c r="F24" s="23">
        <v>885</v>
      </c>
      <c r="G24" s="23">
        <v>933</v>
      </c>
      <c r="H24" s="23">
        <v>988</v>
      </c>
      <c r="I24" s="23">
        <v>1026</v>
      </c>
      <c r="J24" s="23">
        <v>1067</v>
      </c>
      <c r="K24" s="23">
        <v>1111</v>
      </c>
      <c r="L24" s="23">
        <v>1158</v>
      </c>
      <c r="M24" s="23">
        <v>1206</v>
      </c>
      <c r="N24" s="23">
        <v>1253</v>
      </c>
      <c r="O24" s="23">
        <v>1299</v>
      </c>
      <c r="P24" s="23">
        <v>1345</v>
      </c>
      <c r="Q24" s="23">
        <v>1391</v>
      </c>
      <c r="R24" s="23">
        <v>1435</v>
      </c>
      <c r="S24" s="23">
        <v>1465</v>
      </c>
      <c r="T24" s="23">
        <v>1493</v>
      </c>
      <c r="U24" s="23">
        <v>1519</v>
      </c>
      <c r="V24" s="23">
        <v>1543</v>
      </c>
      <c r="W24" s="23">
        <v>1565</v>
      </c>
    </row>
    <row r="25" spans="2:23" x14ac:dyDescent="0.2">
      <c r="B25" s="22">
        <v>40</v>
      </c>
      <c r="C25" s="23">
        <v>808</v>
      </c>
      <c r="D25" s="23">
        <v>850</v>
      </c>
      <c r="E25" s="23">
        <v>908</v>
      </c>
      <c r="F25" s="23">
        <v>980</v>
      </c>
      <c r="G25" s="23">
        <v>1034</v>
      </c>
      <c r="H25" s="23">
        <v>1096</v>
      </c>
      <c r="I25" s="23">
        <v>1138</v>
      </c>
      <c r="J25" s="23">
        <v>1183</v>
      </c>
      <c r="K25" s="23">
        <v>1231</v>
      </c>
      <c r="L25" s="23">
        <v>1281</v>
      </c>
      <c r="M25" s="23">
        <v>1332</v>
      </c>
      <c r="N25" s="23">
        <v>1381</v>
      </c>
      <c r="O25" s="23">
        <v>1430</v>
      </c>
      <c r="P25" s="23">
        <v>1478</v>
      </c>
      <c r="Q25" s="23">
        <v>1524</v>
      </c>
      <c r="R25" s="23">
        <v>1570</v>
      </c>
      <c r="S25" s="23">
        <v>1600</v>
      </c>
      <c r="T25" s="23">
        <v>1628</v>
      </c>
      <c r="U25" s="23">
        <v>1653</v>
      </c>
      <c r="V25" s="23">
        <v>1677</v>
      </c>
      <c r="W25" s="23">
        <v>1698</v>
      </c>
    </row>
    <row r="26" spans="2:23" x14ac:dyDescent="0.2">
      <c r="B26" s="22">
        <v>41</v>
      </c>
      <c r="C26" s="23">
        <v>891</v>
      </c>
      <c r="D26" s="23">
        <v>941</v>
      </c>
      <c r="E26" s="23">
        <v>1007</v>
      </c>
      <c r="F26" s="23">
        <v>1087</v>
      </c>
      <c r="G26" s="23">
        <v>1148</v>
      </c>
      <c r="H26" s="23">
        <v>1216</v>
      </c>
      <c r="I26" s="23">
        <v>1261</v>
      </c>
      <c r="J26" s="23">
        <v>1310</v>
      </c>
      <c r="K26" s="23">
        <v>1361</v>
      </c>
      <c r="L26" s="23">
        <v>1415</v>
      </c>
      <c r="M26" s="23">
        <v>1469</v>
      </c>
      <c r="N26" s="23">
        <v>1520</v>
      </c>
      <c r="O26" s="23">
        <v>1570</v>
      </c>
      <c r="P26" s="23">
        <v>1619</v>
      </c>
      <c r="Q26" s="23">
        <v>1667</v>
      </c>
      <c r="R26" s="23">
        <v>1714</v>
      </c>
      <c r="S26" s="23">
        <v>1744</v>
      </c>
      <c r="T26" s="23">
        <v>1771</v>
      </c>
      <c r="U26" s="23">
        <v>1796</v>
      </c>
      <c r="V26" s="23">
        <v>1819</v>
      </c>
      <c r="W26" s="23">
        <v>1840</v>
      </c>
    </row>
    <row r="27" spans="2:23" x14ac:dyDescent="0.2">
      <c r="B27" s="22">
        <v>42</v>
      </c>
      <c r="C27" s="23">
        <v>983</v>
      </c>
      <c r="D27" s="23">
        <v>1040</v>
      </c>
      <c r="E27" s="23">
        <v>1115</v>
      </c>
      <c r="F27" s="23">
        <v>1205</v>
      </c>
      <c r="G27" s="23">
        <v>1271</v>
      </c>
      <c r="H27" s="23">
        <v>1345</v>
      </c>
      <c r="I27" s="23">
        <v>1394</v>
      </c>
      <c r="J27" s="23">
        <v>1447</v>
      </c>
      <c r="K27" s="23">
        <v>1502</v>
      </c>
      <c r="L27" s="23">
        <v>1557</v>
      </c>
      <c r="M27" s="23">
        <v>1613</v>
      </c>
      <c r="N27" s="23">
        <v>1666</v>
      </c>
      <c r="O27" s="23">
        <v>1717</v>
      </c>
      <c r="P27" s="23">
        <v>1768</v>
      </c>
      <c r="Q27" s="23">
        <v>1818</v>
      </c>
      <c r="R27" s="23">
        <v>1866</v>
      </c>
      <c r="S27" s="23">
        <v>1894</v>
      </c>
      <c r="T27" s="23">
        <v>1921</v>
      </c>
      <c r="U27" s="23">
        <v>1946</v>
      </c>
      <c r="V27" s="23">
        <v>1969</v>
      </c>
      <c r="W27" s="23">
        <v>1990</v>
      </c>
    </row>
    <row r="28" spans="2:23" x14ac:dyDescent="0.2">
      <c r="B28" s="22">
        <v>43</v>
      </c>
      <c r="C28" s="23">
        <v>1088</v>
      </c>
      <c r="D28" s="23">
        <v>1152</v>
      </c>
      <c r="E28" s="23">
        <v>1236</v>
      </c>
      <c r="F28" s="23">
        <v>1333</v>
      </c>
      <c r="G28" s="23">
        <v>1406</v>
      </c>
      <c r="H28" s="23">
        <v>1487</v>
      </c>
      <c r="I28" s="23">
        <v>1539</v>
      </c>
      <c r="J28" s="23">
        <v>1595</v>
      </c>
      <c r="K28" s="23">
        <v>1652</v>
      </c>
      <c r="L28" s="23">
        <v>1710</v>
      </c>
      <c r="M28" s="23">
        <v>1768</v>
      </c>
      <c r="N28" s="23">
        <v>1822</v>
      </c>
      <c r="O28" s="23">
        <v>1875</v>
      </c>
      <c r="P28" s="23">
        <v>1927</v>
      </c>
      <c r="Q28" s="23">
        <v>1977</v>
      </c>
      <c r="R28" s="23">
        <v>2026</v>
      </c>
      <c r="S28" s="23">
        <v>2054</v>
      </c>
      <c r="T28" s="23">
        <v>2080</v>
      </c>
      <c r="U28" s="23">
        <v>2105</v>
      </c>
      <c r="V28" s="23">
        <v>2128</v>
      </c>
      <c r="W28" s="23">
        <v>2150</v>
      </c>
    </row>
    <row r="29" spans="2:23" x14ac:dyDescent="0.2">
      <c r="B29" s="22">
        <v>44</v>
      </c>
      <c r="C29" s="23">
        <v>1203</v>
      </c>
      <c r="D29" s="23">
        <v>1275</v>
      </c>
      <c r="E29" s="23">
        <v>1365</v>
      </c>
      <c r="F29" s="23">
        <v>1473</v>
      </c>
      <c r="G29" s="23">
        <v>1552</v>
      </c>
      <c r="H29" s="23">
        <v>1639</v>
      </c>
      <c r="I29" s="23">
        <v>1695</v>
      </c>
      <c r="J29" s="23">
        <v>1753</v>
      </c>
      <c r="K29" s="23">
        <v>1812</v>
      </c>
      <c r="L29" s="23">
        <v>1871</v>
      </c>
      <c r="M29" s="23">
        <v>1930</v>
      </c>
      <c r="N29" s="23">
        <v>1986</v>
      </c>
      <c r="O29" s="23">
        <v>2040</v>
      </c>
      <c r="P29" s="23">
        <v>2093</v>
      </c>
      <c r="Q29" s="23">
        <v>2144</v>
      </c>
      <c r="R29" s="23">
        <v>2194</v>
      </c>
      <c r="S29" s="23">
        <v>2221</v>
      </c>
      <c r="T29" s="23">
        <v>2247</v>
      </c>
      <c r="U29" s="23">
        <v>2272</v>
      </c>
      <c r="V29" s="23">
        <v>2296</v>
      </c>
      <c r="W29" s="23">
        <v>2319</v>
      </c>
    </row>
    <row r="30" spans="2:23" x14ac:dyDescent="0.2">
      <c r="B30" s="22">
        <v>45</v>
      </c>
      <c r="C30" s="23">
        <v>1328</v>
      </c>
      <c r="D30" s="23">
        <v>1405</v>
      </c>
      <c r="E30" s="23">
        <v>1505</v>
      </c>
      <c r="F30" s="23">
        <v>1623</v>
      </c>
      <c r="G30" s="23">
        <v>1708</v>
      </c>
      <c r="H30" s="23">
        <v>1802</v>
      </c>
      <c r="I30" s="23">
        <v>1860</v>
      </c>
      <c r="J30" s="23">
        <v>1919</v>
      </c>
      <c r="K30" s="23">
        <v>1980</v>
      </c>
      <c r="L30" s="23">
        <v>2040</v>
      </c>
      <c r="M30" s="23">
        <v>2101</v>
      </c>
      <c r="N30" s="23">
        <v>2158</v>
      </c>
      <c r="O30" s="23">
        <v>2213</v>
      </c>
      <c r="P30" s="23">
        <v>2266</v>
      </c>
      <c r="Q30" s="23">
        <v>2319</v>
      </c>
      <c r="R30" s="23">
        <v>2370</v>
      </c>
      <c r="S30" s="23">
        <v>2397</v>
      </c>
      <c r="T30" s="23">
        <v>2424</v>
      </c>
      <c r="U30" s="23">
        <v>2450</v>
      </c>
      <c r="V30" s="23">
        <v>2475</v>
      </c>
      <c r="W30" s="23">
        <v>2498</v>
      </c>
    </row>
    <row r="31" spans="2:23" x14ac:dyDescent="0.2">
      <c r="B31" s="22">
        <v>46</v>
      </c>
      <c r="C31" s="23">
        <v>1460</v>
      </c>
      <c r="D31" s="23">
        <v>1546</v>
      </c>
      <c r="E31" s="23">
        <v>1655</v>
      </c>
      <c r="F31" s="23">
        <v>1783</v>
      </c>
      <c r="G31" s="23">
        <v>1875</v>
      </c>
      <c r="H31" s="23">
        <v>1974</v>
      </c>
      <c r="I31" s="23">
        <v>2033</v>
      </c>
      <c r="J31" s="23">
        <v>2094</v>
      </c>
      <c r="K31" s="23">
        <v>2155</v>
      </c>
      <c r="L31" s="23">
        <v>2218</v>
      </c>
      <c r="M31" s="23">
        <v>2280</v>
      </c>
      <c r="N31" s="23">
        <v>2337</v>
      </c>
      <c r="O31" s="23">
        <v>2393</v>
      </c>
      <c r="P31" s="23">
        <v>2448</v>
      </c>
      <c r="Q31" s="23">
        <v>2502</v>
      </c>
      <c r="R31" s="23">
        <v>2554</v>
      </c>
      <c r="S31" s="23">
        <v>2583</v>
      </c>
      <c r="T31" s="23">
        <v>2610</v>
      </c>
      <c r="U31" s="23">
        <v>2637</v>
      </c>
      <c r="V31" s="23">
        <v>2663</v>
      </c>
      <c r="W31" s="23">
        <v>2687</v>
      </c>
    </row>
    <row r="32" spans="2:23" x14ac:dyDescent="0.2">
      <c r="B32" s="22">
        <v>47</v>
      </c>
      <c r="C32" s="23">
        <v>1601</v>
      </c>
      <c r="D32" s="23">
        <v>1696</v>
      </c>
      <c r="E32" s="23">
        <v>1814</v>
      </c>
      <c r="F32" s="23">
        <v>1953</v>
      </c>
      <c r="G32" s="23">
        <v>2049</v>
      </c>
      <c r="H32" s="23">
        <v>2153</v>
      </c>
      <c r="I32" s="23">
        <v>2213</v>
      </c>
      <c r="J32" s="23">
        <v>2275</v>
      </c>
      <c r="K32" s="23">
        <v>2338</v>
      </c>
      <c r="L32" s="23">
        <v>2402</v>
      </c>
      <c r="M32" s="23">
        <v>2466</v>
      </c>
      <c r="N32" s="23">
        <v>2524</v>
      </c>
      <c r="O32" s="23">
        <v>2581</v>
      </c>
      <c r="P32" s="23">
        <v>2637</v>
      </c>
      <c r="Q32" s="23">
        <v>2693</v>
      </c>
      <c r="R32" s="23">
        <v>2748</v>
      </c>
      <c r="S32" s="23">
        <v>2778</v>
      </c>
      <c r="T32" s="23">
        <v>2807</v>
      </c>
      <c r="U32" s="23">
        <v>2835</v>
      </c>
      <c r="V32" s="23">
        <v>2862</v>
      </c>
      <c r="W32" s="23">
        <v>2887</v>
      </c>
    </row>
    <row r="33" spans="2:23" x14ac:dyDescent="0.2">
      <c r="B33" s="22">
        <v>48</v>
      </c>
      <c r="C33" s="23">
        <v>1751</v>
      </c>
      <c r="D33" s="23">
        <v>1854</v>
      </c>
      <c r="E33" s="23">
        <v>1982</v>
      </c>
      <c r="F33" s="23">
        <v>2129</v>
      </c>
      <c r="G33" s="23">
        <v>2230</v>
      </c>
      <c r="H33" s="23">
        <v>2339</v>
      </c>
      <c r="I33" s="23">
        <v>2400</v>
      </c>
      <c r="J33" s="23">
        <v>2463</v>
      </c>
      <c r="K33" s="23">
        <v>2528</v>
      </c>
      <c r="L33" s="23">
        <v>2593</v>
      </c>
      <c r="M33" s="23">
        <v>2658</v>
      </c>
      <c r="N33" s="23">
        <v>2717</v>
      </c>
      <c r="O33" s="23">
        <v>2776</v>
      </c>
      <c r="P33" s="23">
        <v>2834</v>
      </c>
      <c r="Q33" s="23">
        <v>2893</v>
      </c>
      <c r="R33" s="23">
        <v>2952</v>
      </c>
      <c r="S33" s="23">
        <v>2983</v>
      </c>
      <c r="T33" s="23">
        <v>3014</v>
      </c>
      <c r="U33" s="23">
        <v>3043</v>
      </c>
      <c r="V33" s="23">
        <v>3071</v>
      </c>
      <c r="W33" s="23">
        <v>3097</v>
      </c>
    </row>
    <row r="34" spans="2:23" x14ac:dyDescent="0.2">
      <c r="B34" s="22">
        <v>49</v>
      </c>
      <c r="C34" s="23">
        <v>1908</v>
      </c>
      <c r="D34" s="23">
        <v>2019</v>
      </c>
      <c r="E34" s="23">
        <v>2155</v>
      </c>
      <c r="F34" s="23">
        <v>2311</v>
      </c>
      <c r="G34" s="23">
        <v>2417</v>
      </c>
      <c r="H34" s="23">
        <v>2531</v>
      </c>
      <c r="I34" s="23">
        <v>2593</v>
      </c>
      <c r="J34" s="23">
        <v>2658</v>
      </c>
      <c r="K34" s="23">
        <v>2723</v>
      </c>
      <c r="L34" s="23">
        <v>2789</v>
      </c>
      <c r="M34" s="23">
        <v>2856</v>
      </c>
      <c r="N34" s="23">
        <v>2917</v>
      </c>
      <c r="O34" s="23">
        <v>2978</v>
      </c>
      <c r="P34" s="23">
        <v>3040</v>
      </c>
      <c r="Q34" s="23">
        <v>3102</v>
      </c>
      <c r="R34" s="23">
        <v>3166</v>
      </c>
      <c r="S34" s="23">
        <v>3199</v>
      </c>
      <c r="T34" s="23">
        <v>3231</v>
      </c>
      <c r="U34" s="23">
        <v>3262</v>
      </c>
      <c r="V34" s="23">
        <v>3292</v>
      </c>
      <c r="W34" s="23">
        <v>3319</v>
      </c>
    </row>
    <row r="35" spans="2:23" x14ac:dyDescent="0.2">
      <c r="B35" s="22">
        <v>50</v>
      </c>
      <c r="C35" s="23">
        <v>2071</v>
      </c>
      <c r="D35" s="23">
        <v>2188</v>
      </c>
      <c r="E35" s="23">
        <v>2332</v>
      </c>
      <c r="F35" s="23">
        <v>2498</v>
      </c>
      <c r="G35" s="23">
        <v>2607</v>
      </c>
      <c r="H35" s="23">
        <v>2727</v>
      </c>
      <c r="I35" s="23">
        <v>2790</v>
      </c>
      <c r="J35" s="23">
        <v>2856</v>
      </c>
      <c r="K35" s="23">
        <v>2923</v>
      </c>
      <c r="L35" s="23">
        <v>2991</v>
      </c>
      <c r="M35" s="23">
        <v>3059</v>
      </c>
      <c r="N35" s="23">
        <v>3123</v>
      </c>
      <c r="O35" s="23">
        <v>3188</v>
      </c>
      <c r="P35" s="23">
        <v>3254</v>
      </c>
      <c r="Q35" s="23">
        <v>3322</v>
      </c>
      <c r="R35" s="23">
        <v>3390</v>
      </c>
      <c r="S35" s="23">
        <v>3425</v>
      </c>
      <c r="T35" s="23">
        <v>3459</v>
      </c>
      <c r="U35" s="23">
        <v>3492</v>
      </c>
      <c r="V35" s="23">
        <v>3524</v>
      </c>
      <c r="W35" s="23">
        <v>3554</v>
      </c>
    </row>
    <row r="36" spans="2:23" x14ac:dyDescent="0.2">
      <c r="B36" s="22">
        <v>51</v>
      </c>
      <c r="C36" s="23">
        <v>2240</v>
      </c>
      <c r="D36" s="23">
        <v>2363</v>
      </c>
      <c r="E36" s="23">
        <v>2515</v>
      </c>
      <c r="F36" s="23">
        <v>2689</v>
      </c>
      <c r="G36" s="23">
        <v>2804</v>
      </c>
      <c r="H36" s="23">
        <v>2929</v>
      </c>
      <c r="I36" s="23">
        <v>2993</v>
      </c>
      <c r="J36" s="23">
        <v>3060</v>
      </c>
      <c r="K36" s="23">
        <v>3129</v>
      </c>
      <c r="L36" s="23">
        <v>3199</v>
      </c>
      <c r="M36" s="23">
        <v>3271</v>
      </c>
      <c r="N36" s="23">
        <v>3339</v>
      </c>
      <c r="O36" s="23">
        <v>3409</v>
      </c>
      <c r="P36" s="23">
        <v>3480</v>
      </c>
      <c r="Q36" s="23">
        <v>3553</v>
      </c>
      <c r="R36" s="23">
        <v>3626</v>
      </c>
      <c r="S36" s="23">
        <v>3664</v>
      </c>
      <c r="T36" s="23">
        <v>3701</v>
      </c>
      <c r="U36" s="23">
        <v>3736</v>
      </c>
      <c r="V36" s="23">
        <v>3771</v>
      </c>
      <c r="W36" s="23">
        <v>3814</v>
      </c>
    </row>
    <row r="37" spans="2:23" x14ac:dyDescent="0.2">
      <c r="B37" s="22">
        <v>52</v>
      </c>
      <c r="C37" s="23">
        <v>2411</v>
      </c>
      <c r="D37" s="23">
        <v>2540</v>
      </c>
      <c r="E37" s="23">
        <v>2699</v>
      </c>
      <c r="F37" s="23">
        <v>2883</v>
      </c>
      <c r="G37" s="23">
        <v>3004</v>
      </c>
      <c r="H37" s="23">
        <v>3134</v>
      </c>
      <c r="I37" s="23">
        <v>3199</v>
      </c>
      <c r="J37" s="23">
        <v>3268</v>
      </c>
      <c r="K37" s="23">
        <v>3339</v>
      </c>
      <c r="L37" s="23">
        <v>3413</v>
      </c>
      <c r="M37" s="23">
        <v>3491</v>
      </c>
      <c r="N37" s="23">
        <v>3564</v>
      </c>
      <c r="O37" s="23">
        <v>3640</v>
      </c>
      <c r="P37" s="23">
        <v>3717</v>
      </c>
      <c r="Q37" s="23">
        <v>3796</v>
      </c>
      <c r="R37" s="23">
        <v>3875</v>
      </c>
      <c r="S37" s="23">
        <v>3915</v>
      </c>
      <c r="T37" s="23">
        <v>3955</v>
      </c>
      <c r="U37" s="23">
        <v>3995</v>
      </c>
      <c r="V37" s="23">
        <v>4039</v>
      </c>
      <c r="W37" s="23">
        <v>4065</v>
      </c>
    </row>
    <row r="38" spans="2:23" x14ac:dyDescent="0.2">
      <c r="B38" s="22">
        <v>53</v>
      </c>
      <c r="C38" s="23">
        <v>2581</v>
      </c>
      <c r="D38" s="23">
        <v>2716</v>
      </c>
      <c r="E38" s="23">
        <v>2885</v>
      </c>
      <c r="F38" s="23">
        <v>3080</v>
      </c>
      <c r="G38" s="23">
        <v>3206</v>
      </c>
      <c r="H38" s="23">
        <v>3342</v>
      </c>
      <c r="I38" s="23">
        <v>3409</v>
      </c>
      <c r="J38" s="23">
        <v>3480</v>
      </c>
      <c r="K38" s="23">
        <v>3556</v>
      </c>
      <c r="L38" s="23">
        <v>3636</v>
      </c>
      <c r="M38" s="23">
        <v>3720</v>
      </c>
      <c r="N38" s="23">
        <v>3800</v>
      </c>
      <c r="O38" s="23">
        <v>3883</v>
      </c>
      <c r="P38" s="23">
        <v>3967</v>
      </c>
      <c r="Q38" s="23">
        <v>4051</v>
      </c>
      <c r="R38" s="23">
        <v>4137</v>
      </c>
      <c r="S38" s="23">
        <v>4181</v>
      </c>
      <c r="T38" s="23">
        <v>4226</v>
      </c>
      <c r="U38" s="23">
        <v>4275</v>
      </c>
      <c r="V38" s="23">
        <v>4302</v>
      </c>
      <c r="W38" s="23">
        <v>4332</v>
      </c>
    </row>
    <row r="39" spans="2:23" x14ac:dyDescent="0.2">
      <c r="B39" s="22">
        <v>54</v>
      </c>
      <c r="C39" s="23">
        <v>2749</v>
      </c>
      <c r="D39" s="23">
        <v>2894</v>
      </c>
      <c r="E39" s="23">
        <v>3073</v>
      </c>
      <c r="F39" s="23">
        <v>3278</v>
      </c>
      <c r="G39" s="23">
        <v>3409</v>
      </c>
      <c r="H39" s="23">
        <v>3552</v>
      </c>
      <c r="I39" s="23">
        <v>3623</v>
      </c>
      <c r="J39" s="23">
        <v>3699</v>
      </c>
      <c r="K39" s="23">
        <v>3781</v>
      </c>
      <c r="L39" s="23">
        <v>3869</v>
      </c>
      <c r="M39" s="23">
        <v>3961</v>
      </c>
      <c r="N39" s="23">
        <v>4049</v>
      </c>
      <c r="O39" s="23">
        <v>4138</v>
      </c>
      <c r="P39" s="23">
        <v>4230</v>
      </c>
      <c r="Q39" s="23">
        <v>4322</v>
      </c>
      <c r="R39" s="23">
        <v>4415</v>
      </c>
      <c r="S39" s="23">
        <v>4465</v>
      </c>
      <c r="T39" s="23">
        <v>4519</v>
      </c>
      <c r="U39" s="23">
        <v>4547</v>
      </c>
      <c r="V39" s="23">
        <v>4580</v>
      </c>
      <c r="W39" s="23">
        <v>4600</v>
      </c>
    </row>
    <row r="40" spans="2:23" x14ac:dyDescent="0.2">
      <c r="B40" s="22">
        <v>55</v>
      </c>
      <c r="C40" s="23">
        <v>2918</v>
      </c>
      <c r="D40" s="23">
        <v>3072</v>
      </c>
      <c r="E40" s="23">
        <v>3260</v>
      </c>
      <c r="F40" s="23">
        <v>3476</v>
      </c>
      <c r="G40" s="23">
        <v>3615</v>
      </c>
      <c r="H40" s="23">
        <v>3767</v>
      </c>
      <c r="I40" s="23">
        <v>3843</v>
      </c>
      <c r="J40" s="23">
        <v>3927</v>
      </c>
      <c r="K40" s="23">
        <v>4018</v>
      </c>
      <c r="L40" s="23">
        <v>4114</v>
      </c>
      <c r="M40" s="23">
        <v>4215</v>
      </c>
      <c r="N40" s="23">
        <v>4311</v>
      </c>
      <c r="O40" s="23">
        <v>4409</v>
      </c>
      <c r="P40" s="23">
        <v>4508</v>
      </c>
      <c r="Q40" s="23">
        <v>4609</v>
      </c>
      <c r="R40" s="23">
        <v>4712</v>
      </c>
      <c r="S40" s="23">
        <v>4770</v>
      </c>
      <c r="T40" s="23">
        <v>4800</v>
      </c>
      <c r="U40" s="23">
        <v>4837</v>
      </c>
      <c r="V40" s="23">
        <v>4859</v>
      </c>
      <c r="W40" s="23">
        <v>4870</v>
      </c>
    </row>
    <row r="41" spans="2:23" x14ac:dyDescent="0.2">
      <c r="B41" s="22">
        <v>56</v>
      </c>
      <c r="C41" s="23">
        <v>3087</v>
      </c>
      <c r="D41" s="23">
        <v>3250</v>
      </c>
      <c r="E41" s="23">
        <v>3449</v>
      </c>
      <c r="F41" s="23">
        <v>3678</v>
      </c>
      <c r="G41" s="23">
        <v>3826</v>
      </c>
      <c r="H41" s="23">
        <v>3989</v>
      </c>
      <c r="I41" s="23">
        <v>4074</v>
      </c>
      <c r="J41" s="23">
        <v>4167</v>
      </c>
      <c r="K41" s="23">
        <v>4267</v>
      </c>
      <c r="L41" s="23">
        <v>4374</v>
      </c>
      <c r="M41" s="23">
        <v>4484</v>
      </c>
      <c r="N41" s="23">
        <v>4590</v>
      </c>
      <c r="O41" s="23">
        <v>4697</v>
      </c>
      <c r="P41" s="23">
        <v>4806</v>
      </c>
      <c r="Q41" s="23">
        <v>4917</v>
      </c>
      <c r="R41" s="23">
        <v>5006</v>
      </c>
      <c r="S41" s="23">
        <v>5065</v>
      </c>
      <c r="T41" s="23">
        <v>5104</v>
      </c>
      <c r="U41" s="23">
        <v>5129</v>
      </c>
      <c r="V41" s="23">
        <v>5141</v>
      </c>
      <c r="W41" s="23">
        <v>5143</v>
      </c>
    </row>
    <row r="42" spans="2:23" x14ac:dyDescent="0.2">
      <c r="B42" s="22">
        <v>57</v>
      </c>
      <c r="C42" s="23">
        <v>3257</v>
      </c>
      <c r="D42" s="23">
        <v>3430</v>
      </c>
      <c r="E42" s="23">
        <v>3642</v>
      </c>
      <c r="F42" s="23">
        <v>3885</v>
      </c>
      <c r="G42" s="23">
        <v>4045</v>
      </c>
      <c r="H42" s="23">
        <v>4222</v>
      </c>
      <c r="I42" s="23">
        <v>4317</v>
      </c>
      <c r="J42" s="23">
        <v>4421</v>
      </c>
      <c r="K42" s="23">
        <v>4533</v>
      </c>
      <c r="L42" s="23">
        <v>4650</v>
      </c>
      <c r="M42" s="23">
        <v>4772</v>
      </c>
      <c r="N42" s="23">
        <v>4887</v>
      </c>
      <c r="O42" s="23">
        <v>5005</v>
      </c>
      <c r="P42" s="23">
        <v>5126</v>
      </c>
      <c r="Q42" s="23">
        <v>5223</v>
      </c>
      <c r="R42" s="23">
        <v>5339</v>
      </c>
      <c r="S42" s="23">
        <v>5382</v>
      </c>
      <c r="T42" s="23">
        <v>5409</v>
      </c>
      <c r="U42" s="23">
        <v>5422</v>
      </c>
      <c r="V42" s="23">
        <v>5425</v>
      </c>
      <c r="W42" s="23">
        <v>5420</v>
      </c>
    </row>
    <row r="43" spans="2:23" x14ac:dyDescent="0.2">
      <c r="B43" s="22">
        <v>58</v>
      </c>
      <c r="C43" s="23">
        <v>3428</v>
      </c>
      <c r="D43" s="23">
        <v>3613</v>
      </c>
      <c r="E43" s="23">
        <v>3838</v>
      </c>
      <c r="F43" s="23">
        <v>4100</v>
      </c>
      <c r="G43" s="23">
        <v>4275</v>
      </c>
      <c r="H43" s="23">
        <v>4470</v>
      </c>
      <c r="I43" s="23">
        <v>4577</v>
      </c>
      <c r="J43" s="23">
        <v>4693</v>
      </c>
      <c r="K43" s="23">
        <v>4817</v>
      </c>
      <c r="L43" s="23">
        <v>4946</v>
      </c>
      <c r="M43" s="23">
        <v>5079</v>
      </c>
      <c r="N43" s="23">
        <v>5206</v>
      </c>
      <c r="O43" s="23">
        <v>5337</v>
      </c>
      <c r="P43" s="23">
        <v>5446</v>
      </c>
      <c r="Q43" s="23">
        <v>5568</v>
      </c>
      <c r="R43" s="23">
        <v>5670</v>
      </c>
      <c r="S43" s="23">
        <v>5702</v>
      </c>
      <c r="T43" s="23">
        <v>5717</v>
      </c>
      <c r="U43" s="23">
        <v>5722</v>
      </c>
      <c r="V43" s="23">
        <v>5717</v>
      </c>
      <c r="W43" s="23">
        <v>5704</v>
      </c>
    </row>
    <row r="44" spans="2:23" x14ac:dyDescent="0.2">
      <c r="B44" s="22">
        <v>59</v>
      </c>
      <c r="C44" s="23">
        <v>3603</v>
      </c>
      <c r="D44" s="23">
        <v>3801</v>
      </c>
      <c r="E44" s="23">
        <v>4045</v>
      </c>
      <c r="F44" s="23">
        <v>4329</v>
      </c>
      <c r="G44" s="23">
        <v>4522</v>
      </c>
      <c r="H44" s="23">
        <v>4736</v>
      </c>
      <c r="I44" s="23">
        <v>4856</v>
      </c>
      <c r="J44" s="23">
        <v>4986</v>
      </c>
      <c r="K44" s="23">
        <v>5122</v>
      </c>
      <c r="L44" s="23">
        <v>5264</v>
      </c>
      <c r="M44" s="23">
        <v>5411</v>
      </c>
      <c r="N44" s="23">
        <v>5553</v>
      </c>
      <c r="O44" s="23">
        <v>5672</v>
      </c>
      <c r="P44" s="23">
        <v>5801</v>
      </c>
      <c r="Q44" s="23">
        <v>5909</v>
      </c>
      <c r="R44" s="23">
        <v>6003</v>
      </c>
      <c r="S44" s="23">
        <v>6021</v>
      </c>
      <c r="T44" s="23">
        <v>6027</v>
      </c>
      <c r="U44" s="23">
        <v>6023</v>
      </c>
      <c r="V44" s="23">
        <v>6012</v>
      </c>
      <c r="W44" s="23">
        <v>5996</v>
      </c>
    </row>
    <row r="45" spans="2:23" x14ac:dyDescent="0.2">
      <c r="B45" s="22">
        <v>60</v>
      </c>
      <c r="C45" s="23">
        <v>3781</v>
      </c>
      <c r="D45" s="23">
        <v>3998</v>
      </c>
      <c r="E45" s="23">
        <v>4264</v>
      </c>
      <c r="F45" s="23">
        <v>4574</v>
      </c>
      <c r="G45" s="23">
        <v>4787</v>
      </c>
      <c r="H45" s="23">
        <v>5021</v>
      </c>
      <c r="I45" s="23">
        <v>5156</v>
      </c>
      <c r="J45" s="23">
        <v>5300</v>
      </c>
      <c r="K45" s="23">
        <v>5451</v>
      </c>
      <c r="L45" s="23">
        <v>5608</v>
      </c>
      <c r="M45" s="23">
        <v>5771</v>
      </c>
      <c r="N45" s="23">
        <v>5902</v>
      </c>
      <c r="O45" s="23">
        <v>6039</v>
      </c>
      <c r="P45" s="23">
        <v>6152</v>
      </c>
      <c r="Q45" s="23">
        <v>6251</v>
      </c>
      <c r="R45" s="23">
        <v>6336</v>
      </c>
      <c r="S45" s="23">
        <v>6344</v>
      </c>
      <c r="T45" s="23">
        <v>6342</v>
      </c>
      <c r="U45" s="23">
        <v>6332</v>
      </c>
      <c r="V45" s="23">
        <v>6317</v>
      </c>
      <c r="W45" s="23">
        <v>6300</v>
      </c>
    </row>
    <row r="46" spans="2:23" x14ac:dyDescent="0.2">
      <c r="B46" s="22">
        <v>61</v>
      </c>
      <c r="C46" s="23">
        <v>3968</v>
      </c>
      <c r="D46" s="23">
        <v>4208</v>
      </c>
      <c r="E46" s="23">
        <v>4500</v>
      </c>
      <c r="F46" s="23">
        <v>4838</v>
      </c>
      <c r="G46" s="23">
        <v>5073</v>
      </c>
      <c r="H46" s="23">
        <v>5331</v>
      </c>
      <c r="I46" s="23">
        <v>5481</v>
      </c>
      <c r="J46" s="23">
        <v>5640</v>
      </c>
      <c r="K46" s="23">
        <v>5807</v>
      </c>
      <c r="L46" s="23">
        <v>5983</v>
      </c>
      <c r="M46" s="23">
        <v>6137</v>
      </c>
      <c r="N46" s="23">
        <v>6268</v>
      </c>
      <c r="O46" s="23">
        <v>6386</v>
      </c>
      <c r="P46" s="23">
        <v>6489</v>
      </c>
      <c r="Q46" s="23">
        <v>6579</v>
      </c>
      <c r="R46" s="23">
        <v>6657</v>
      </c>
      <c r="S46" s="23">
        <v>6656</v>
      </c>
      <c r="T46" s="23">
        <v>6647</v>
      </c>
      <c r="U46" s="23">
        <v>6633</v>
      </c>
      <c r="V46" s="23">
        <v>6617</v>
      </c>
      <c r="W46" s="23">
        <v>6600</v>
      </c>
    </row>
    <row r="47" spans="2:23" x14ac:dyDescent="0.2">
      <c r="B47" s="22">
        <v>62</v>
      </c>
      <c r="C47" s="23">
        <v>4171</v>
      </c>
      <c r="D47" s="23">
        <v>4438</v>
      </c>
      <c r="E47" s="23">
        <v>4759</v>
      </c>
      <c r="F47" s="23">
        <v>5128</v>
      </c>
      <c r="G47" s="23">
        <v>5387</v>
      </c>
      <c r="H47" s="23">
        <v>5668</v>
      </c>
      <c r="I47" s="23">
        <v>5835</v>
      </c>
      <c r="J47" s="23">
        <v>6012</v>
      </c>
      <c r="K47" s="23">
        <v>6200</v>
      </c>
      <c r="L47" s="23">
        <v>6364</v>
      </c>
      <c r="M47" s="23">
        <v>6517</v>
      </c>
      <c r="N47" s="23">
        <v>6643</v>
      </c>
      <c r="O47" s="23">
        <v>6752</v>
      </c>
      <c r="P47" s="23">
        <v>6847</v>
      </c>
      <c r="Q47" s="23">
        <v>6930</v>
      </c>
      <c r="R47" s="23">
        <v>7006</v>
      </c>
      <c r="S47" s="23">
        <v>7000</v>
      </c>
      <c r="T47" s="23">
        <v>6989</v>
      </c>
      <c r="U47" s="23">
        <v>6975</v>
      </c>
      <c r="V47" s="23">
        <v>6962</v>
      </c>
      <c r="W47" s="23">
        <v>6951</v>
      </c>
    </row>
    <row r="48" spans="2:23" x14ac:dyDescent="0.2">
      <c r="B48" s="22">
        <v>63</v>
      </c>
      <c r="C48" s="23">
        <v>4398</v>
      </c>
      <c r="D48" s="23">
        <v>4693</v>
      </c>
      <c r="E48" s="23">
        <v>5046</v>
      </c>
      <c r="F48" s="23">
        <v>5447</v>
      </c>
      <c r="G48" s="23">
        <v>5732</v>
      </c>
      <c r="H48" s="23">
        <v>6039</v>
      </c>
      <c r="I48" s="23">
        <v>6225</v>
      </c>
      <c r="J48" s="23">
        <v>6424</v>
      </c>
      <c r="K48" s="23">
        <v>6600</v>
      </c>
      <c r="L48" s="23">
        <v>6763</v>
      </c>
      <c r="M48" s="23">
        <v>6895</v>
      </c>
      <c r="N48" s="23">
        <v>7011</v>
      </c>
      <c r="O48" s="23">
        <v>7110</v>
      </c>
      <c r="P48" s="23">
        <v>7199</v>
      </c>
      <c r="Q48" s="23">
        <v>7278</v>
      </c>
      <c r="R48" s="23">
        <v>7354</v>
      </c>
      <c r="S48" s="23">
        <v>7345</v>
      </c>
      <c r="T48" s="23">
        <v>7332</v>
      </c>
      <c r="U48" s="23">
        <v>7322</v>
      </c>
      <c r="V48" s="23">
        <v>7313</v>
      </c>
      <c r="W48" s="23">
        <v>7311</v>
      </c>
    </row>
    <row r="49" spans="2:23" x14ac:dyDescent="0.2">
      <c r="B49" s="22">
        <v>64</v>
      </c>
      <c r="C49" s="23">
        <v>4650</v>
      </c>
      <c r="D49" s="23">
        <v>4977</v>
      </c>
      <c r="E49" s="23">
        <v>5363</v>
      </c>
      <c r="F49" s="23">
        <v>5799</v>
      </c>
      <c r="G49" s="23">
        <v>6111</v>
      </c>
      <c r="H49" s="23">
        <v>6447</v>
      </c>
      <c r="I49" s="23">
        <v>6657</v>
      </c>
      <c r="J49" s="23">
        <v>6842</v>
      </c>
      <c r="K49" s="23">
        <v>7015</v>
      </c>
      <c r="L49" s="23">
        <v>7154</v>
      </c>
      <c r="M49" s="23">
        <v>7276</v>
      </c>
      <c r="N49" s="23">
        <v>7382</v>
      </c>
      <c r="O49" s="23">
        <v>7474</v>
      </c>
      <c r="P49" s="23">
        <v>7558</v>
      </c>
      <c r="Q49" s="23">
        <v>7638</v>
      </c>
      <c r="R49" s="23">
        <v>7716</v>
      </c>
      <c r="S49" s="23">
        <v>7707</v>
      </c>
      <c r="T49" s="23">
        <v>7698</v>
      </c>
      <c r="U49" s="23">
        <v>7693</v>
      </c>
      <c r="V49" s="23">
        <v>7694</v>
      </c>
      <c r="W49" s="23">
        <v>7703</v>
      </c>
    </row>
    <row r="50" spans="2:23" x14ac:dyDescent="0.2">
      <c r="B50" s="22">
        <v>65</v>
      </c>
      <c r="C50" s="23">
        <v>4934</v>
      </c>
      <c r="D50" s="23">
        <v>5293</v>
      </c>
      <c r="E50" s="23">
        <v>5714</v>
      </c>
      <c r="F50" s="23">
        <v>6188</v>
      </c>
      <c r="G50" s="23">
        <v>6529</v>
      </c>
      <c r="H50" s="23">
        <v>6901</v>
      </c>
      <c r="I50" s="23">
        <v>7096</v>
      </c>
      <c r="J50" s="23">
        <v>7279</v>
      </c>
      <c r="K50" s="23">
        <v>7427</v>
      </c>
      <c r="L50" s="23">
        <v>7555</v>
      </c>
      <c r="M50" s="23">
        <v>7666</v>
      </c>
      <c r="N50" s="23">
        <v>7764</v>
      </c>
      <c r="O50" s="23">
        <v>7853</v>
      </c>
      <c r="P50" s="23">
        <v>7938</v>
      </c>
      <c r="Q50" s="23">
        <v>8020</v>
      </c>
      <c r="R50" s="23">
        <v>8105</v>
      </c>
      <c r="S50" s="23">
        <v>8099</v>
      </c>
      <c r="T50" s="23">
        <v>8097</v>
      </c>
      <c r="U50" s="23">
        <v>8101</v>
      </c>
      <c r="V50" s="23">
        <v>8115</v>
      </c>
      <c r="W50" s="23">
        <v>8141</v>
      </c>
    </row>
    <row r="51" spans="2:23" x14ac:dyDescent="0.2">
      <c r="B51" s="22">
        <v>66</v>
      </c>
      <c r="C51" s="23">
        <v>5402</v>
      </c>
      <c r="D51" s="23">
        <v>5763</v>
      </c>
      <c r="E51" s="23">
        <v>6189</v>
      </c>
      <c r="F51" s="23">
        <v>6674</v>
      </c>
      <c r="G51" s="23">
        <v>7019</v>
      </c>
      <c r="H51" s="23">
        <v>7362</v>
      </c>
      <c r="I51" s="23">
        <v>7555</v>
      </c>
      <c r="J51" s="23">
        <v>7711</v>
      </c>
      <c r="K51" s="23">
        <v>7846</v>
      </c>
      <c r="L51" s="23">
        <v>7963</v>
      </c>
      <c r="M51" s="23">
        <v>8066</v>
      </c>
      <c r="N51" s="23">
        <v>8161</v>
      </c>
      <c r="O51" s="23">
        <v>8250</v>
      </c>
      <c r="P51" s="23">
        <v>8338</v>
      </c>
      <c r="Q51" s="23">
        <v>8427</v>
      </c>
      <c r="R51" s="23">
        <v>8520</v>
      </c>
      <c r="S51" s="23">
        <v>8521</v>
      </c>
      <c r="T51" s="23">
        <v>8529</v>
      </c>
      <c r="U51" s="23">
        <v>8546</v>
      </c>
      <c r="V51" s="23">
        <v>8576</v>
      </c>
      <c r="W51" s="23">
        <v>8623</v>
      </c>
    </row>
    <row r="52" spans="2:23" x14ac:dyDescent="0.2">
      <c r="B52" s="22">
        <v>67</v>
      </c>
      <c r="C52" s="23">
        <v>5989</v>
      </c>
      <c r="D52" s="23">
        <v>6347</v>
      </c>
      <c r="E52" s="23">
        <v>6780</v>
      </c>
      <c r="F52" s="23">
        <v>7277</v>
      </c>
      <c r="G52" s="23">
        <v>7575</v>
      </c>
      <c r="H52" s="23">
        <v>7832</v>
      </c>
      <c r="I52" s="23">
        <v>7996</v>
      </c>
      <c r="J52" s="23">
        <v>8140</v>
      </c>
      <c r="K52" s="23">
        <v>8262</v>
      </c>
      <c r="L52" s="23">
        <v>8372</v>
      </c>
      <c r="M52" s="23">
        <v>8472</v>
      </c>
      <c r="N52" s="23">
        <v>8568</v>
      </c>
      <c r="O52" s="23">
        <v>8661</v>
      </c>
      <c r="P52" s="23">
        <v>8755</v>
      </c>
      <c r="Q52" s="23">
        <v>8855</v>
      </c>
      <c r="R52" s="23">
        <v>8963</v>
      </c>
      <c r="S52" s="23">
        <v>8974</v>
      </c>
      <c r="T52" s="23">
        <v>8996</v>
      </c>
      <c r="U52" s="23">
        <v>9031</v>
      </c>
      <c r="V52" s="23">
        <v>9084</v>
      </c>
      <c r="W52" s="23">
        <v>9158</v>
      </c>
    </row>
    <row r="53" spans="2:23" x14ac:dyDescent="0.2">
      <c r="B53" s="22">
        <v>68</v>
      </c>
      <c r="C53" s="23">
        <v>6320</v>
      </c>
      <c r="D53" s="23">
        <v>6700</v>
      </c>
      <c r="E53" s="23">
        <v>7170</v>
      </c>
      <c r="F53" s="23">
        <v>7663</v>
      </c>
      <c r="G53" s="23">
        <v>7987</v>
      </c>
      <c r="H53" s="23">
        <v>8277</v>
      </c>
      <c r="I53" s="23">
        <v>8429</v>
      </c>
      <c r="J53" s="23">
        <v>8560</v>
      </c>
      <c r="K53" s="23">
        <v>8677</v>
      </c>
      <c r="L53" s="23">
        <v>8784</v>
      </c>
      <c r="M53" s="23">
        <v>8887</v>
      </c>
      <c r="N53" s="23">
        <v>8987</v>
      </c>
      <c r="O53" s="23">
        <v>9088</v>
      </c>
      <c r="P53" s="23">
        <v>9195</v>
      </c>
      <c r="Q53" s="23">
        <v>9310</v>
      </c>
      <c r="R53" s="23">
        <v>9438</v>
      </c>
      <c r="S53" s="23">
        <v>9465</v>
      </c>
      <c r="T53" s="23">
        <v>9506</v>
      </c>
      <c r="U53" s="23">
        <v>9565</v>
      </c>
      <c r="V53" s="23">
        <v>9646</v>
      </c>
      <c r="W53" s="23">
        <v>9751</v>
      </c>
    </row>
    <row r="54" spans="2:23" x14ac:dyDescent="0.2">
      <c r="B54" s="22">
        <v>69</v>
      </c>
      <c r="C54" s="23">
        <v>6637</v>
      </c>
      <c r="D54" s="23">
        <v>7061</v>
      </c>
      <c r="E54" s="23">
        <v>7525</v>
      </c>
      <c r="F54" s="23">
        <v>8061</v>
      </c>
      <c r="G54" s="23">
        <v>8377</v>
      </c>
      <c r="H54" s="23">
        <v>8710</v>
      </c>
      <c r="I54" s="23">
        <v>8850</v>
      </c>
      <c r="J54" s="23">
        <v>8976</v>
      </c>
      <c r="K54" s="23">
        <v>9092</v>
      </c>
      <c r="L54" s="23">
        <v>9203</v>
      </c>
      <c r="M54" s="23">
        <v>9312</v>
      </c>
      <c r="N54" s="23">
        <v>9423</v>
      </c>
      <c r="O54" s="23">
        <v>9539</v>
      </c>
      <c r="P54" s="23">
        <v>9663</v>
      </c>
      <c r="Q54" s="23">
        <v>9799</v>
      </c>
      <c r="R54" s="23">
        <v>9952</v>
      </c>
      <c r="S54" s="23">
        <v>10000</v>
      </c>
      <c r="T54" s="23">
        <v>10067</v>
      </c>
      <c r="U54" s="23">
        <v>10155</v>
      </c>
      <c r="V54" s="23">
        <v>10270</v>
      </c>
      <c r="W54" s="23">
        <v>10413</v>
      </c>
    </row>
    <row r="55" spans="2:23" x14ac:dyDescent="0.2">
      <c r="B55" s="22">
        <v>70</v>
      </c>
      <c r="C55" s="23">
        <v>6965</v>
      </c>
      <c r="D55" s="23">
        <v>7381</v>
      </c>
      <c r="E55" s="23">
        <v>7900</v>
      </c>
      <c r="F55" s="23">
        <v>8436</v>
      </c>
      <c r="G55" s="23">
        <v>8773</v>
      </c>
      <c r="H55" s="23">
        <v>9130</v>
      </c>
      <c r="I55" s="23">
        <v>9267</v>
      </c>
      <c r="J55" s="23">
        <v>9394</v>
      </c>
      <c r="K55" s="23">
        <v>9516</v>
      </c>
      <c r="L55" s="23">
        <v>9635</v>
      </c>
      <c r="M55" s="23">
        <v>9757</v>
      </c>
      <c r="N55" s="23">
        <v>9884</v>
      </c>
      <c r="O55" s="23">
        <v>10018</v>
      </c>
      <c r="P55" s="23">
        <v>10166</v>
      </c>
      <c r="Q55" s="23">
        <v>10329</v>
      </c>
      <c r="R55" s="23">
        <v>10514</v>
      </c>
      <c r="S55" s="23">
        <v>10590</v>
      </c>
      <c r="T55" s="23">
        <v>10688</v>
      </c>
      <c r="U55" s="23">
        <v>10813</v>
      </c>
      <c r="V55" s="23">
        <v>10967</v>
      </c>
      <c r="W55" s="23">
        <v>11149</v>
      </c>
    </row>
    <row r="56" spans="2:23" x14ac:dyDescent="0.2">
      <c r="B56" s="22">
        <v>71</v>
      </c>
      <c r="C56" s="23">
        <v>7352</v>
      </c>
      <c r="D56" s="23">
        <v>7806</v>
      </c>
      <c r="E56" s="23">
        <v>8301</v>
      </c>
      <c r="F56" s="23">
        <v>8844</v>
      </c>
      <c r="G56" s="23">
        <v>9179</v>
      </c>
      <c r="H56" s="23">
        <v>9546</v>
      </c>
      <c r="I56" s="23">
        <v>9686</v>
      </c>
      <c r="J56" s="23">
        <v>9821</v>
      </c>
      <c r="K56" s="23">
        <v>9954</v>
      </c>
      <c r="L56" s="23">
        <v>10089</v>
      </c>
      <c r="M56" s="23">
        <v>10229</v>
      </c>
      <c r="N56" s="23">
        <v>10377</v>
      </c>
      <c r="O56" s="23">
        <v>10537</v>
      </c>
      <c r="P56" s="23">
        <v>10713</v>
      </c>
      <c r="Q56" s="23">
        <v>10910</v>
      </c>
      <c r="R56" s="23">
        <v>11136</v>
      </c>
      <c r="S56" s="23">
        <v>11245</v>
      </c>
      <c r="T56" s="23">
        <v>11381</v>
      </c>
      <c r="U56" s="23">
        <v>11547</v>
      </c>
      <c r="V56" s="23">
        <v>11743</v>
      </c>
      <c r="W56" s="23">
        <v>11966</v>
      </c>
    </row>
    <row r="57" spans="2:23" x14ac:dyDescent="0.2">
      <c r="B57" s="22">
        <v>72</v>
      </c>
      <c r="C57" s="23">
        <v>7770</v>
      </c>
      <c r="D57" s="23">
        <v>8191</v>
      </c>
      <c r="E57" s="23">
        <v>8690</v>
      </c>
      <c r="F57" s="23">
        <v>9244</v>
      </c>
      <c r="G57" s="23">
        <v>9588</v>
      </c>
      <c r="H57" s="23">
        <v>9971</v>
      </c>
      <c r="I57" s="23">
        <v>10121</v>
      </c>
      <c r="J57" s="23">
        <v>10271</v>
      </c>
      <c r="K57" s="23">
        <v>10422</v>
      </c>
      <c r="L57" s="23">
        <v>10578</v>
      </c>
      <c r="M57" s="23">
        <v>10742</v>
      </c>
      <c r="N57" s="23">
        <v>10917</v>
      </c>
      <c r="O57" s="23">
        <v>11107</v>
      </c>
      <c r="P57" s="23">
        <v>11319</v>
      </c>
      <c r="Q57" s="23">
        <v>11559</v>
      </c>
      <c r="R57" s="23">
        <v>11832</v>
      </c>
      <c r="S57" s="23">
        <v>11982</v>
      </c>
      <c r="T57" s="23">
        <v>12162</v>
      </c>
      <c r="U57" s="23">
        <v>12373</v>
      </c>
      <c r="V57" s="23">
        <v>12612</v>
      </c>
      <c r="W57" s="23">
        <v>12872</v>
      </c>
    </row>
    <row r="58" spans="2:23" x14ac:dyDescent="0.2">
      <c r="B58" s="22">
        <v>73</v>
      </c>
      <c r="C58" s="23">
        <v>8144</v>
      </c>
      <c r="D58" s="23">
        <v>8566</v>
      </c>
      <c r="E58" s="23">
        <v>9075</v>
      </c>
      <c r="F58" s="23">
        <v>9650</v>
      </c>
      <c r="G58" s="23">
        <v>10012</v>
      </c>
      <c r="H58" s="23">
        <v>10418</v>
      </c>
      <c r="I58" s="23">
        <v>10587</v>
      </c>
      <c r="J58" s="23">
        <v>10758</v>
      </c>
      <c r="K58" s="23">
        <v>10932</v>
      </c>
      <c r="L58" s="23">
        <v>11115</v>
      </c>
      <c r="M58" s="23">
        <v>11308</v>
      </c>
      <c r="N58" s="23">
        <v>11517</v>
      </c>
      <c r="O58" s="23">
        <v>11746</v>
      </c>
      <c r="P58" s="23">
        <v>12002</v>
      </c>
      <c r="Q58" s="23">
        <v>12292</v>
      </c>
      <c r="R58" s="23">
        <v>12622</v>
      </c>
      <c r="S58" s="23">
        <v>12819</v>
      </c>
      <c r="T58" s="23">
        <v>13046</v>
      </c>
      <c r="U58" s="23">
        <v>13304</v>
      </c>
      <c r="V58" s="23">
        <v>13583</v>
      </c>
      <c r="W58" s="23">
        <v>13870</v>
      </c>
    </row>
    <row r="59" spans="2:23" x14ac:dyDescent="0.2">
      <c r="B59" s="22">
        <v>74</v>
      </c>
      <c r="C59" s="23">
        <v>8501</v>
      </c>
      <c r="D59" s="23">
        <v>8930</v>
      </c>
      <c r="E59" s="23">
        <v>9462</v>
      </c>
      <c r="F59" s="23">
        <v>10068</v>
      </c>
      <c r="G59" s="23">
        <v>10458</v>
      </c>
      <c r="H59" s="23">
        <v>10896</v>
      </c>
      <c r="I59" s="23">
        <v>11089</v>
      </c>
      <c r="J59" s="23">
        <v>11288</v>
      </c>
      <c r="K59" s="23">
        <v>11493</v>
      </c>
      <c r="L59" s="23">
        <v>11708</v>
      </c>
      <c r="M59" s="23">
        <v>11938</v>
      </c>
      <c r="N59" s="23">
        <v>12187</v>
      </c>
      <c r="O59" s="23">
        <v>12463</v>
      </c>
      <c r="P59" s="23">
        <v>12772</v>
      </c>
      <c r="Q59" s="23">
        <v>13122</v>
      </c>
      <c r="R59" s="23">
        <v>13519</v>
      </c>
      <c r="S59" s="23">
        <v>13765</v>
      </c>
      <c r="T59" s="23">
        <v>14042</v>
      </c>
      <c r="U59" s="23">
        <v>14341</v>
      </c>
      <c r="V59" s="23">
        <v>14650</v>
      </c>
      <c r="W59" s="23">
        <v>14955</v>
      </c>
    </row>
    <row r="60" spans="2:23" x14ac:dyDescent="0.2">
      <c r="B60" s="22">
        <v>75</v>
      </c>
      <c r="C60" s="23">
        <v>8831</v>
      </c>
      <c r="D60" s="23">
        <v>9286</v>
      </c>
      <c r="E60" s="23">
        <v>9852</v>
      </c>
      <c r="F60" s="23">
        <v>10500</v>
      </c>
      <c r="G60" s="23">
        <v>10927</v>
      </c>
      <c r="H60" s="23">
        <v>11406</v>
      </c>
      <c r="I60" s="23">
        <v>11632</v>
      </c>
      <c r="J60" s="23">
        <v>11865</v>
      </c>
      <c r="K60" s="23">
        <v>12107</v>
      </c>
      <c r="L60" s="23">
        <v>12362</v>
      </c>
      <c r="M60" s="23">
        <v>12635</v>
      </c>
      <c r="N60" s="23">
        <v>12935</v>
      </c>
      <c r="O60" s="23">
        <v>13266</v>
      </c>
      <c r="P60" s="23">
        <v>13638</v>
      </c>
      <c r="Q60" s="23">
        <v>14057</v>
      </c>
      <c r="R60" s="23">
        <v>14527</v>
      </c>
      <c r="S60" s="23">
        <v>14826</v>
      </c>
      <c r="T60" s="23">
        <v>15147</v>
      </c>
      <c r="U60" s="23">
        <v>15479</v>
      </c>
      <c r="V60" s="23">
        <v>15806</v>
      </c>
      <c r="W60" s="23">
        <v>16112</v>
      </c>
    </row>
    <row r="61" spans="2:23" x14ac:dyDescent="0.2">
      <c r="B61" s="22">
        <v>76</v>
      </c>
      <c r="C61" s="23">
        <v>9198</v>
      </c>
      <c r="D61" s="23">
        <v>9685</v>
      </c>
      <c r="E61" s="23">
        <v>10293</v>
      </c>
      <c r="F61" s="23">
        <v>10991</v>
      </c>
      <c r="G61" s="23">
        <v>11459</v>
      </c>
      <c r="H61" s="23">
        <v>11985</v>
      </c>
      <c r="I61" s="23">
        <v>12248</v>
      </c>
      <c r="J61" s="23">
        <v>12520</v>
      </c>
      <c r="K61" s="23">
        <v>12803</v>
      </c>
      <c r="L61" s="23">
        <v>13104</v>
      </c>
      <c r="M61" s="23">
        <v>13429</v>
      </c>
      <c r="N61" s="23">
        <v>13786</v>
      </c>
      <c r="O61" s="23">
        <v>14183</v>
      </c>
      <c r="P61" s="23">
        <v>14627</v>
      </c>
      <c r="Q61" s="23">
        <v>15121</v>
      </c>
      <c r="R61" s="23">
        <v>15670</v>
      </c>
      <c r="S61" s="23">
        <v>16017</v>
      </c>
      <c r="T61" s="23">
        <v>16373</v>
      </c>
      <c r="U61" s="23">
        <v>16724</v>
      </c>
      <c r="V61" s="23">
        <v>17054</v>
      </c>
      <c r="W61" s="23">
        <v>0</v>
      </c>
    </row>
    <row r="62" spans="2:23" x14ac:dyDescent="0.2">
      <c r="B62" s="22">
        <v>77</v>
      </c>
      <c r="C62" s="23">
        <v>9539</v>
      </c>
      <c r="D62" s="23">
        <v>10074</v>
      </c>
      <c r="E62" s="23">
        <v>10736</v>
      </c>
      <c r="F62" s="23">
        <v>11494</v>
      </c>
      <c r="G62" s="23">
        <v>12014</v>
      </c>
      <c r="H62" s="23">
        <v>12596</v>
      </c>
      <c r="I62" s="23">
        <v>12903</v>
      </c>
      <c r="J62" s="23">
        <v>13221</v>
      </c>
      <c r="K62" s="23">
        <v>13555</v>
      </c>
      <c r="L62" s="23">
        <v>13910</v>
      </c>
      <c r="M62" s="23">
        <v>14297</v>
      </c>
      <c r="N62" s="23">
        <v>14722</v>
      </c>
      <c r="O62" s="23">
        <v>15193</v>
      </c>
      <c r="P62" s="23">
        <v>15717</v>
      </c>
      <c r="Q62" s="23">
        <v>16294</v>
      </c>
      <c r="R62" s="23">
        <v>16920</v>
      </c>
      <c r="S62" s="23">
        <v>17304</v>
      </c>
      <c r="T62" s="23">
        <v>17683</v>
      </c>
      <c r="U62" s="23">
        <v>18038</v>
      </c>
      <c r="V62" s="23">
        <v>0</v>
      </c>
      <c r="W62" s="23">
        <v>0</v>
      </c>
    </row>
    <row r="63" spans="2:23" x14ac:dyDescent="0.2">
      <c r="B63" s="22">
        <v>78</v>
      </c>
      <c r="C63" s="23">
        <v>9965</v>
      </c>
      <c r="D63" s="23">
        <v>10551</v>
      </c>
      <c r="E63" s="23">
        <v>11273</v>
      </c>
      <c r="F63" s="23">
        <v>12098</v>
      </c>
      <c r="G63" s="23">
        <v>12675</v>
      </c>
      <c r="H63" s="23">
        <v>13318</v>
      </c>
      <c r="I63" s="23">
        <v>13673</v>
      </c>
      <c r="J63" s="23">
        <v>14043</v>
      </c>
      <c r="K63" s="23">
        <v>14434</v>
      </c>
      <c r="L63" s="23">
        <v>14852</v>
      </c>
      <c r="M63" s="23">
        <v>15309</v>
      </c>
      <c r="N63" s="23">
        <v>15812</v>
      </c>
      <c r="O63" s="23">
        <v>16367</v>
      </c>
      <c r="P63" s="23">
        <v>16976</v>
      </c>
      <c r="Q63" s="23">
        <v>17636</v>
      </c>
      <c r="R63" s="23">
        <v>18334</v>
      </c>
      <c r="S63" s="23">
        <v>18743</v>
      </c>
      <c r="T63" s="23">
        <v>19126</v>
      </c>
      <c r="U63" s="23">
        <v>0</v>
      </c>
      <c r="V63" s="23">
        <v>0</v>
      </c>
      <c r="W63" s="23">
        <v>0</v>
      </c>
    </row>
    <row r="64" spans="2:23" x14ac:dyDescent="0.2">
      <c r="B64" s="22">
        <v>79</v>
      </c>
      <c r="C64" s="23">
        <v>10466</v>
      </c>
      <c r="D64" s="23">
        <v>11110</v>
      </c>
      <c r="E64" s="23">
        <v>11899</v>
      </c>
      <c r="F64" s="23">
        <v>12800</v>
      </c>
      <c r="G64" s="23">
        <v>13440</v>
      </c>
      <c r="H64" s="23">
        <v>14151</v>
      </c>
      <c r="I64" s="23">
        <v>14561</v>
      </c>
      <c r="J64" s="23">
        <v>14991</v>
      </c>
      <c r="K64" s="23">
        <v>15446</v>
      </c>
      <c r="L64" s="23">
        <v>15938</v>
      </c>
      <c r="M64" s="23">
        <v>16476</v>
      </c>
      <c r="N64" s="23">
        <v>17066</v>
      </c>
      <c r="O64" s="23">
        <v>17711</v>
      </c>
      <c r="P64" s="23">
        <v>18408</v>
      </c>
      <c r="Q64" s="23">
        <v>19145</v>
      </c>
      <c r="R64" s="23">
        <v>19907</v>
      </c>
      <c r="S64" s="23">
        <v>20322</v>
      </c>
      <c r="T64" s="23">
        <v>0</v>
      </c>
      <c r="U64" s="23">
        <v>0</v>
      </c>
      <c r="V64" s="23">
        <v>0</v>
      </c>
      <c r="W64" s="23">
        <v>0</v>
      </c>
    </row>
    <row r="65" spans="2:23" x14ac:dyDescent="0.2">
      <c r="B65" s="22">
        <v>80</v>
      </c>
      <c r="C65" s="23">
        <v>11057</v>
      </c>
      <c r="D65" s="23">
        <v>11766</v>
      </c>
      <c r="E65" s="23">
        <v>12629</v>
      </c>
      <c r="F65" s="23">
        <v>13614</v>
      </c>
      <c r="G65" s="23">
        <v>14323</v>
      </c>
      <c r="H65" s="23">
        <v>15111</v>
      </c>
      <c r="I65" s="23">
        <v>15583</v>
      </c>
      <c r="J65" s="23">
        <v>16080</v>
      </c>
      <c r="K65" s="23">
        <v>16612</v>
      </c>
      <c r="L65" s="23">
        <v>17189</v>
      </c>
      <c r="M65" s="23">
        <v>17817</v>
      </c>
      <c r="N65" s="23">
        <v>18503</v>
      </c>
      <c r="O65" s="23">
        <v>19241</v>
      </c>
      <c r="P65" s="23">
        <v>20020</v>
      </c>
      <c r="Q65" s="23">
        <v>20826</v>
      </c>
      <c r="R65" s="23">
        <v>21640</v>
      </c>
      <c r="S65" s="23">
        <v>0</v>
      </c>
      <c r="T65" s="23">
        <v>0</v>
      </c>
      <c r="U65" s="23">
        <v>0</v>
      </c>
      <c r="V65" s="23">
        <v>0</v>
      </c>
      <c r="W65" s="23">
        <v>0</v>
      </c>
    </row>
    <row r="66" spans="2:23" x14ac:dyDescent="0.2">
      <c r="B66" s="22">
        <v>81</v>
      </c>
      <c r="C66" s="23">
        <v>11745</v>
      </c>
      <c r="D66" s="23">
        <v>12524</v>
      </c>
      <c r="E66" s="23">
        <v>13470</v>
      </c>
      <c r="F66" s="23">
        <v>14547</v>
      </c>
      <c r="G66" s="23">
        <v>15334</v>
      </c>
      <c r="H66" s="23">
        <v>16210</v>
      </c>
      <c r="I66" s="23">
        <v>16753</v>
      </c>
      <c r="J66" s="23">
        <v>17330</v>
      </c>
      <c r="K66" s="23">
        <v>17949</v>
      </c>
      <c r="L66" s="23">
        <v>18620</v>
      </c>
      <c r="M66" s="23">
        <v>19350</v>
      </c>
      <c r="N66" s="23">
        <v>20134</v>
      </c>
      <c r="O66" s="23">
        <v>20960</v>
      </c>
      <c r="P66" s="23">
        <v>21815</v>
      </c>
      <c r="Q66" s="23">
        <v>22677</v>
      </c>
      <c r="R66" s="23">
        <v>0</v>
      </c>
      <c r="S66" s="23">
        <v>0</v>
      </c>
      <c r="T66" s="23">
        <v>0</v>
      </c>
      <c r="U66" s="23">
        <v>0</v>
      </c>
      <c r="V66" s="23">
        <v>0</v>
      </c>
      <c r="W66" s="23">
        <v>0</v>
      </c>
    </row>
    <row r="67" spans="2:23" x14ac:dyDescent="0.2">
      <c r="B67" s="22">
        <v>82</v>
      </c>
      <c r="C67" s="23">
        <v>12536</v>
      </c>
      <c r="D67" s="23">
        <v>13394</v>
      </c>
      <c r="E67" s="23">
        <v>14431</v>
      </c>
      <c r="F67" s="23">
        <v>15612</v>
      </c>
      <c r="G67" s="23">
        <v>16487</v>
      </c>
      <c r="H67" s="23">
        <v>17463</v>
      </c>
      <c r="I67" s="23">
        <v>18088</v>
      </c>
      <c r="J67" s="23">
        <v>18755</v>
      </c>
      <c r="K67" s="23">
        <v>19474</v>
      </c>
      <c r="L67" s="23">
        <v>20252</v>
      </c>
      <c r="M67" s="23">
        <v>21085</v>
      </c>
      <c r="N67" s="23">
        <v>21964</v>
      </c>
      <c r="O67" s="23">
        <v>22873</v>
      </c>
      <c r="P67" s="23">
        <v>23790</v>
      </c>
      <c r="Q67" s="23">
        <v>0</v>
      </c>
      <c r="R67" s="23">
        <v>0</v>
      </c>
      <c r="S67" s="23">
        <v>0</v>
      </c>
      <c r="T67" s="23">
        <v>0</v>
      </c>
      <c r="U67" s="23">
        <v>0</v>
      </c>
      <c r="V67" s="23">
        <v>0</v>
      </c>
      <c r="W67" s="23">
        <v>0</v>
      </c>
    </row>
    <row r="68" spans="2:23" x14ac:dyDescent="0.2">
      <c r="B68" s="22">
        <v>83</v>
      </c>
      <c r="C68" s="23">
        <v>13440</v>
      </c>
      <c r="D68" s="23">
        <v>14384</v>
      </c>
      <c r="E68" s="23">
        <v>15521</v>
      </c>
      <c r="F68" s="23">
        <v>16820</v>
      </c>
      <c r="G68" s="23">
        <v>17794</v>
      </c>
      <c r="H68" s="23">
        <v>18885</v>
      </c>
      <c r="I68" s="23">
        <v>19604</v>
      </c>
      <c r="J68" s="23">
        <v>20376</v>
      </c>
      <c r="K68" s="23">
        <v>21207</v>
      </c>
      <c r="L68" s="23">
        <v>22095</v>
      </c>
      <c r="M68" s="23">
        <v>23031</v>
      </c>
      <c r="N68" s="23">
        <v>23999</v>
      </c>
      <c r="O68" s="23">
        <v>24976</v>
      </c>
      <c r="P68" s="23">
        <v>0</v>
      </c>
      <c r="Q68" s="23">
        <v>0</v>
      </c>
      <c r="R68" s="23">
        <v>0</v>
      </c>
      <c r="S68" s="23">
        <v>0</v>
      </c>
      <c r="T68" s="23">
        <v>0</v>
      </c>
      <c r="U68" s="23">
        <v>0</v>
      </c>
      <c r="V68" s="23">
        <v>0</v>
      </c>
      <c r="W68" s="23">
        <v>0</v>
      </c>
    </row>
    <row r="69" spans="2:23" x14ac:dyDescent="0.2">
      <c r="B69" s="22">
        <v>84</v>
      </c>
      <c r="C69" s="23">
        <v>14465</v>
      </c>
      <c r="D69" s="23">
        <v>15502</v>
      </c>
      <c r="E69" s="23">
        <v>16753</v>
      </c>
      <c r="F69" s="23">
        <v>18183</v>
      </c>
      <c r="G69" s="23">
        <v>19271</v>
      </c>
      <c r="H69" s="23">
        <v>20495</v>
      </c>
      <c r="I69" s="23">
        <v>21322</v>
      </c>
      <c r="J69" s="23">
        <v>22212</v>
      </c>
      <c r="K69" s="23">
        <v>23160</v>
      </c>
      <c r="L69" s="23">
        <v>24157</v>
      </c>
      <c r="M69" s="23">
        <v>25191</v>
      </c>
      <c r="N69" s="23">
        <v>26235</v>
      </c>
      <c r="O69" s="23">
        <v>0</v>
      </c>
      <c r="P69" s="23">
        <v>0</v>
      </c>
      <c r="Q69" s="23">
        <v>0</v>
      </c>
      <c r="R69" s="23">
        <v>0</v>
      </c>
      <c r="S69" s="23">
        <v>0</v>
      </c>
      <c r="T69" s="23">
        <v>0</v>
      </c>
      <c r="U69" s="23">
        <v>0</v>
      </c>
      <c r="V69" s="23">
        <v>0</v>
      </c>
      <c r="W69" s="23">
        <v>0</v>
      </c>
    </row>
    <row r="70" spans="2:23" x14ac:dyDescent="0.2">
      <c r="B70" s="22">
        <v>85</v>
      </c>
      <c r="C70" s="23">
        <v>15620</v>
      </c>
      <c r="D70" s="23">
        <v>16762</v>
      </c>
      <c r="E70" s="23">
        <v>18138</v>
      </c>
      <c r="F70" s="23">
        <v>19718</v>
      </c>
      <c r="G70" s="23">
        <v>20936</v>
      </c>
      <c r="H70" s="23">
        <v>22310</v>
      </c>
      <c r="I70" s="23">
        <v>23261</v>
      </c>
      <c r="J70" s="23">
        <v>24275</v>
      </c>
      <c r="K70" s="23">
        <v>25340</v>
      </c>
      <c r="L70" s="23">
        <v>26444</v>
      </c>
      <c r="M70" s="23">
        <v>27561</v>
      </c>
      <c r="N70" s="23">
        <v>0</v>
      </c>
      <c r="O70" s="23">
        <v>0</v>
      </c>
      <c r="P70" s="23">
        <v>0</v>
      </c>
      <c r="Q70" s="23">
        <v>0</v>
      </c>
      <c r="R70" s="23">
        <v>0</v>
      </c>
      <c r="S70" s="23">
        <v>0</v>
      </c>
      <c r="T70" s="23">
        <v>0</v>
      </c>
      <c r="U70" s="23">
        <v>0</v>
      </c>
      <c r="V70" s="23">
        <v>0</v>
      </c>
      <c r="W70" s="23">
        <v>0</v>
      </c>
    </row>
    <row r="71" spans="2:23" x14ac:dyDescent="0.2">
      <c r="B71" s="22">
        <v>86</v>
      </c>
      <c r="C71" s="23">
        <v>16915</v>
      </c>
      <c r="D71" s="23">
        <v>18169</v>
      </c>
      <c r="E71" s="23">
        <v>19688</v>
      </c>
      <c r="F71" s="23">
        <v>21437</v>
      </c>
      <c r="G71" s="23">
        <v>22803</v>
      </c>
      <c r="H71" s="23">
        <v>24350</v>
      </c>
      <c r="I71" s="23">
        <v>25432</v>
      </c>
      <c r="J71" s="23">
        <v>26571</v>
      </c>
      <c r="K71" s="23">
        <v>27752</v>
      </c>
      <c r="L71" s="23">
        <v>28950</v>
      </c>
      <c r="M71" s="23">
        <v>0</v>
      </c>
      <c r="N71" s="23">
        <v>0</v>
      </c>
      <c r="O71" s="23">
        <v>0</v>
      </c>
      <c r="P71" s="23">
        <v>0</v>
      </c>
      <c r="Q71" s="23">
        <v>0</v>
      </c>
      <c r="R71" s="23">
        <v>0</v>
      </c>
      <c r="S71" s="23">
        <v>0</v>
      </c>
      <c r="T71" s="23">
        <v>0</v>
      </c>
      <c r="U71" s="23">
        <v>0</v>
      </c>
      <c r="V71" s="23">
        <v>0</v>
      </c>
      <c r="W71" s="23">
        <v>0</v>
      </c>
    </row>
    <row r="72" spans="2:23" x14ac:dyDescent="0.2">
      <c r="B72" s="22">
        <v>87</v>
      </c>
      <c r="C72" s="23">
        <v>18357</v>
      </c>
      <c r="D72" s="23">
        <v>19741</v>
      </c>
      <c r="E72" s="23">
        <v>21419</v>
      </c>
      <c r="F72" s="23">
        <v>23359</v>
      </c>
      <c r="G72" s="23">
        <v>24894</v>
      </c>
      <c r="H72" s="23">
        <v>26627</v>
      </c>
      <c r="I72" s="23">
        <v>27843</v>
      </c>
      <c r="J72" s="23">
        <v>29109</v>
      </c>
      <c r="K72" s="23">
        <v>30395</v>
      </c>
      <c r="L72" s="23">
        <v>0</v>
      </c>
      <c r="M72" s="23">
        <v>0</v>
      </c>
      <c r="N72" s="23">
        <v>0</v>
      </c>
      <c r="O72" s="23">
        <v>0</v>
      </c>
      <c r="P72" s="23">
        <v>0</v>
      </c>
      <c r="Q72" s="23">
        <v>0</v>
      </c>
      <c r="R72" s="23">
        <v>0</v>
      </c>
      <c r="S72" s="23">
        <v>0</v>
      </c>
      <c r="T72" s="23">
        <v>0</v>
      </c>
      <c r="U72" s="23">
        <v>0</v>
      </c>
      <c r="V72" s="23">
        <v>0</v>
      </c>
      <c r="W72" s="23">
        <v>0</v>
      </c>
    </row>
    <row r="73" spans="2:23" x14ac:dyDescent="0.2">
      <c r="B73" s="22">
        <v>88</v>
      </c>
      <c r="C73" s="23">
        <v>19960</v>
      </c>
      <c r="D73" s="23">
        <v>21487</v>
      </c>
      <c r="E73" s="23">
        <v>23344</v>
      </c>
      <c r="F73" s="23">
        <v>25503</v>
      </c>
      <c r="G73" s="23">
        <v>27220</v>
      </c>
      <c r="H73" s="23">
        <v>29151</v>
      </c>
      <c r="I73" s="23">
        <v>30504</v>
      </c>
      <c r="J73" s="23">
        <v>31885</v>
      </c>
      <c r="K73" s="23">
        <v>0</v>
      </c>
      <c r="L73" s="23">
        <v>0</v>
      </c>
      <c r="M73" s="23">
        <v>0</v>
      </c>
      <c r="N73" s="23">
        <v>0</v>
      </c>
      <c r="O73" s="23">
        <v>0</v>
      </c>
      <c r="P73" s="23">
        <v>0</v>
      </c>
      <c r="Q73" s="23">
        <v>0</v>
      </c>
      <c r="R73" s="23">
        <v>0</v>
      </c>
      <c r="S73" s="23">
        <v>0</v>
      </c>
      <c r="T73" s="23">
        <v>0</v>
      </c>
      <c r="U73" s="23">
        <v>0</v>
      </c>
      <c r="V73" s="23">
        <v>0</v>
      </c>
      <c r="W73" s="23">
        <v>0</v>
      </c>
    </row>
    <row r="74" spans="2:23" x14ac:dyDescent="0.2">
      <c r="B74" s="22">
        <v>89</v>
      </c>
      <c r="C74" s="23">
        <v>21731</v>
      </c>
      <c r="D74" s="23">
        <v>23416</v>
      </c>
      <c r="E74" s="23">
        <v>25479</v>
      </c>
      <c r="F74" s="23">
        <v>27872</v>
      </c>
      <c r="G74" s="23">
        <v>29784</v>
      </c>
      <c r="H74" s="23">
        <v>31922</v>
      </c>
      <c r="I74" s="23">
        <v>33403</v>
      </c>
      <c r="J74" s="23">
        <v>0</v>
      </c>
      <c r="K74" s="23">
        <v>0</v>
      </c>
      <c r="L74" s="23">
        <v>0</v>
      </c>
      <c r="M74" s="23">
        <v>0</v>
      </c>
      <c r="N74" s="23">
        <v>0</v>
      </c>
      <c r="O74" s="23">
        <v>0</v>
      </c>
      <c r="P74" s="23">
        <v>0</v>
      </c>
      <c r="Q74" s="23">
        <v>0</v>
      </c>
      <c r="R74" s="23">
        <v>0</v>
      </c>
      <c r="S74" s="23">
        <v>0</v>
      </c>
      <c r="T74" s="23">
        <v>0</v>
      </c>
      <c r="U74" s="23">
        <v>0</v>
      </c>
      <c r="V74" s="23">
        <v>0</v>
      </c>
      <c r="W74" s="23">
        <v>0</v>
      </c>
    </row>
    <row r="75" spans="2:23" x14ac:dyDescent="0.2">
      <c r="B75" s="22">
        <v>90</v>
      </c>
      <c r="C75" s="23">
        <v>23677</v>
      </c>
      <c r="D75" s="23">
        <v>25546</v>
      </c>
      <c r="E75" s="23">
        <v>27828</v>
      </c>
      <c r="F75" s="23">
        <v>30474</v>
      </c>
      <c r="G75" s="23">
        <v>32592</v>
      </c>
      <c r="H75" s="23">
        <v>34939</v>
      </c>
      <c r="I75" s="23">
        <v>0</v>
      </c>
      <c r="J75" s="23">
        <v>0</v>
      </c>
      <c r="K75" s="23">
        <v>0</v>
      </c>
      <c r="L75" s="23">
        <v>0</v>
      </c>
      <c r="M75" s="23">
        <v>0</v>
      </c>
      <c r="N75" s="23">
        <v>0</v>
      </c>
      <c r="O75" s="23">
        <v>0</v>
      </c>
      <c r="P75" s="23">
        <v>0</v>
      </c>
      <c r="Q75" s="23">
        <v>0</v>
      </c>
      <c r="R75" s="23">
        <v>0</v>
      </c>
      <c r="S75" s="23">
        <v>0</v>
      </c>
      <c r="T75" s="23">
        <v>0</v>
      </c>
      <c r="U75" s="23">
        <v>0</v>
      </c>
      <c r="V75" s="23">
        <v>0</v>
      </c>
      <c r="W75" s="23">
        <v>0</v>
      </c>
    </row>
    <row r="76" spans="2:23" x14ac:dyDescent="0.2">
      <c r="B76" s="22">
        <v>91</v>
      </c>
      <c r="C76" s="23">
        <v>25812</v>
      </c>
      <c r="D76" s="23">
        <v>27871</v>
      </c>
      <c r="E76" s="23">
        <v>30389</v>
      </c>
      <c r="F76" s="23">
        <v>33309</v>
      </c>
      <c r="G76" s="23">
        <v>35635</v>
      </c>
      <c r="H76" s="23">
        <v>0</v>
      </c>
      <c r="I76" s="23">
        <v>0</v>
      </c>
      <c r="J76" s="23">
        <v>0</v>
      </c>
      <c r="K76" s="23">
        <v>0</v>
      </c>
      <c r="L76" s="23">
        <v>0</v>
      </c>
      <c r="M76" s="23">
        <v>0</v>
      </c>
      <c r="N76" s="23">
        <v>0</v>
      </c>
      <c r="O76" s="23">
        <v>0</v>
      </c>
      <c r="P76" s="23">
        <v>0</v>
      </c>
      <c r="Q76" s="23">
        <v>0</v>
      </c>
      <c r="R76" s="23">
        <v>0</v>
      </c>
      <c r="S76" s="23">
        <v>0</v>
      </c>
      <c r="T76" s="23">
        <v>0</v>
      </c>
      <c r="U76" s="23">
        <v>0</v>
      </c>
      <c r="V76" s="23">
        <v>0</v>
      </c>
      <c r="W76" s="23">
        <v>0</v>
      </c>
    </row>
    <row r="77" spans="2:23" x14ac:dyDescent="0.2">
      <c r="B77" s="22">
        <v>92</v>
      </c>
      <c r="C77" s="23">
        <v>28134</v>
      </c>
      <c r="D77" s="23">
        <v>30399</v>
      </c>
      <c r="E77" s="23">
        <v>33174</v>
      </c>
      <c r="F77" s="23">
        <v>36381</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row>
    <row r="78" spans="2:23" x14ac:dyDescent="0.2">
      <c r="B78" s="22">
        <v>93</v>
      </c>
      <c r="C78" s="23">
        <v>30627</v>
      </c>
      <c r="D78" s="23">
        <v>33117</v>
      </c>
      <c r="E78" s="23">
        <v>36168</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3">
        <v>0</v>
      </c>
    </row>
    <row r="79" spans="2:23" x14ac:dyDescent="0.2">
      <c r="B79" s="22">
        <v>94</v>
      </c>
      <c r="C79" s="23">
        <v>33283</v>
      </c>
      <c r="D79" s="23">
        <v>36027</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row>
    <row r="80" spans="2:23" x14ac:dyDescent="0.2">
      <c r="B80" s="22">
        <v>95</v>
      </c>
      <c r="C80" s="23">
        <v>36129</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3">
        <v>0</v>
      </c>
    </row>
    <row r="84" spans="2:18" x14ac:dyDescent="0.2">
      <c r="B84">
        <v>100000</v>
      </c>
    </row>
    <row r="85" spans="2:18" x14ac:dyDescent="0.2">
      <c r="B85">
        <v>277</v>
      </c>
      <c r="C85" s="22">
        <v>5</v>
      </c>
      <c r="D85" s="22">
        <v>6</v>
      </c>
      <c r="E85" s="22">
        <v>7</v>
      </c>
      <c r="F85" s="22">
        <v>8</v>
      </c>
      <c r="G85" s="22">
        <v>9</v>
      </c>
      <c r="H85" s="22">
        <v>10</v>
      </c>
      <c r="I85" s="22">
        <v>11</v>
      </c>
      <c r="J85" s="22">
        <v>12</v>
      </c>
      <c r="K85" s="22">
        <v>13</v>
      </c>
      <c r="L85" s="22">
        <v>14</v>
      </c>
      <c r="M85" s="22">
        <v>15</v>
      </c>
      <c r="N85" s="22">
        <v>16</v>
      </c>
      <c r="O85" s="22">
        <v>17</v>
      </c>
      <c r="P85" s="22">
        <v>18</v>
      </c>
      <c r="Q85" s="22">
        <v>19</v>
      </c>
      <c r="R85" s="22">
        <v>20</v>
      </c>
    </row>
    <row r="86" spans="2:18" x14ac:dyDescent="0.2">
      <c r="B86" s="22">
        <v>18</v>
      </c>
      <c r="C86" s="23">
        <v>400</v>
      </c>
      <c r="D86" s="23">
        <v>401</v>
      </c>
      <c r="E86" s="23">
        <v>402</v>
      </c>
      <c r="F86" s="23">
        <v>403</v>
      </c>
      <c r="G86" s="23">
        <v>404</v>
      </c>
      <c r="H86" s="23">
        <v>405</v>
      </c>
      <c r="I86" s="23">
        <v>406</v>
      </c>
      <c r="J86" s="23">
        <v>407</v>
      </c>
      <c r="K86" s="23">
        <v>408</v>
      </c>
      <c r="L86" s="23">
        <v>410</v>
      </c>
      <c r="M86" s="23">
        <v>412</v>
      </c>
      <c r="N86" s="23">
        <v>414</v>
      </c>
      <c r="O86" s="23">
        <v>417</v>
      </c>
      <c r="P86" s="23">
        <v>420</v>
      </c>
      <c r="Q86" s="23">
        <v>424</v>
      </c>
      <c r="R86" s="23">
        <v>427</v>
      </c>
    </row>
    <row r="87" spans="2:18" x14ac:dyDescent="0.2">
      <c r="B87" s="22">
        <v>19</v>
      </c>
      <c r="C87" s="23">
        <v>403</v>
      </c>
      <c r="D87" s="23">
        <v>404</v>
      </c>
      <c r="E87" s="23">
        <v>405</v>
      </c>
      <c r="F87" s="23">
        <v>406</v>
      </c>
      <c r="G87" s="23">
        <v>407</v>
      </c>
      <c r="H87" s="23">
        <v>408</v>
      </c>
      <c r="I87" s="23">
        <v>409</v>
      </c>
      <c r="J87" s="23">
        <v>410</v>
      </c>
      <c r="K87" s="23">
        <v>412</v>
      </c>
      <c r="L87" s="23">
        <v>414</v>
      </c>
      <c r="M87" s="23">
        <v>416</v>
      </c>
      <c r="N87" s="23">
        <v>419</v>
      </c>
      <c r="O87" s="23">
        <v>422</v>
      </c>
      <c r="P87" s="23">
        <v>426</v>
      </c>
      <c r="Q87" s="23">
        <v>430</v>
      </c>
      <c r="R87" s="23">
        <v>434</v>
      </c>
    </row>
    <row r="88" spans="2:18" x14ac:dyDescent="0.2">
      <c r="B88" s="22">
        <v>20</v>
      </c>
      <c r="C88" s="23">
        <v>406</v>
      </c>
      <c r="D88" s="23">
        <v>406</v>
      </c>
      <c r="E88" s="23">
        <v>407</v>
      </c>
      <c r="F88" s="23">
        <v>408</v>
      </c>
      <c r="G88" s="23">
        <v>409</v>
      </c>
      <c r="H88" s="23">
        <v>410</v>
      </c>
      <c r="I88" s="23">
        <v>411</v>
      </c>
      <c r="J88" s="23">
        <v>413</v>
      </c>
      <c r="K88" s="23">
        <v>415</v>
      </c>
      <c r="L88" s="23">
        <v>418</v>
      </c>
      <c r="M88" s="23">
        <v>421</v>
      </c>
      <c r="N88" s="23">
        <v>424</v>
      </c>
      <c r="O88" s="23">
        <v>428</v>
      </c>
      <c r="P88" s="23">
        <v>432</v>
      </c>
      <c r="Q88" s="23">
        <v>437</v>
      </c>
      <c r="R88" s="23">
        <v>442</v>
      </c>
    </row>
    <row r="89" spans="2:18" x14ac:dyDescent="0.2">
      <c r="B89" s="22">
        <v>21</v>
      </c>
      <c r="C89" s="23">
        <v>407</v>
      </c>
      <c r="D89" s="23">
        <v>408</v>
      </c>
      <c r="E89" s="23">
        <v>409</v>
      </c>
      <c r="F89" s="23">
        <v>410</v>
      </c>
      <c r="G89" s="23">
        <v>411</v>
      </c>
      <c r="H89" s="23">
        <v>412</v>
      </c>
      <c r="I89" s="23">
        <v>414</v>
      </c>
      <c r="J89" s="23">
        <v>417</v>
      </c>
      <c r="K89" s="23">
        <v>419</v>
      </c>
      <c r="L89" s="23">
        <v>422</v>
      </c>
      <c r="M89" s="23">
        <v>426</v>
      </c>
      <c r="N89" s="23">
        <v>430</v>
      </c>
      <c r="O89" s="23">
        <v>434</v>
      </c>
      <c r="P89" s="23">
        <v>439</v>
      </c>
      <c r="Q89" s="23">
        <v>445</v>
      </c>
      <c r="R89" s="23">
        <v>451</v>
      </c>
    </row>
    <row r="90" spans="2:18" x14ac:dyDescent="0.2">
      <c r="B90" s="22">
        <v>22</v>
      </c>
      <c r="C90" s="23">
        <v>409</v>
      </c>
      <c r="D90" s="23">
        <v>410</v>
      </c>
      <c r="E90" s="23">
        <v>411</v>
      </c>
      <c r="F90" s="23">
        <v>412</v>
      </c>
      <c r="G90" s="23">
        <v>414</v>
      </c>
      <c r="H90" s="23">
        <v>415</v>
      </c>
      <c r="I90" s="23">
        <v>418</v>
      </c>
      <c r="J90" s="23">
        <v>421</v>
      </c>
      <c r="K90" s="23">
        <v>424</v>
      </c>
      <c r="L90" s="23">
        <v>428</v>
      </c>
      <c r="M90" s="23">
        <v>432</v>
      </c>
      <c r="N90" s="23">
        <v>437</v>
      </c>
      <c r="O90" s="23">
        <v>442</v>
      </c>
      <c r="P90" s="23">
        <v>448</v>
      </c>
      <c r="Q90" s="23">
        <v>454</v>
      </c>
      <c r="R90" s="23">
        <v>461</v>
      </c>
    </row>
    <row r="91" spans="2:18" x14ac:dyDescent="0.2">
      <c r="B91" s="22">
        <v>23</v>
      </c>
      <c r="C91" s="23">
        <v>411</v>
      </c>
      <c r="D91" s="23">
        <v>412</v>
      </c>
      <c r="E91" s="23">
        <v>413</v>
      </c>
      <c r="F91" s="23">
        <v>415</v>
      </c>
      <c r="G91" s="23">
        <v>417</v>
      </c>
      <c r="H91" s="23">
        <v>419</v>
      </c>
      <c r="I91" s="23">
        <v>422</v>
      </c>
      <c r="J91" s="23">
        <v>426</v>
      </c>
      <c r="K91" s="23">
        <v>430</v>
      </c>
      <c r="L91" s="23">
        <v>434</v>
      </c>
      <c r="M91" s="23">
        <v>439</v>
      </c>
      <c r="N91" s="23">
        <v>445</v>
      </c>
      <c r="O91" s="23">
        <v>451</v>
      </c>
      <c r="P91" s="23">
        <v>457</v>
      </c>
      <c r="Q91" s="23">
        <v>465</v>
      </c>
      <c r="R91" s="23">
        <v>474</v>
      </c>
    </row>
    <row r="92" spans="2:18" x14ac:dyDescent="0.2">
      <c r="B92" s="22">
        <v>24</v>
      </c>
      <c r="C92" s="23">
        <v>413</v>
      </c>
      <c r="D92" s="23">
        <v>414</v>
      </c>
      <c r="E92" s="23">
        <v>416</v>
      </c>
      <c r="F92" s="23">
        <v>418</v>
      </c>
      <c r="G92" s="23">
        <v>421</v>
      </c>
      <c r="H92" s="23">
        <v>424</v>
      </c>
      <c r="I92" s="23">
        <v>428</v>
      </c>
      <c r="J92" s="23">
        <v>432</v>
      </c>
      <c r="K92" s="23">
        <v>437</v>
      </c>
      <c r="L92" s="23">
        <v>442</v>
      </c>
      <c r="M92" s="23">
        <v>448</v>
      </c>
      <c r="N92" s="23">
        <v>454</v>
      </c>
      <c r="O92" s="23">
        <v>461</v>
      </c>
      <c r="P92" s="23">
        <v>469</v>
      </c>
      <c r="Q92" s="23">
        <v>478</v>
      </c>
      <c r="R92" s="23">
        <v>489</v>
      </c>
    </row>
    <row r="93" spans="2:18" x14ac:dyDescent="0.2">
      <c r="B93" s="22">
        <v>25</v>
      </c>
      <c r="C93" s="23">
        <v>415</v>
      </c>
      <c r="D93" s="23">
        <v>417</v>
      </c>
      <c r="E93" s="23">
        <v>419</v>
      </c>
      <c r="F93" s="23">
        <v>422</v>
      </c>
      <c r="G93" s="23">
        <v>426</v>
      </c>
      <c r="H93" s="23">
        <v>430</v>
      </c>
      <c r="I93" s="23">
        <v>435</v>
      </c>
      <c r="J93" s="23">
        <v>440</v>
      </c>
      <c r="K93" s="23">
        <v>445</v>
      </c>
      <c r="L93" s="23">
        <v>451</v>
      </c>
      <c r="M93" s="23">
        <v>458</v>
      </c>
      <c r="N93" s="23">
        <v>465</v>
      </c>
      <c r="O93" s="23">
        <v>474</v>
      </c>
      <c r="P93" s="23">
        <v>483</v>
      </c>
      <c r="Q93" s="23">
        <v>494</v>
      </c>
      <c r="R93" s="23">
        <v>506</v>
      </c>
    </row>
    <row r="94" spans="2:18" x14ac:dyDescent="0.2">
      <c r="B94" s="22">
        <v>26</v>
      </c>
      <c r="C94" s="23">
        <v>418</v>
      </c>
      <c r="D94" s="23">
        <v>421</v>
      </c>
      <c r="E94" s="23">
        <v>424</v>
      </c>
      <c r="F94" s="23">
        <v>428</v>
      </c>
      <c r="G94" s="23">
        <v>432</v>
      </c>
      <c r="H94" s="23">
        <v>437</v>
      </c>
      <c r="I94" s="23">
        <v>443</v>
      </c>
      <c r="J94" s="23">
        <v>449</v>
      </c>
      <c r="K94" s="23">
        <v>455</v>
      </c>
      <c r="L94" s="23">
        <v>462</v>
      </c>
      <c r="M94" s="23">
        <v>470</v>
      </c>
      <c r="N94" s="23">
        <v>479</v>
      </c>
      <c r="O94" s="23">
        <v>489</v>
      </c>
      <c r="P94" s="23">
        <v>500</v>
      </c>
      <c r="Q94" s="23">
        <v>513</v>
      </c>
      <c r="R94" s="23">
        <v>527</v>
      </c>
    </row>
    <row r="95" spans="2:18" x14ac:dyDescent="0.2">
      <c r="B95" s="22">
        <v>27</v>
      </c>
      <c r="C95" s="23">
        <v>423</v>
      </c>
      <c r="D95" s="23">
        <v>426</v>
      </c>
      <c r="E95" s="23">
        <v>430</v>
      </c>
      <c r="F95" s="23">
        <v>435</v>
      </c>
      <c r="G95" s="23">
        <v>440</v>
      </c>
      <c r="H95" s="23">
        <v>446</v>
      </c>
      <c r="I95" s="23">
        <v>452</v>
      </c>
      <c r="J95" s="23">
        <v>459</v>
      </c>
      <c r="K95" s="23">
        <v>467</v>
      </c>
      <c r="L95" s="23">
        <v>475</v>
      </c>
      <c r="M95" s="23">
        <v>484</v>
      </c>
      <c r="N95" s="23">
        <v>495</v>
      </c>
      <c r="O95" s="23">
        <v>507</v>
      </c>
      <c r="P95" s="23">
        <v>520</v>
      </c>
      <c r="Q95" s="23">
        <v>534</v>
      </c>
      <c r="R95" s="23">
        <v>551</v>
      </c>
    </row>
    <row r="96" spans="2:18" x14ac:dyDescent="0.2">
      <c r="B96" s="22">
        <v>28</v>
      </c>
      <c r="C96" s="23">
        <v>429</v>
      </c>
      <c r="D96" s="23">
        <v>433</v>
      </c>
      <c r="E96" s="23">
        <v>438</v>
      </c>
      <c r="F96" s="23">
        <v>444</v>
      </c>
      <c r="G96" s="23">
        <v>450</v>
      </c>
      <c r="H96" s="23">
        <v>457</v>
      </c>
      <c r="I96" s="23">
        <v>464</v>
      </c>
      <c r="J96" s="23">
        <v>472</v>
      </c>
      <c r="K96" s="23">
        <v>481</v>
      </c>
      <c r="L96" s="23">
        <v>491</v>
      </c>
      <c r="M96" s="23">
        <v>502</v>
      </c>
      <c r="N96" s="23">
        <v>514</v>
      </c>
      <c r="O96" s="23">
        <v>528</v>
      </c>
      <c r="P96" s="23">
        <v>543</v>
      </c>
      <c r="Q96" s="23">
        <v>560</v>
      </c>
      <c r="R96" s="23">
        <v>579</v>
      </c>
    </row>
    <row r="97" spans="2:18" x14ac:dyDescent="0.2">
      <c r="B97" s="22">
        <v>29</v>
      </c>
      <c r="C97" s="23">
        <v>437</v>
      </c>
      <c r="D97" s="23">
        <v>442</v>
      </c>
      <c r="E97" s="23">
        <v>449</v>
      </c>
      <c r="F97" s="23">
        <v>455</v>
      </c>
      <c r="G97" s="23">
        <v>462</v>
      </c>
      <c r="H97" s="23">
        <v>469</v>
      </c>
      <c r="I97" s="23">
        <v>478</v>
      </c>
      <c r="J97" s="23">
        <v>487</v>
      </c>
      <c r="K97" s="23">
        <v>497</v>
      </c>
      <c r="L97" s="23">
        <v>509</v>
      </c>
      <c r="M97" s="23">
        <v>522</v>
      </c>
      <c r="N97" s="23">
        <v>537</v>
      </c>
      <c r="O97" s="23">
        <v>553</v>
      </c>
      <c r="P97" s="23">
        <v>570</v>
      </c>
      <c r="Q97" s="23">
        <v>590</v>
      </c>
      <c r="R97" s="23">
        <v>611</v>
      </c>
    </row>
    <row r="98" spans="2:18" x14ac:dyDescent="0.2">
      <c r="B98" s="22">
        <v>30</v>
      </c>
      <c r="C98" s="23">
        <v>447</v>
      </c>
      <c r="D98" s="23">
        <v>454</v>
      </c>
      <c r="E98" s="23">
        <v>461</v>
      </c>
      <c r="F98" s="23">
        <v>468</v>
      </c>
      <c r="G98" s="23">
        <v>476</v>
      </c>
      <c r="H98" s="23">
        <v>484</v>
      </c>
      <c r="I98" s="23">
        <v>494</v>
      </c>
      <c r="J98" s="23">
        <v>505</v>
      </c>
      <c r="K98" s="23">
        <v>518</v>
      </c>
      <c r="L98" s="23">
        <v>531</v>
      </c>
      <c r="M98" s="23">
        <v>546</v>
      </c>
      <c r="N98" s="23">
        <v>563</v>
      </c>
      <c r="O98" s="23">
        <v>582</v>
      </c>
      <c r="P98" s="23">
        <v>602</v>
      </c>
      <c r="Q98" s="23">
        <v>624</v>
      </c>
      <c r="R98" s="23">
        <v>648</v>
      </c>
    </row>
    <row r="99" spans="2:18" x14ac:dyDescent="0.2">
      <c r="B99" s="22">
        <v>31</v>
      </c>
      <c r="C99" s="23">
        <v>459</v>
      </c>
      <c r="D99" s="23">
        <v>467</v>
      </c>
      <c r="E99" s="23">
        <v>474</v>
      </c>
      <c r="F99" s="23">
        <v>483</v>
      </c>
      <c r="G99" s="23">
        <v>492</v>
      </c>
      <c r="H99" s="23">
        <v>502</v>
      </c>
      <c r="I99" s="23">
        <v>514</v>
      </c>
      <c r="J99" s="23">
        <v>527</v>
      </c>
      <c r="K99" s="23">
        <v>541</v>
      </c>
      <c r="L99" s="23">
        <v>557</v>
      </c>
      <c r="M99" s="23">
        <v>574</v>
      </c>
      <c r="N99" s="23">
        <v>594</v>
      </c>
      <c r="O99" s="23">
        <v>615</v>
      </c>
      <c r="P99" s="23">
        <v>639</v>
      </c>
      <c r="Q99" s="23">
        <v>664</v>
      </c>
      <c r="R99" s="23">
        <v>690</v>
      </c>
    </row>
    <row r="100" spans="2:18" x14ac:dyDescent="0.2">
      <c r="B100" s="22">
        <v>32</v>
      </c>
      <c r="C100" s="23">
        <v>473</v>
      </c>
      <c r="D100" s="23">
        <v>481</v>
      </c>
      <c r="E100" s="23">
        <v>490</v>
      </c>
      <c r="F100" s="23">
        <v>500</v>
      </c>
      <c r="G100" s="23">
        <v>510</v>
      </c>
      <c r="H100" s="23">
        <v>523</v>
      </c>
      <c r="I100" s="23">
        <v>536</v>
      </c>
      <c r="J100" s="23">
        <v>551</v>
      </c>
      <c r="K100" s="23">
        <v>568</v>
      </c>
      <c r="L100" s="23">
        <v>587</v>
      </c>
      <c r="M100" s="23">
        <v>607</v>
      </c>
      <c r="N100" s="23">
        <v>630</v>
      </c>
      <c r="O100" s="23">
        <v>654</v>
      </c>
      <c r="P100" s="23">
        <v>680</v>
      </c>
      <c r="Q100" s="23">
        <v>708</v>
      </c>
      <c r="R100" s="23">
        <v>736</v>
      </c>
    </row>
    <row r="101" spans="2:18" x14ac:dyDescent="0.2">
      <c r="B101" s="22">
        <v>33</v>
      </c>
      <c r="C101" s="23">
        <v>489</v>
      </c>
      <c r="D101" s="23">
        <v>498</v>
      </c>
      <c r="E101" s="23">
        <v>508</v>
      </c>
      <c r="F101" s="23">
        <v>520</v>
      </c>
      <c r="G101" s="23">
        <v>532</v>
      </c>
      <c r="H101" s="23">
        <v>547</v>
      </c>
      <c r="I101" s="23">
        <v>563</v>
      </c>
      <c r="J101" s="23">
        <v>580</v>
      </c>
      <c r="K101" s="23">
        <v>600</v>
      </c>
      <c r="L101" s="23">
        <v>621</v>
      </c>
      <c r="M101" s="23">
        <v>645</v>
      </c>
      <c r="N101" s="23">
        <v>671</v>
      </c>
      <c r="O101" s="23">
        <v>698</v>
      </c>
      <c r="P101" s="23">
        <v>727</v>
      </c>
      <c r="Q101" s="23">
        <v>757</v>
      </c>
      <c r="R101" s="23">
        <v>787</v>
      </c>
    </row>
    <row r="102" spans="2:18" x14ac:dyDescent="0.2">
      <c r="B102" s="22">
        <v>34</v>
      </c>
      <c r="C102" s="23">
        <v>507</v>
      </c>
      <c r="D102" s="23">
        <v>517</v>
      </c>
      <c r="E102" s="23">
        <v>529</v>
      </c>
      <c r="F102" s="23">
        <v>543</v>
      </c>
      <c r="G102" s="23">
        <v>558</v>
      </c>
      <c r="H102" s="23">
        <v>575</v>
      </c>
      <c r="I102" s="23">
        <v>594</v>
      </c>
      <c r="J102" s="23">
        <v>614</v>
      </c>
      <c r="K102" s="23">
        <v>637</v>
      </c>
      <c r="L102" s="23">
        <v>662</v>
      </c>
      <c r="M102" s="23">
        <v>689</v>
      </c>
      <c r="N102" s="23">
        <v>717</v>
      </c>
      <c r="O102" s="23">
        <v>747</v>
      </c>
      <c r="P102" s="23">
        <v>779</v>
      </c>
      <c r="Q102" s="23">
        <v>811</v>
      </c>
      <c r="R102" s="23">
        <v>843</v>
      </c>
    </row>
    <row r="103" spans="2:18" x14ac:dyDescent="0.2">
      <c r="B103" s="22">
        <v>35</v>
      </c>
      <c r="C103" s="23">
        <v>527</v>
      </c>
      <c r="D103" s="23">
        <v>540</v>
      </c>
      <c r="E103" s="23">
        <v>555</v>
      </c>
      <c r="F103" s="23">
        <v>571</v>
      </c>
      <c r="G103" s="23">
        <v>588</v>
      </c>
      <c r="H103" s="23">
        <v>608</v>
      </c>
      <c r="I103" s="23">
        <v>630</v>
      </c>
      <c r="J103" s="23">
        <v>653</v>
      </c>
      <c r="K103" s="23">
        <v>680</v>
      </c>
      <c r="L103" s="23">
        <v>708</v>
      </c>
      <c r="M103" s="23">
        <v>738</v>
      </c>
      <c r="N103" s="23">
        <v>769</v>
      </c>
      <c r="O103" s="23">
        <v>802</v>
      </c>
      <c r="P103" s="23">
        <v>835</v>
      </c>
      <c r="Q103" s="23">
        <v>869</v>
      </c>
      <c r="R103" s="23">
        <v>904</v>
      </c>
    </row>
    <row r="104" spans="2:18" x14ac:dyDescent="0.2">
      <c r="B104" s="22">
        <v>36</v>
      </c>
      <c r="C104" s="23">
        <v>551</v>
      </c>
      <c r="D104" s="23">
        <v>567</v>
      </c>
      <c r="E104" s="23">
        <v>584</v>
      </c>
      <c r="F104" s="23">
        <v>603</v>
      </c>
      <c r="G104" s="23">
        <v>623</v>
      </c>
      <c r="H104" s="23">
        <v>646</v>
      </c>
      <c r="I104" s="23">
        <v>671</v>
      </c>
      <c r="J104" s="23">
        <v>699</v>
      </c>
      <c r="K104" s="23">
        <v>728</v>
      </c>
      <c r="L104" s="23">
        <v>760</v>
      </c>
      <c r="M104" s="23">
        <v>793</v>
      </c>
      <c r="N104" s="23">
        <v>827</v>
      </c>
      <c r="O104" s="23">
        <v>862</v>
      </c>
      <c r="P104" s="23">
        <v>897</v>
      </c>
      <c r="Q104" s="23">
        <v>933</v>
      </c>
      <c r="R104" s="23">
        <v>970</v>
      </c>
    </row>
    <row r="105" spans="2:18" x14ac:dyDescent="0.2">
      <c r="B105" s="22">
        <v>37</v>
      </c>
      <c r="C105" s="23">
        <v>580</v>
      </c>
      <c r="D105" s="23">
        <v>598</v>
      </c>
      <c r="E105" s="23">
        <v>618</v>
      </c>
      <c r="F105" s="23">
        <v>640</v>
      </c>
      <c r="G105" s="23">
        <v>664</v>
      </c>
      <c r="H105" s="23">
        <v>690</v>
      </c>
      <c r="I105" s="23">
        <v>719</v>
      </c>
      <c r="J105" s="23">
        <v>751</v>
      </c>
      <c r="K105" s="23">
        <v>784</v>
      </c>
      <c r="L105" s="23">
        <v>818</v>
      </c>
      <c r="M105" s="23">
        <v>854</v>
      </c>
      <c r="N105" s="23">
        <v>890</v>
      </c>
      <c r="O105" s="23">
        <v>927</v>
      </c>
      <c r="P105" s="23">
        <v>964</v>
      </c>
      <c r="Q105" s="23">
        <v>1002</v>
      </c>
      <c r="R105" s="23">
        <v>1040</v>
      </c>
    </row>
    <row r="106" spans="2:18" x14ac:dyDescent="0.2">
      <c r="B106" s="22">
        <v>38</v>
      </c>
      <c r="C106" s="23">
        <v>614</v>
      </c>
      <c r="D106" s="23">
        <v>635</v>
      </c>
      <c r="E106" s="23">
        <v>658</v>
      </c>
      <c r="F106" s="23">
        <v>684</v>
      </c>
      <c r="G106" s="23">
        <v>712</v>
      </c>
      <c r="H106" s="23">
        <v>742</v>
      </c>
      <c r="I106" s="23">
        <v>775</v>
      </c>
      <c r="J106" s="23">
        <v>810</v>
      </c>
      <c r="K106" s="23">
        <v>846</v>
      </c>
      <c r="L106" s="23">
        <v>883</v>
      </c>
      <c r="M106" s="23">
        <v>921</v>
      </c>
      <c r="N106" s="23">
        <v>959</v>
      </c>
      <c r="O106" s="23">
        <v>998</v>
      </c>
      <c r="P106" s="23">
        <v>1037</v>
      </c>
      <c r="Q106" s="23">
        <v>1077</v>
      </c>
      <c r="R106" s="23">
        <v>1116</v>
      </c>
    </row>
    <row r="107" spans="2:18" x14ac:dyDescent="0.2">
      <c r="B107" s="22">
        <v>39</v>
      </c>
      <c r="C107" s="23">
        <v>654</v>
      </c>
      <c r="D107" s="23">
        <v>679</v>
      </c>
      <c r="E107" s="23">
        <v>706</v>
      </c>
      <c r="F107" s="23">
        <v>735</v>
      </c>
      <c r="G107" s="23">
        <v>767</v>
      </c>
      <c r="H107" s="23">
        <v>802</v>
      </c>
      <c r="I107" s="23">
        <v>838</v>
      </c>
      <c r="J107" s="23">
        <v>876</v>
      </c>
      <c r="K107" s="23">
        <v>915</v>
      </c>
      <c r="L107" s="23">
        <v>954</v>
      </c>
      <c r="M107" s="23">
        <v>994</v>
      </c>
      <c r="N107" s="23">
        <v>1034</v>
      </c>
      <c r="O107" s="23">
        <v>1075</v>
      </c>
      <c r="P107" s="23">
        <v>1115</v>
      </c>
      <c r="Q107" s="23">
        <v>1156</v>
      </c>
      <c r="R107" s="23">
        <v>1197</v>
      </c>
    </row>
    <row r="108" spans="2:18" x14ac:dyDescent="0.2">
      <c r="B108" s="22">
        <v>40</v>
      </c>
      <c r="C108" s="23">
        <v>702</v>
      </c>
      <c r="D108" s="23">
        <v>730</v>
      </c>
      <c r="E108" s="23">
        <v>761</v>
      </c>
      <c r="F108" s="23">
        <v>795</v>
      </c>
      <c r="G108" s="23">
        <v>831</v>
      </c>
      <c r="H108" s="23">
        <v>869</v>
      </c>
      <c r="I108" s="23">
        <v>909</v>
      </c>
      <c r="J108" s="23">
        <v>949</v>
      </c>
      <c r="K108" s="23">
        <v>990</v>
      </c>
      <c r="L108" s="23">
        <v>1031</v>
      </c>
      <c r="M108" s="23">
        <v>1073</v>
      </c>
      <c r="N108" s="23">
        <v>1115</v>
      </c>
      <c r="O108" s="23">
        <v>1157</v>
      </c>
      <c r="P108" s="23">
        <v>1199</v>
      </c>
      <c r="Q108" s="23">
        <v>1241</v>
      </c>
      <c r="R108" s="23">
        <v>1283</v>
      </c>
    </row>
    <row r="109" spans="2:18" x14ac:dyDescent="0.2">
      <c r="B109" s="22">
        <v>41</v>
      </c>
      <c r="C109" s="23">
        <v>756</v>
      </c>
      <c r="D109" s="23">
        <v>789</v>
      </c>
      <c r="E109" s="23">
        <v>825</v>
      </c>
      <c r="F109" s="23">
        <v>863</v>
      </c>
      <c r="G109" s="23">
        <v>903</v>
      </c>
      <c r="H109" s="23">
        <v>944</v>
      </c>
      <c r="I109" s="23">
        <v>986</v>
      </c>
      <c r="J109" s="23">
        <v>1028</v>
      </c>
      <c r="K109" s="23">
        <v>1071</v>
      </c>
      <c r="L109" s="23">
        <v>1114</v>
      </c>
      <c r="M109" s="23">
        <v>1158</v>
      </c>
      <c r="N109" s="23">
        <v>1201</v>
      </c>
      <c r="O109" s="23">
        <v>1245</v>
      </c>
      <c r="P109" s="23">
        <v>1288</v>
      </c>
      <c r="Q109" s="23">
        <v>1331</v>
      </c>
      <c r="R109" s="23">
        <v>1375</v>
      </c>
    </row>
    <row r="110" spans="2:18" x14ac:dyDescent="0.2">
      <c r="B110" s="22">
        <v>42</v>
      </c>
      <c r="C110" s="23">
        <v>819</v>
      </c>
      <c r="D110" s="23">
        <v>857</v>
      </c>
      <c r="E110" s="23">
        <v>897</v>
      </c>
      <c r="F110" s="23">
        <v>939</v>
      </c>
      <c r="G110" s="23">
        <v>982</v>
      </c>
      <c r="H110" s="23">
        <v>1026</v>
      </c>
      <c r="I110" s="23">
        <v>1070</v>
      </c>
      <c r="J110" s="23">
        <v>1114</v>
      </c>
      <c r="K110" s="23">
        <v>1158</v>
      </c>
      <c r="L110" s="23">
        <v>1203</v>
      </c>
      <c r="M110" s="23">
        <v>1248</v>
      </c>
      <c r="N110" s="23">
        <v>1293</v>
      </c>
      <c r="O110" s="23">
        <v>1337</v>
      </c>
      <c r="P110" s="23">
        <v>1382</v>
      </c>
      <c r="Q110" s="23">
        <v>1426</v>
      </c>
      <c r="R110" s="23">
        <v>1470</v>
      </c>
    </row>
    <row r="111" spans="2:18" x14ac:dyDescent="0.2">
      <c r="B111" s="22">
        <v>43</v>
      </c>
      <c r="C111" s="23">
        <v>892</v>
      </c>
      <c r="D111" s="23">
        <v>934</v>
      </c>
      <c r="E111" s="23">
        <v>978</v>
      </c>
      <c r="F111" s="23">
        <v>1023</v>
      </c>
      <c r="G111" s="23">
        <v>1068</v>
      </c>
      <c r="H111" s="23">
        <v>1113</v>
      </c>
      <c r="I111" s="23">
        <v>1159</v>
      </c>
      <c r="J111" s="23">
        <v>1205</v>
      </c>
      <c r="K111" s="23">
        <v>1251</v>
      </c>
      <c r="L111" s="23">
        <v>1297</v>
      </c>
      <c r="M111" s="23">
        <v>1343</v>
      </c>
      <c r="N111" s="23">
        <v>1389</v>
      </c>
      <c r="O111" s="23">
        <v>1435</v>
      </c>
      <c r="P111" s="23">
        <v>1480</v>
      </c>
      <c r="Q111" s="23">
        <v>1526</v>
      </c>
      <c r="R111" s="23">
        <v>1571</v>
      </c>
    </row>
    <row r="112" spans="2:18" x14ac:dyDescent="0.2">
      <c r="B112" s="22">
        <v>44</v>
      </c>
      <c r="C112" s="23">
        <v>974</v>
      </c>
      <c r="D112" s="23">
        <v>1020</v>
      </c>
      <c r="E112" s="23">
        <v>1066</v>
      </c>
      <c r="F112" s="23">
        <v>1113</v>
      </c>
      <c r="G112" s="23">
        <v>1160</v>
      </c>
      <c r="H112" s="23">
        <v>1208</v>
      </c>
      <c r="I112" s="23">
        <v>1255</v>
      </c>
      <c r="J112" s="23">
        <v>1302</v>
      </c>
      <c r="K112" s="23">
        <v>1349</v>
      </c>
      <c r="L112" s="23">
        <v>1397</v>
      </c>
      <c r="M112" s="23">
        <v>1444</v>
      </c>
      <c r="N112" s="23">
        <v>1490</v>
      </c>
      <c r="O112" s="23">
        <v>1537</v>
      </c>
      <c r="P112" s="23">
        <v>1583</v>
      </c>
      <c r="Q112" s="23">
        <v>1629</v>
      </c>
      <c r="R112" s="23">
        <v>1675</v>
      </c>
    </row>
    <row r="113" spans="2:18" x14ac:dyDescent="0.2">
      <c r="B113" s="22">
        <v>45</v>
      </c>
      <c r="C113" s="23">
        <v>1065</v>
      </c>
      <c r="D113" s="23">
        <v>1113</v>
      </c>
      <c r="E113" s="23">
        <v>1162</v>
      </c>
      <c r="F113" s="23">
        <v>1210</v>
      </c>
      <c r="G113" s="23">
        <v>1259</v>
      </c>
      <c r="H113" s="23">
        <v>1307</v>
      </c>
      <c r="I113" s="23">
        <v>1356</v>
      </c>
      <c r="J113" s="23">
        <v>1404</v>
      </c>
      <c r="K113" s="23">
        <v>1452</v>
      </c>
      <c r="L113" s="23">
        <v>1500</v>
      </c>
      <c r="M113" s="23">
        <v>1548</v>
      </c>
      <c r="N113" s="23">
        <v>1596</v>
      </c>
      <c r="O113" s="23">
        <v>1644</v>
      </c>
      <c r="P113" s="23">
        <v>1691</v>
      </c>
      <c r="Q113" s="23">
        <v>1737</v>
      </c>
      <c r="R113" s="23">
        <v>1784</v>
      </c>
    </row>
    <row r="114" spans="2:18" x14ac:dyDescent="0.2">
      <c r="B114" s="22">
        <v>46</v>
      </c>
      <c r="C114" s="23">
        <v>1164</v>
      </c>
      <c r="D114" s="23">
        <v>1213</v>
      </c>
      <c r="E114" s="23">
        <v>1263</v>
      </c>
      <c r="F114" s="23">
        <v>1313</v>
      </c>
      <c r="G114" s="23">
        <v>1362</v>
      </c>
      <c r="H114" s="23">
        <v>1412</v>
      </c>
      <c r="I114" s="23">
        <v>1461</v>
      </c>
      <c r="J114" s="23">
        <v>1511</v>
      </c>
      <c r="K114" s="23">
        <v>1560</v>
      </c>
      <c r="L114" s="23">
        <v>1609</v>
      </c>
      <c r="M114" s="23">
        <v>1657</v>
      </c>
      <c r="N114" s="23">
        <v>1706</v>
      </c>
      <c r="O114" s="23">
        <v>1754</v>
      </c>
      <c r="P114" s="23">
        <v>1801</v>
      </c>
      <c r="Q114" s="23">
        <v>1849</v>
      </c>
      <c r="R114" s="23">
        <v>1897</v>
      </c>
    </row>
    <row r="115" spans="2:18" x14ac:dyDescent="0.2">
      <c r="B115" s="22">
        <v>47</v>
      </c>
      <c r="C115" s="23">
        <v>1267</v>
      </c>
      <c r="D115" s="23">
        <v>1318</v>
      </c>
      <c r="E115" s="23">
        <v>1368</v>
      </c>
      <c r="F115" s="23">
        <v>1419</v>
      </c>
      <c r="G115" s="23">
        <v>1470</v>
      </c>
      <c r="H115" s="23">
        <v>1520</v>
      </c>
      <c r="I115" s="23">
        <v>1570</v>
      </c>
      <c r="J115" s="23">
        <v>1620</v>
      </c>
      <c r="K115" s="23">
        <v>1670</v>
      </c>
      <c r="L115" s="23">
        <v>1720</v>
      </c>
      <c r="M115" s="23">
        <v>1769</v>
      </c>
      <c r="N115" s="23">
        <v>1818</v>
      </c>
      <c r="O115" s="23">
        <v>1867</v>
      </c>
      <c r="P115" s="23">
        <v>1915</v>
      </c>
      <c r="Q115" s="23">
        <v>1965</v>
      </c>
      <c r="R115" s="23">
        <v>2016</v>
      </c>
    </row>
    <row r="116" spans="2:18" x14ac:dyDescent="0.2">
      <c r="B116" s="22">
        <v>48</v>
      </c>
      <c r="C116" s="23">
        <v>1374</v>
      </c>
      <c r="D116" s="23">
        <v>1425</v>
      </c>
      <c r="E116" s="23">
        <v>1477</v>
      </c>
      <c r="F116" s="23">
        <v>1528</v>
      </c>
      <c r="G116" s="23">
        <v>1580</v>
      </c>
      <c r="H116" s="23">
        <v>1631</v>
      </c>
      <c r="I116" s="23">
        <v>1682</v>
      </c>
      <c r="J116" s="23">
        <v>1733</v>
      </c>
      <c r="K116" s="23">
        <v>1783</v>
      </c>
      <c r="L116" s="23">
        <v>1834</v>
      </c>
      <c r="M116" s="23">
        <v>1884</v>
      </c>
      <c r="N116" s="23">
        <v>1933</v>
      </c>
      <c r="O116" s="23">
        <v>1983</v>
      </c>
      <c r="P116" s="23">
        <v>2033</v>
      </c>
      <c r="Q116" s="23">
        <v>2086</v>
      </c>
      <c r="R116" s="23">
        <v>2140</v>
      </c>
    </row>
    <row r="117" spans="2:18" x14ac:dyDescent="0.2">
      <c r="B117" s="22">
        <v>49</v>
      </c>
      <c r="C117" s="23">
        <v>1482</v>
      </c>
      <c r="D117" s="23">
        <v>1535</v>
      </c>
      <c r="E117" s="23">
        <v>1587</v>
      </c>
      <c r="F117" s="23">
        <v>1639</v>
      </c>
      <c r="G117" s="23">
        <v>1692</v>
      </c>
      <c r="H117" s="23">
        <v>1743</v>
      </c>
      <c r="I117" s="23">
        <v>1795</v>
      </c>
      <c r="J117" s="23">
        <v>1847</v>
      </c>
      <c r="K117" s="23">
        <v>1898</v>
      </c>
      <c r="L117" s="23">
        <v>1949</v>
      </c>
      <c r="M117" s="23">
        <v>2000</v>
      </c>
      <c r="N117" s="23">
        <v>2050</v>
      </c>
      <c r="O117" s="23">
        <v>2102</v>
      </c>
      <c r="P117" s="23">
        <v>2156</v>
      </c>
      <c r="Q117" s="23">
        <v>2211</v>
      </c>
      <c r="R117" s="23">
        <v>2269</v>
      </c>
    </row>
    <row r="118" spans="2:18" x14ac:dyDescent="0.2">
      <c r="B118" s="22">
        <v>50</v>
      </c>
      <c r="C118" s="23">
        <v>1592</v>
      </c>
      <c r="D118" s="23">
        <v>1646</v>
      </c>
      <c r="E118" s="23">
        <v>1699</v>
      </c>
      <c r="F118" s="23">
        <v>1752</v>
      </c>
      <c r="G118" s="23">
        <v>1805</v>
      </c>
      <c r="H118" s="23">
        <v>1858</v>
      </c>
      <c r="I118" s="23">
        <v>1911</v>
      </c>
      <c r="J118" s="23">
        <v>1963</v>
      </c>
      <c r="K118" s="23">
        <v>2015</v>
      </c>
      <c r="L118" s="23">
        <v>2066</v>
      </c>
      <c r="M118" s="23">
        <v>2118</v>
      </c>
      <c r="N118" s="23">
        <v>2171</v>
      </c>
      <c r="O118" s="23">
        <v>2226</v>
      </c>
      <c r="P118" s="23">
        <v>2283</v>
      </c>
      <c r="Q118" s="23">
        <v>2343</v>
      </c>
      <c r="R118" s="23">
        <v>2404</v>
      </c>
    </row>
    <row r="119" spans="2:18" x14ac:dyDescent="0.2">
      <c r="B119" s="22">
        <v>51</v>
      </c>
      <c r="C119" s="23">
        <v>1705</v>
      </c>
      <c r="D119" s="23">
        <v>1759</v>
      </c>
      <c r="E119" s="23">
        <v>1813</v>
      </c>
      <c r="F119" s="23">
        <v>1867</v>
      </c>
      <c r="G119" s="23">
        <v>1921</v>
      </c>
      <c r="H119" s="23">
        <v>1975</v>
      </c>
      <c r="I119" s="23">
        <v>2028</v>
      </c>
      <c r="J119" s="23">
        <v>2081</v>
      </c>
      <c r="K119" s="23">
        <v>2133</v>
      </c>
      <c r="L119" s="23">
        <v>2186</v>
      </c>
      <c r="M119" s="23">
        <v>2241</v>
      </c>
      <c r="N119" s="23">
        <v>2297</v>
      </c>
      <c r="O119" s="23">
        <v>2356</v>
      </c>
      <c r="P119" s="23">
        <v>2417</v>
      </c>
      <c r="Q119" s="23">
        <v>2480</v>
      </c>
      <c r="R119" s="23">
        <v>2547</v>
      </c>
    </row>
    <row r="120" spans="2:18" x14ac:dyDescent="0.2">
      <c r="B120" s="22">
        <v>52</v>
      </c>
      <c r="C120" s="23">
        <v>1819</v>
      </c>
      <c r="D120" s="23">
        <v>1874</v>
      </c>
      <c r="E120" s="23">
        <v>1929</v>
      </c>
      <c r="F120" s="23">
        <v>1984</v>
      </c>
      <c r="G120" s="23">
        <v>2039</v>
      </c>
      <c r="H120" s="23">
        <v>2094</v>
      </c>
      <c r="I120" s="23">
        <v>2147</v>
      </c>
      <c r="J120" s="23">
        <v>2201</v>
      </c>
      <c r="K120" s="23">
        <v>2255</v>
      </c>
      <c r="L120" s="23">
        <v>2310</v>
      </c>
      <c r="M120" s="23">
        <v>2368</v>
      </c>
      <c r="N120" s="23">
        <v>2429</v>
      </c>
      <c r="O120" s="23">
        <v>2491</v>
      </c>
      <c r="P120" s="23">
        <v>2557</v>
      </c>
      <c r="Q120" s="23">
        <v>2626</v>
      </c>
      <c r="R120" s="23">
        <v>2697</v>
      </c>
    </row>
    <row r="121" spans="2:18" x14ac:dyDescent="0.2">
      <c r="B121" s="22">
        <v>53</v>
      </c>
      <c r="C121" s="23">
        <v>1936</v>
      </c>
      <c r="D121" s="23">
        <v>1992</v>
      </c>
      <c r="E121" s="23">
        <v>2048</v>
      </c>
      <c r="F121" s="23">
        <v>2104</v>
      </c>
      <c r="G121" s="23">
        <v>2159</v>
      </c>
      <c r="H121" s="23">
        <v>2214</v>
      </c>
      <c r="I121" s="23">
        <v>2268</v>
      </c>
      <c r="J121" s="23">
        <v>2323</v>
      </c>
      <c r="K121" s="23">
        <v>2380</v>
      </c>
      <c r="L121" s="23">
        <v>2440</v>
      </c>
      <c r="M121" s="23">
        <v>2502</v>
      </c>
      <c r="N121" s="23">
        <v>2567</v>
      </c>
      <c r="O121" s="23">
        <v>2635</v>
      </c>
      <c r="P121" s="23">
        <v>2706</v>
      </c>
      <c r="Q121" s="23">
        <v>2780</v>
      </c>
      <c r="R121" s="23">
        <v>2856</v>
      </c>
    </row>
    <row r="122" spans="2:18" x14ac:dyDescent="0.2">
      <c r="B122" s="22">
        <v>54</v>
      </c>
      <c r="C122" s="23">
        <v>2054</v>
      </c>
      <c r="D122" s="23">
        <v>2111</v>
      </c>
      <c r="E122" s="23">
        <v>2168</v>
      </c>
      <c r="F122" s="23">
        <v>2225</v>
      </c>
      <c r="G122" s="23">
        <v>2281</v>
      </c>
      <c r="H122" s="23">
        <v>2336</v>
      </c>
      <c r="I122" s="23">
        <v>2392</v>
      </c>
      <c r="J122" s="23">
        <v>2451</v>
      </c>
      <c r="K122" s="23">
        <v>2512</v>
      </c>
      <c r="L122" s="23">
        <v>2576</v>
      </c>
      <c r="M122" s="23">
        <v>2643</v>
      </c>
      <c r="N122" s="23">
        <v>2713</v>
      </c>
      <c r="O122" s="23">
        <v>2787</v>
      </c>
      <c r="P122" s="23">
        <v>2863</v>
      </c>
      <c r="Q122" s="23">
        <v>2943</v>
      </c>
      <c r="R122" s="23">
        <v>3025</v>
      </c>
    </row>
    <row r="123" spans="2:18" x14ac:dyDescent="0.2">
      <c r="B123" s="22">
        <v>55</v>
      </c>
      <c r="C123" s="23">
        <v>2175</v>
      </c>
      <c r="D123" s="23">
        <v>2233</v>
      </c>
      <c r="E123" s="23">
        <v>2291</v>
      </c>
      <c r="F123" s="23">
        <v>2348</v>
      </c>
      <c r="G123" s="23">
        <v>2404</v>
      </c>
      <c r="H123" s="23">
        <v>2461</v>
      </c>
      <c r="I123" s="23">
        <v>2521</v>
      </c>
      <c r="J123" s="23">
        <v>2584</v>
      </c>
      <c r="K123" s="23">
        <v>2650</v>
      </c>
      <c r="L123" s="23">
        <v>2719</v>
      </c>
      <c r="M123" s="23">
        <v>2792</v>
      </c>
      <c r="N123" s="23">
        <v>2868</v>
      </c>
      <c r="O123" s="23">
        <v>2948</v>
      </c>
      <c r="P123" s="23">
        <v>3030</v>
      </c>
      <c r="Q123" s="23">
        <v>3116</v>
      </c>
      <c r="R123" s="23">
        <v>3205</v>
      </c>
    </row>
    <row r="124" spans="2:18" x14ac:dyDescent="0.2">
      <c r="B124" s="22">
        <v>56</v>
      </c>
      <c r="C124" s="23">
        <v>2298</v>
      </c>
      <c r="D124" s="23">
        <v>2357</v>
      </c>
      <c r="E124" s="23">
        <v>2415</v>
      </c>
      <c r="F124" s="23">
        <v>2472</v>
      </c>
      <c r="G124" s="23">
        <v>2530</v>
      </c>
      <c r="H124" s="23">
        <v>2592</v>
      </c>
      <c r="I124" s="23">
        <v>2657</v>
      </c>
      <c r="J124" s="23">
        <v>2725</v>
      </c>
      <c r="K124" s="23">
        <v>2796</v>
      </c>
      <c r="L124" s="23">
        <v>2872</v>
      </c>
      <c r="M124" s="23">
        <v>2951</v>
      </c>
      <c r="N124" s="23">
        <v>3034</v>
      </c>
      <c r="O124" s="23">
        <v>3119</v>
      </c>
      <c r="P124" s="23">
        <v>3208</v>
      </c>
      <c r="Q124" s="23">
        <v>3301</v>
      </c>
      <c r="R124" s="23">
        <v>3398</v>
      </c>
    </row>
    <row r="125" spans="2:18" x14ac:dyDescent="0.2">
      <c r="B125" s="22">
        <v>57</v>
      </c>
      <c r="C125" s="23">
        <v>2423</v>
      </c>
      <c r="D125" s="23">
        <v>2481</v>
      </c>
      <c r="E125" s="23">
        <v>2540</v>
      </c>
      <c r="F125" s="23">
        <v>2600</v>
      </c>
      <c r="G125" s="23">
        <v>2663</v>
      </c>
      <c r="H125" s="23">
        <v>2729</v>
      </c>
      <c r="I125" s="23">
        <v>2800</v>
      </c>
      <c r="J125" s="23">
        <v>2874</v>
      </c>
      <c r="K125" s="23">
        <v>2953</v>
      </c>
      <c r="L125" s="23">
        <v>3035</v>
      </c>
      <c r="M125" s="23">
        <v>3121</v>
      </c>
      <c r="N125" s="23">
        <v>3210</v>
      </c>
      <c r="O125" s="23">
        <v>3303</v>
      </c>
      <c r="P125" s="23">
        <v>3399</v>
      </c>
      <c r="Q125" s="23">
        <v>3500</v>
      </c>
      <c r="R125" s="23">
        <v>3615</v>
      </c>
    </row>
    <row r="126" spans="2:18" x14ac:dyDescent="0.2">
      <c r="B126" s="22">
        <v>58</v>
      </c>
      <c r="C126" s="23">
        <v>2549</v>
      </c>
      <c r="D126" s="23">
        <v>2608</v>
      </c>
      <c r="E126" s="23">
        <v>2669</v>
      </c>
      <c r="F126" s="23">
        <v>2734</v>
      </c>
      <c r="G126" s="23">
        <v>2803</v>
      </c>
      <c r="H126" s="23">
        <v>2876</v>
      </c>
      <c r="I126" s="23">
        <v>2953</v>
      </c>
      <c r="J126" s="23">
        <v>3035</v>
      </c>
      <c r="K126" s="23">
        <v>3121</v>
      </c>
      <c r="L126" s="23">
        <v>3210</v>
      </c>
      <c r="M126" s="23">
        <v>3303</v>
      </c>
      <c r="N126" s="23">
        <v>3400</v>
      </c>
      <c r="O126" s="23">
        <v>3500</v>
      </c>
      <c r="P126" s="23">
        <v>3606</v>
      </c>
      <c r="Q126" s="23">
        <v>3726</v>
      </c>
      <c r="R126" s="23">
        <v>3845</v>
      </c>
    </row>
    <row r="127" spans="2:18" x14ac:dyDescent="0.2">
      <c r="B127" s="22">
        <v>59</v>
      </c>
      <c r="C127" s="23">
        <v>2676</v>
      </c>
      <c r="D127" s="23">
        <v>2739</v>
      </c>
      <c r="E127" s="23">
        <v>2805</v>
      </c>
      <c r="F127" s="23">
        <v>2877</v>
      </c>
      <c r="G127" s="23">
        <v>2953</v>
      </c>
      <c r="H127" s="23">
        <v>3033</v>
      </c>
      <c r="I127" s="23">
        <v>3118</v>
      </c>
      <c r="J127" s="23">
        <v>3208</v>
      </c>
      <c r="K127" s="23">
        <v>3302</v>
      </c>
      <c r="L127" s="23">
        <v>3399</v>
      </c>
      <c r="M127" s="23">
        <v>3499</v>
      </c>
      <c r="N127" s="23">
        <v>3604</v>
      </c>
      <c r="O127" s="23">
        <v>3714</v>
      </c>
      <c r="P127" s="23">
        <v>3840</v>
      </c>
      <c r="Q127" s="23">
        <v>3964</v>
      </c>
      <c r="R127" s="23">
        <v>4089</v>
      </c>
    </row>
    <row r="128" spans="2:18" x14ac:dyDescent="0.2">
      <c r="B128" s="22">
        <v>60</v>
      </c>
      <c r="C128" s="23">
        <v>2808</v>
      </c>
      <c r="D128" s="23">
        <v>2877</v>
      </c>
      <c r="E128" s="23">
        <v>2952</v>
      </c>
      <c r="F128" s="23">
        <v>3031</v>
      </c>
      <c r="G128" s="23">
        <v>3115</v>
      </c>
      <c r="H128" s="23">
        <v>3203</v>
      </c>
      <c r="I128" s="23">
        <v>3297</v>
      </c>
      <c r="J128" s="23">
        <v>3395</v>
      </c>
      <c r="K128" s="23">
        <v>3496</v>
      </c>
      <c r="L128" s="23">
        <v>3602</v>
      </c>
      <c r="M128" s="23">
        <v>3711</v>
      </c>
      <c r="N128" s="23">
        <v>3826</v>
      </c>
      <c r="O128" s="23">
        <v>3958</v>
      </c>
      <c r="P128" s="23">
        <v>4089</v>
      </c>
      <c r="Q128" s="23">
        <v>4219</v>
      </c>
      <c r="R128" s="23">
        <v>4352</v>
      </c>
    </row>
    <row r="129" spans="2:18" x14ac:dyDescent="0.2">
      <c r="B129" s="22">
        <v>61</v>
      </c>
      <c r="C129" s="23">
        <v>2948</v>
      </c>
      <c r="D129" s="23">
        <v>3026</v>
      </c>
      <c r="E129" s="23">
        <v>3110</v>
      </c>
      <c r="F129" s="23">
        <v>3198</v>
      </c>
      <c r="G129" s="23">
        <v>3291</v>
      </c>
      <c r="H129" s="23">
        <v>3389</v>
      </c>
      <c r="I129" s="23">
        <v>3491</v>
      </c>
      <c r="J129" s="23">
        <v>3597</v>
      </c>
      <c r="K129" s="23">
        <v>3707</v>
      </c>
      <c r="L129" s="23">
        <v>3822</v>
      </c>
      <c r="M129" s="23">
        <v>3943</v>
      </c>
      <c r="N129" s="23">
        <v>4081</v>
      </c>
      <c r="O129" s="23">
        <v>4218</v>
      </c>
      <c r="P129" s="23">
        <v>4355</v>
      </c>
      <c r="Q129" s="23">
        <v>4494</v>
      </c>
      <c r="R129" s="23">
        <v>4637</v>
      </c>
    </row>
    <row r="130" spans="2:18" x14ac:dyDescent="0.2">
      <c r="B130" s="22">
        <v>62</v>
      </c>
      <c r="C130" s="23">
        <v>3103</v>
      </c>
      <c r="D130" s="23">
        <v>3190</v>
      </c>
      <c r="E130" s="23">
        <v>3283</v>
      </c>
      <c r="F130" s="23">
        <v>3381</v>
      </c>
      <c r="G130" s="23">
        <v>3484</v>
      </c>
      <c r="H130" s="23">
        <v>3591</v>
      </c>
      <c r="I130" s="23">
        <v>3703</v>
      </c>
      <c r="J130" s="23">
        <v>3818</v>
      </c>
      <c r="K130" s="23">
        <v>3938</v>
      </c>
      <c r="L130" s="23">
        <v>4064</v>
      </c>
      <c r="M130" s="23">
        <v>4210</v>
      </c>
      <c r="N130" s="23">
        <v>4353</v>
      </c>
      <c r="O130" s="23">
        <v>4497</v>
      </c>
      <c r="P130" s="23">
        <v>4643</v>
      </c>
      <c r="Q130" s="23">
        <v>4792</v>
      </c>
      <c r="R130" s="23">
        <v>4947</v>
      </c>
    </row>
    <row r="131" spans="2:18" x14ac:dyDescent="0.2">
      <c r="B131" s="22">
        <v>63</v>
      </c>
      <c r="C131" s="23">
        <v>3276</v>
      </c>
      <c r="D131" s="23">
        <v>3373</v>
      </c>
      <c r="E131" s="23">
        <v>3476</v>
      </c>
      <c r="F131" s="23">
        <v>3585</v>
      </c>
      <c r="G131" s="23">
        <v>3698</v>
      </c>
      <c r="H131" s="23">
        <v>3814</v>
      </c>
      <c r="I131" s="23">
        <v>3935</v>
      </c>
      <c r="J131" s="23">
        <v>4060</v>
      </c>
      <c r="K131" s="23">
        <v>4193</v>
      </c>
      <c r="L131" s="23">
        <v>4346</v>
      </c>
      <c r="M131" s="23">
        <v>4497</v>
      </c>
      <c r="N131" s="23">
        <v>4647</v>
      </c>
      <c r="O131" s="23">
        <v>4800</v>
      </c>
      <c r="P131" s="23">
        <v>4957</v>
      </c>
      <c r="Q131" s="23">
        <v>5119</v>
      </c>
      <c r="R131" s="23">
        <v>5288</v>
      </c>
    </row>
    <row r="132" spans="2:18" x14ac:dyDescent="0.2">
      <c r="B132" s="22">
        <v>64</v>
      </c>
      <c r="C132" s="23">
        <v>3471</v>
      </c>
      <c r="D132" s="23">
        <v>3579</v>
      </c>
      <c r="E132" s="23">
        <v>3693</v>
      </c>
      <c r="F132" s="23">
        <v>3811</v>
      </c>
      <c r="G132" s="23">
        <v>3933</v>
      </c>
      <c r="H132" s="23">
        <v>4060</v>
      </c>
      <c r="I132" s="23">
        <v>4191</v>
      </c>
      <c r="J132" s="23">
        <v>4330</v>
      </c>
      <c r="K132" s="23">
        <v>4491</v>
      </c>
      <c r="L132" s="23">
        <v>4649</v>
      </c>
      <c r="M132" s="23">
        <v>4807</v>
      </c>
      <c r="N132" s="23">
        <v>4967</v>
      </c>
      <c r="O132" s="23">
        <v>5131</v>
      </c>
      <c r="P132" s="23">
        <v>5301</v>
      </c>
      <c r="Q132" s="23">
        <v>5478</v>
      </c>
      <c r="R132" s="23">
        <v>5663</v>
      </c>
    </row>
    <row r="133" spans="2:18" x14ac:dyDescent="0.2">
      <c r="B133" s="22">
        <v>65</v>
      </c>
      <c r="C133" s="23">
        <v>3690</v>
      </c>
      <c r="D133" s="23">
        <v>3809</v>
      </c>
      <c r="E133" s="23">
        <v>3933</v>
      </c>
      <c r="F133" s="23">
        <v>4061</v>
      </c>
      <c r="G133" s="23">
        <v>4193</v>
      </c>
      <c r="H133" s="23">
        <v>4330</v>
      </c>
      <c r="I133" s="23">
        <v>4475</v>
      </c>
      <c r="J133" s="23">
        <v>4645</v>
      </c>
      <c r="K133" s="23">
        <v>4811</v>
      </c>
      <c r="L133" s="23">
        <v>4977</v>
      </c>
      <c r="M133" s="23">
        <v>5144</v>
      </c>
      <c r="N133" s="23">
        <v>5316</v>
      </c>
      <c r="O133" s="23">
        <v>5495</v>
      </c>
      <c r="P133" s="23">
        <v>5681</v>
      </c>
      <c r="Q133" s="23">
        <v>5875</v>
      </c>
      <c r="R133" s="23">
        <v>6079</v>
      </c>
    </row>
    <row r="134" spans="2:18" x14ac:dyDescent="0.2">
      <c r="B134" s="22">
        <v>66</v>
      </c>
      <c r="C134" s="23">
        <v>3932</v>
      </c>
      <c r="D134" s="23">
        <v>4062</v>
      </c>
      <c r="E134" s="23">
        <v>4195</v>
      </c>
      <c r="F134" s="23">
        <v>4333</v>
      </c>
      <c r="G134" s="23">
        <v>4477</v>
      </c>
      <c r="H134" s="23">
        <v>4629</v>
      </c>
      <c r="I134" s="23">
        <v>4808</v>
      </c>
      <c r="J134" s="23">
        <v>4983</v>
      </c>
      <c r="K134" s="23">
        <v>5156</v>
      </c>
      <c r="L134" s="23">
        <v>5332</v>
      </c>
      <c r="M134" s="23">
        <v>5512</v>
      </c>
      <c r="N134" s="23">
        <v>5699</v>
      </c>
      <c r="O134" s="23">
        <v>5894</v>
      </c>
      <c r="P134" s="23">
        <v>6099</v>
      </c>
      <c r="Q134" s="23">
        <v>6313</v>
      </c>
      <c r="R134" s="23">
        <v>6537</v>
      </c>
    </row>
    <row r="135" spans="2:18" x14ac:dyDescent="0.2">
      <c r="B135" s="22">
        <v>67</v>
      </c>
      <c r="C135" s="23">
        <v>4197</v>
      </c>
      <c r="D135" s="23">
        <v>4337</v>
      </c>
      <c r="E135" s="23">
        <v>4480</v>
      </c>
      <c r="F135" s="23">
        <v>4631</v>
      </c>
      <c r="G135" s="23">
        <v>4790</v>
      </c>
      <c r="H135" s="23">
        <v>4980</v>
      </c>
      <c r="I135" s="23">
        <v>5163</v>
      </c>
      <c r="J135" s="23">
        <v>5345</v>
      </c>
      <c r="K135" s="23">
        <v>5529</v>
      </c>
      <c r="L135" s="23">
        <v>5718</v>
      </c>
      <c r="M135" s="23">
        <v>5914</v>
      </c>
      <c r="N135" s="23">
        <v>6119</v>
      </c>
      <c r="O135" s="23">
        <v>6334</v>
      </c>
      <c r="P135" s="23">
        <v>6560</v>
      </c>
      <c r="Q135" s="23">
        <v>6797</v>
      </c>
      <c r="R135" s="23">
        <v>7044</v>
      </c>
    </row>
    <row r="136" spans="2:18" x14ac:dyDescent="0.2">
      <c r="B136" s="22">
        <v>68</v>
      </c>
      <c r="C136" s="23">
        <v>4485</v>
      </c>
      <c r="D136" s="23">
        <v>4635</v>
      </c>
      <c r="E136" s="23">
        <v>4792</v>
      </c>
      <c r="F136" s="23">
        <v>4959</v>
      </c>
      <c r="G136" s="23">
        <v>5160</v>
      </c>
      <c r="H136" s="23">
        <v>5353</v>
      </c>
      <c r="I136" s="23">
        <v>5544</v>
      </c>
      <c r="J136" s="23">
        <v>5737</v>
      </c>
      <c r="K136" s="23">
        <v>5935</v>
      </c>
      <c r="L136" s="23">
        <v>6141</v>
      </c>
      <c r="M136" s="23">
        <v>6356</v>
      </c>
      <c r="N136" s="23">
        <v>6583</v>
      </c>
      <c r="O136" s="23">
        <v>6821</v>
      </c>
      <c r="P136" s="23">
        <v>7071</v>
      </c>
      <c r="Q136" s="23">
        <v>7332</v>
      </c>
      <c r="R136" s="23">
        <v>7603</v>
      </c>
    </row>
    <row r="137" spans="2:18" x14ac:dyDescent="0.2">
      <c r="B137" s="22">
        <v>69</v>
      </c>
      <c r="C137" s="23">
        <v>4797</v>
      </c>
      <c r="D137" s="23">
        <v>4961</v>
      </c>
      <c r="E137" s="23">
        <v>5136</v>
      </c>
      <c r="F137" s="23">
        <v>5350</v>
      </c>
      <c r="G137" s="23">
        <v>5553</v>
      </c>
      <c r="H137" s="23">
        <v>5753</v>
      </c>
      <c r="I137" s="23">
        <v>5956</v>
      </c>
      <c r="J137" s="23">
        <v>6163</v>
      </c>
      <c r="K137" s="23">
        <v>6380</v>
      </c>
      <c r="L137" s="23">
        <v>6606</v>
      </c>
      <c r="M137" s="23">
        <v>6845</v>
      </c>
      <c r="N137" s="23">
        <v>7096</v>
      </c>
      <c r="O137" s="23">
        <v>7360</v>
      </c>
      <c r="P137" s="23">
        <v>7637</v>
      </c>
      <c r="Q137" s="23">
        <v>7924</v>
      </c>
      <c r="R137" s="23">
        <v>8220</v>
      </c>
    </row>
    <row r="138" spans="2:18" x14ac:dyDescent="0.2">
      <c r="B138" s="22">
        <v>70</v>
      </c>
      <c r="C138" s="23">
        <v>5138</v>
      </c>
      <c r="D138" s="23">
        <v>5321</v>
      </c>
      <c r="E138" s="23">
        <v>5550</v>
      </c>
      <c r="F138" s="23">
        <v>5764</v>
      </c>
      <c r="G138" s="23">
        <v>5974</v>
      </c>
      <c r="H138" s="23">
        <v>6186</v>
      </c>
      <c r="I138" s="23">
        <v>6404</v>
      </c>
      <c r="J138" s="23">
        <v>6631</v>
      </c>
      <c r="K138" s="23">
        <v>6870</v>
      </c>
      <c r="L138" s="23">
        <v>7121</v>
      </c>
      <c r="M138" s="23">
        <v>7387</v>
      </c>
      <c r="N138" s="23">
        <v>7666</v>
      </c>
      <c r="O138" s="23">
        <v>7959</v>
      </c>
      <c r="P138" s="23">
        <v>8264</v>
      </c>
      <c r="Q138" s="23">
        <v>8578</v>
      </c>
      <c r="R138" s="23">
        <v>8899</v>
      </c>
    </row>
    <row r="139" spans="2:18" x14ac:dyDescent="0.2">
      <c r="B139" s="22">
        <v>71</v>
      </c>
      <c r="C139" s="23">
        <v>5513</v>
      </c>
      <c r="D139" s="23">
        <v>5759</v>
      </c>
      <c r="E139" s="23">
        <v>5985</v>
      </c>
      <c r="F139" s="23">
        <v>6206</v>
      </c>
      <c r="G139" s="23">
        <v>6428</v>
      </c>
      <c r="H139" s="23">
        <v>6656</v>
      </c>
      <c r="I139" s="23">
        <v>6895</v>
      </c>
      <c r="J139" s="23">
        <v>7146</v>
      </c>
      <c r="K139" s="23">
        <v>7412</v>
      </c>
      <c r="L139" s="23">
        <v>7692</v>
      </c>
      <c r="M139" s="23">
        <v>7988</v>
      </c>
      <c r="N139" s="23">
        <v>8299</v>
      </c>
      <c r="O139" s="23">
        <v>8623</v>
      </c>
      <c r="P139" s="23">
        <v>8957</v>
      </c>
      <c r="Q139" s="23">
        <v>9299</v>
      </c>
      <c r="R139" s="23">
        <v>9642</v>
      </c>
    </row>
    <row r="140" spans="2:18" x14ac:dyDescent="0.2">
      <c r="B140" s="22">
        <v>72</v>
      </c>
      <c r="C140" s="23">
        <v>5980</v>
      </c>
      <c r="D140" s="23">
        <v>6220</v>
      </c>
      <c r="E140" s="23">
        <v>6451</v>
      </c>
      <c r="F140" s="23">
        <v>6683</v>
      </c>
      <c r="G140" s="23">
        <v>6922</v>
      </c>
      <c r="H140" s="23">
        <v>7173</v>
      </c>
      <c r="I140" s="23">
        <v>7438</v>
      </c>
      <c r="J140" s="23">
        <v>7718</v>
      </c>
      <c r="K140" s="23">
        <v>8015</v>
      </c>
      <c r="L140" s="23">
        <v>8329</v>
      </c>
      <c r="M140" s="23">
        <v>8659</v>
      </c>
      <c r="N140" s="23">
        <v>9004</v>
      </c>
      <c r="O140" s="23">
        <v>9360</v>
      </c>
      <c r="P140" s="23">
        <v>9724</v>
      </c>
      <c r="Q140" s="23">
        <v>10091</v>
      </c>
      <c r="R140" s="23">
        <v>10453</v>
      </c>
    </row>
    <row r="141" spans="2:18" x14ac:dyDescent="0.2">
      <c r="B141" s="22">
        <v>73</v>
      </c>
      <c r="C141" s="23">
        <v>6472</v>
      </c>
      <c r="D141" s="23">
        <v>6713</v>
      </c>
      <c r="E141" s="23">
        <v>6955</v>
      </c>
      <c r="F141" s="23">
        <v>7206</v>
      </c>
      <c r="G141" s="23">
        <v>7469</v>
      </c>
      <c r="H141" s="23">
        <v>7748</v>
      </c>
      <c r="I141" s="23">
        <v>8044</v>
      </c>
      <c r="J141" s="23">
        <v>8359</v>
      </c>
      <c r="K141" s="23">
        <v>8692</v>
      </c>
      <c r="L141" s="23">
        <v>9043</v>
      </c>
      <c r="M141" s="23">
        <v>9410</v>
      </c>
      <c r="N141" s="23">
        <v>9790</v>
      </c>
      <c r="O141" s="23">
        <v>10179</v>
      </c>
      <c r="P141" s="23">
        <v>10571</v>
      </c>
      <c r="Q141" s="23">
        <v>10959</v>
      </c>
      <c r="R141" s="23">
        <v>11335</v>
      </c>
    </row>
    <row r="142" spans="2:18" x14ac:dyDescent="0.2">
      <c r="B142" s="22">
        <v>74</v>
      </c>
      <c r="C142" s="23">
        <v>6998</v>
      </c>
      <c r="D142" s="23">
        <v>7248</v>
      </c>
      <c r="E142" s="23">
        <v>7509</v>
      </c>
      <c r="F142" s="23">
        <v>7785</v>
      </c>
      <c r="G142" s="23">
        <v>8078</v>
      </c>
      <c r="H142" s="23">
        <v>8391</v>
      </c>
      <c r="I142" s="23">
        <v>8725</v>
      </c>
      <c r="J142" s="23">
        <v>9079</v>
      </c>
      <c r="K142" s="23">
        <v>9453</v>
      </c>
      <c r="L142" s="23">
        <v>9844</v>
      </c>
      <c r="M142" s="23">
        <v>10250</v>
      </c>
      <c r="N142" s="23">
        <v>10666</v>
      </c>
      <c r="O142" s="23">
        <v>11086</v>
      </c>
      <c r="P142" s="23">
        <v>11502</v>
      </c>
      <c r="Q142" s="23">
        <v>11906</v>
      </c>
      <c r="R142" s="23">
        <v>12288</v>
      </c>
    </row>
    <row r="143" spans="2:18" x14ac:dyDescent="0.2">
      <c r="B143" s="22">
        <v>75</v>
      </c>
      <c r="C143" s="23">
        <v>7564</v>
      </c>
      <c r="D143" s="23">
        <v>7833</v>
      </c>
      <c r="E143" s="23">
        <v>8120</v>
      </c>
      <c r="F143" s="23">
        <v>8429</v>
      </c>
      <c r="G143" s="23">
        <v>8759</v>
      </c>
      <c r="H143" s="23">
        <v>9113</v>
      </c>
      <c r="I143" s="23">
        <v>9490</v>
      </c>
      <c r="J143" s="23">
        <v>9888</v>
      </c>
      <c r="K143" s="23">
        <v>10307</v>
      </c>
      <c r="L143" s="23">
        <v>10741</v>
      </c>
      <c r="M143" s="23">
        <v>11187</v>
      </c>
      <c r="N143" s="23">
        <v>11637</v>
      </c>
      <c r="O143" s="23">
        <v>12084</v>
      </c>
      <c r="P143" s="23">
        <v>12519</v>
      </c>
      <c r="Q143" s="23">
        <v>12930</v>
      </c>
      <c r="R143" s="23">
        <v>13309</v>
      </c>
    </row>
    <row r="144" spans="2:18" x14ac:dyDescent="0.2">
      <c r="B144" s="22">
        <v>76</v>
      </c>
      <c r="C144" s="23">
        <v>8176</v>
      </c>
      <c r="D144" s="23">
        <v>8474</v>
      </c>
      <c r="E144" s="23">
        <v>8798</v>
      </c>
      <c r="F144" s="23">
        <v>9147</v>
      </c>
      <c r="G144" s="23">
        <v>9523</v>
      </c>
      <c r="H144" s="23">
        <v>9924</v>
      </c>
      <c r="I144" s="23">
        <v>10350</v>
      </c>
      <c r="J144" s="23">
        <v>10798</v>
      </c>
      <c r="K144" s="23">
        <v>11264</v>
      </c>
      <c r="L144" s="23">
        <v>11742</v>
      </c>
      <c r="M144" s="23">
        <v>12226</v>
      </c>
      <c r="N144" s="23">
        <v>12708</v>
      </c>
      <c r="O144" s="23">
        <v>13176</v>
      </c>
      <c r="P144" s="23">
        <v>13620</v>
      </c>
      <c r="Q144" s="23">
        <v>14029</v>
      </c>
      <c r="R144" s="23">
        <v>14394</v>
      </c>
    </row>
    <row r="145" spans="2:18" x14ac:dyDescent="0.2">
      <c r="B145" s="22">
        <v>77</v>
      </c>
      <c r="C145" s="23">
        <v>8779</v>
      </c>
      <c r="D145" s="23">
        <v>9128</v>
      </c>
      <c r="E145" s="23">
        <v>9504</v>
      </c>
      <c r="F145" s="23">
        <v>9908</v>
      </c>
      <c r="G145" s="23">
        <v>10341</v>
      </c>
      <c r="H145" s="23">
        <v>10799</v>
      </c>
      <c r="I145" s="23">
        <v>11282</v>
      </c>
      <c r="J145" s="23">
        <v>11784</v>
      </c>
      <c r="K145" s="23">
        <v>12300</v>
      </c>
      <c r="L145" s="23">
        <v>12823</v>
      </c>
      <c r="M145" s="23">
        <v>13343</v>
      </c>
      <c r="N145" s="23">
        <v>13850</v>
      </c>
      <c r="O145" s="23">
        <v>14331</v>
      </c>
      <c r="P145" s="23">
        <v>14775</v>
      </c>
      <c r="Q145" s="23">
        <v>15171</v>
      </c>
      <c r="R145" s="23">
        <v>15511</v>
      </c>
    </row>
    <row r="146" spans="2:18" x14ac:dyDescent="0.2">
      <c r="B146" s="22">
        <v>78</v>
      </c>
      <c r="C146" s="23">
        <v>9488</v>
      </c>
      <c r="D146" s="23">
        <v>9893</v>
      </c>
      <c r="E146" s="23">
        <v>10329</v>
      </c>
      <c r="F146" s="23">
        <v>10795</v>
      </c>
      <c r="G146" s="23">
        <v>11290</v>
      </c>
      <c r="H146" s="23">
        <v>11810</v>
      </c>
      <c r="I146" s="23">
        <v>12353</v>
      </c>
      <c r="J146" s="23">
        <v>12911</v>
      </c>
      <c r="K146" s="23">
        <v>13476</v>
      </c>
      <c r="L146" s="23">
        <v>14039</v>
      </c>
      <c r="M146" s="23">
        <v>14588</v>
      </c>
      <c r="N146" s="23">
        <v>15110</v>
      </c>
      <c r="O146" s="23">
        <v>15593</v>
      </c>
      <c r="P146" s="23">
        <v>16024</v>
      </c>
      <c r="Q146" s="23">
        <v>16394</v>
      </c>
      <c r="R146" s="23">
        <v>16699</v>
      </c>
    </row>
    <row r="147" spans="2:18" x14ac:dyDescent="0.2">
      <c r="B147" s="22">
        <v>79</v>
      </c>
      <c r="C147" s="23">
        <v>10319</v>
      </c>
      <c r="D147" s="23">
        <v>10789</v>
      </c>
      <c r="E147" s="23">
        <v>11292</v>
      </c>
      <c r="F147" s="23">
        <v>11826</v>
      </c>
      <c r="G147" s="23">
        <v>12388</v>
      </c>
      <c r="H147" s="23">
        <v>12975</v>
      </c>
      <c r="I147" s="23">
        <v>13579</v>
      </c>
      <c r="J147" s="23">
        <v>14191</v>
      </c>
      <c r="K147" s="23">
        <v>14802</v>
      </c>
      <c r="L147" s="23">
        <v>15398</v>
      </c>
      <c r="M147" s="23">
        <v>15966</v>
      </c>
      <c r="N147" s="23">
        <v>16491</v>
      </c>
      <c r="O147" s="23">
        <v>16961</v>
      </c>
      <c r="P147" s="23">
        <v>17366</v>
      </c>
      <c r="Q147" s="23">
        <v>17699</v>
      </c>
      <c r="R147" s="23">
        <v>17962</v>
      </c>
    </row>
    <row r="148" spans="2:18" x14ac:dyDescent="0.2">
      <c r="B148" s="22">
        <v>80</v>
      </c>
      <c r="C148" s="23">
        <v>11290</v>
      </c>
      <c r="D148" s="23">
        <v>11834</v>
      </c>
      <c r="E148" s="23">
        <v>12411</v>
      </c>
      <c r="F148" s="23">
        <v>13020</v>
      </c>
      <c r="G148" s="23">
        <v>13655</v>
      </c>
      <c r="H148" s="23">
        <v>14309</v>
      </c>
      <c r="I148" s="23">
        <v>14974</v>
      </c>
      <c r="J148" s="23">
        <v>15638</v>
      </c>
      <c r="K148" s="23">
        <v>16287</v>
      </c>
      <c r="L148" s="23">
        <v>16905</v>
      </c>
      <c r="M148" s="23">
        <v>17478</v>
      </c>
      <c r="N148" s="23">
        <v>17992</v>
      </c>
      <c r="O148" s="23">
        <v>18435</v>
      </c>
      <c r="P148" s="23">
        <v>18801</v>
      </c>
      <c r="Q148" s="23">
        <v>19089</v>
      </c>
      <c r="R148" s="23">
        <v>19304</v>
      </c>
    </row>
    <row r="153" spans="2:18" x14ac:dyDescent="0.2">
      <c r="C153" t="s">
        <v>1</v>
      </c>
      <c r="D153" t="s">
        <v>8</v>
      </c>
      <c r="E153" t="s">
        <v>21</v>
      </c>
      <c r="F153" t="s">
        <v>14</v>
      </c>
      <c r="G153" t="s">
        <v>12</v>
      </c>
      <c r="H153" t="s">
        <v>16</v>
      </c>
      <c r="I153" t="s">
        <v>25</v>
      </c>
      <c r="J153" t="s">
        <v>62</v>
      </c>
      <c r="K153" t="s">
        <v>63</v>
      </c>
      <c r="L153" t="s">
        <v>64</v>
      </c>
      <c r="M153" t="s">
        <v>79</v>
      </c>
      <c r="N153" t="s">
        <v>23</v>
      </c>
    </row>
    <row r="154" spans="2:18" x14ac:dyDescent="0.2">
      <c r="C154">
        <v>2</v>
      </c>
      <c r="D154">
        <v>3</v>
      </c>
      <c r="E154">
        <v>4</v>
      </c>
      <c r="F154">
        <v>5</v>
      </c>
      <c r="G154">
        <v>6</v>
      </c>
      <c r="H154">
        <v>7</v>
      </c>
      <c r="I154">
        <v>8</v>
      </c>
      <c r="J154">
        <v>9</v>
      </c>
      <c r="K154">
        <v>10</v>
      </c>
      <c r="L154">
        <v>11</v>
      </c>
      <c r="M154">
        <v>12</v>
      </c>
      <c r="N154">
        <v>13</v>
      </c>
    </row>
    <row r="155" spans="2:18" x14ac:dyDescent="0.2">
      <c r="B155" t="s">
        <v>61</v>
      </c>
      <c r="C155" s="23">
        <v>100000</v>
      </c>
      <c r="D155" s="23">
        <v>100000</v>
      </c>
      <c r="E155" s="23">
        <v>100000</v>
      </c>
      <c r="F155" s="23">
        <v>100000</v>
      </c>
      <c r="G155" s="23">
        <v>100000</v>
      </c>
      <c r="H155" s="23">
        <v>10000</v>
      </c>
      <c r="I155" s="23">
        <v>100000</v>
      </c>
      <c r="J155" s="23">
        <v>100000</v>
      </c>
      <c r="K155" s="23">
        <v>100000</v>
      </c>
      <c r="L155" s="23">
        <v>100000</v>
      </c>
      <c r="M155" s="23">
        <v>10</v>
      </c>
      <c r="N155" s="23">
        <v>10</v>
      </c>
    </row>
    <row r="156" spans="2:18" x14ac:dyDescent="0.2">
      <c r="B156">
        <v>1</v>
      </c>
      <c r="C156" s="23">
        <v>0</v>
      </c>
      <c r="D156" s="23">
        <v>0</v>
      </c>
      <c r="E156" s="23">
        <v>0</v>
      </c>
      <c r="F156" s="23">
        <v>0</v>
      </c>
      <c r="G156" s="23">
        <v>0</v>
      </c>
      <c r="H156" s="23">
        <v>19200</v>
      </c>
      <c r="I156" s="23">
        <v>6240</v>
      </c>
      <c r="J156" s="23">
        <v>0</v>
      </c>
      <c r="K156" s="23">
        <v>0</v>
      </c>
      <c r="L156" s="23">
        <v>0</v>
      </c>
      <c r="M156" s="23">
        <v>9600</v>
      </c>
      <c r="N156" s="23">
        <v>19200</v>
      </c>
    </row>
    <row r="157" spans="2:18" x14ac:dyDescent="0.2">
      <c r="B157">
        <v>2</v>
      </c>
      <c r="C157" s="23">
        <v>0</v>
      </c>
      <c r="D157" s="23">
        <v>0</v>
      </c>
      <c r="E157" s="23">
        <v>0</v>
      </c>
      <c r="F157" s="23">
        <v>0</v>
      </c>
      <c r="G157" s="23">
        <v>0</v>
      </c>
      <c r="H157" s="23">
        <v>19200</v>
      </c>
      <c r="I157" s="23">
        <v>6240</v>
      </c>
      <c r="J157" s="23">
        <v>0</v>
      </c>
      <c r="K157" s="23">
        <v>0</v>
      </c>
      <c r="L157" s="23">
        <v>0</v>
      </c>
      <c r="M157" s="23">
        <v>9600</v>
      </c>
      <c r="N157" s="23">
        <v>19200</v>
      </c>
    </row>
    <row r="158" spans="2:18" x14ac:dyDescent="0.2">
      <c r="B158">
        <v>3</v>
      </c>
      <c r="C158" s="23">
        <v>0</v>
      </c>
      <c r="D158" s="23">
        <v>0</v>
      </c>
      <c r="E158" s="23">
        <v>0</v>
      </c>
      <c r="F158" s="23">
        <v>0</v>
      </c>
      <c r="G158" s="23">
        <v>0</v>
      </c>
      <c r="H158" s="23">
        <v>19200</v>
      </c>
      <c r="I158" s="23">
        <v>6240</v>
      </c>
      <c r="J158" s="23">
        <v>0</v>
      </c>
      <c r="K158" s="23">
        <v>0</v>
      </c>
      <c r="L158" s="23">
        <v>0</v>
      </c>
      <c r="M158" s="23">
        <v>9600</v>
      </c>
      <c r="N158" s="23">
        <v>19200</v>
      </c>
    </row>
    <row r="159" spans="2:18" x14ac:dyDescent="0.2">
      <c r="B159">
        <v>4</v>
      </c>
      <c r="C159" s="23">
        <v>0</v>
      </c>
      <c r="D159" s="23">
        <v>0</v>
      </c>
      <c r="E159" s="23">
        <v>0</v>
      </c>
      <c r="F159" s="23">
        <v>0</v>
      </c>
      <c r="G159" s="23">
        <v>0</v>
      </c>
      <c r="H159" s="23">
        <v>19200</v>
      </c>
      <c r="I159" s="23">
        <v>6240</v>
      </c>
      <c r="J159" s="23">
        <v>0</v>
      </c>
      <c r="K159" s="23">
        <v>0</v>
      </c>
      <c r="L159" s="23">
        <v>0</v>
      </c>
      <c r="M159" s="23">
        <v>9600</v>
      </c>
      <c r="N159" s="23">
        <v>19200</v>
      </c>
    </row>
    <row r="160" spans="2:18" x14ac:dyDescent="0.2">
      <c r="B160">
        <v>5</v>
      </c>
      <c r="C160" s="23">
        <v>0</v>
      </c>
      <c r="D160" s="23">
        <v>0</v>
      </c>
      <c r="E160" s="23">
        <v>0</v>
      </c>
      <c r="F160" s="23">
        <v>0</v>
      </c>
      <c r="G160" s="23">
        <v>0</v>
      </c>
      <c r="H160" s="23">
        <v>19200</v>
      </c>
      <c r="I160" s="23">
        <v>6240</v>
      </c>
      <c r="J160" s="23">
        <v>0</v>
      </c>
      <c r="K160" s="23">
        <v>0</v>
      </c>
      <c r="L160" s="23">
        <v>0</v>
      </c>
      <c r="M160" s="23">
        <v>9600</v>
      </c>
      <c r="N160" s="23">
        <v>19200</v>
      </c>
    </row>
    <row r="161" spans="2:14" x14ac:dyDescent="0.2">
      <c r="B161">
        <v>6</v>
      </c>
      <c r="C161" s="23">
        <v>0</v>
      </c>
      <c r="D161" s="23">
        <v>0</v>
      </c>
      <c r="E161" s="23">
        <v>0</v>
      </c>
      <c r="F161" s="23">
        <v>0</v>
      </c>
      <c r="G161" s="23">
        <v>0</v>
      </c>
      <c r="H161" s="23">
        <v>19200</v>
      </c>
      <c r="I161" s="23">
        <v>6240</v>
      </c>
      <c r="J161" s="23">
        <v>0</v>
      </c>
      <c r="K161" s="23">
        <v>0</v>
      </c>
      <c r="L161" s="23">
        <v>0</v>
      </c>
      <c r="M161" s="23">
        <v>9600</v>
      </c>
      <c r="N161" s="23">
        <v>19200</v>
      </c>
    </row>
    <row r="162" spans="2:14" x14ac:dyDescent="0.2">
      <c r="B162">
        <v>7</v>
      </c>
      <c r="C162" s="23">
        <v>0</v>
      </c>
      <c r="D162" s="23">
        <v>0</v>
      </c>
      <c r="E162" s="23">
        <v>0</v>
      </c>
      <c r="F162" s="23">
        <v>0</v>
      </c>
      <c r="G162" s="23">
        <v>0</v>
      </c>
      <c r="H162" s="23">
        <v>19200</v>
      </c>
      <c r="I162" s="23">
        <v>6240</v>
      </c>
      <c r="J162" s="23">
        <v>0</v>
      </c>
      <c r="K162" s="23">
        <v>0</v>
      </c>
      <c r="L162" s="23">
        <v>0</v>
      </c>
      <c r="M162" s="23">
        <v>9600</v>
      </c>
      <c r="N162" s="23">
        <v>19200</v>
      </c>
    </row>
    <row r="163" spans="2:14" x14ac:dyDescent="0.2">
      <c r="B163">
        <v>8</v>
      </c>
      <c r="C163" s="23">
        <v>0</v>
      </c>
      <c r="D163" s="23">
        <v>0</v>
      </c>
      <c r="E163" s="23">
        <v>0</v>
      </c>
      <c r="F163" s="23">
        <v>0</v>
      </c>
      <c r="G163" s="23">
        <v>0</v>
      </c>
      <c r="H163" s="23">
        <v>19200</v>
      </c>
      <c r="I163" s="23">
        <v>6240</v>
      </c>
      <c r="J163" s="23">
        <v>0</v>
      </c>
      <c r="K163" s="23">
        <v>0</v>
      </c>
      <c r="L163" s="23">
        <v>0</v>
      </c>
      <c r="M163" s="23">
        <v>9600</v>
      </c>
      <c r="N163" s="23">
        <v>19200</v>
      </c>
    </row>
    <row r="164" spans="2:14" x14ac:dyDescent="0.2">
      <c r="B164">
        <v>9</v>
      </c>
      <c r="C164" s="23">
        <v>0</v>
      </c>
      <c r="D164" s="23">
        <v>0</v>
      </c>
      <c r="E164" s="23">
        <v>0</v>
      </c>
      <c r="F164" s="23">
        <v>0</v>
      </c>
      <c r="G164" s="23">
        <v>0</v>
      </c>
      <c r="H164" s="23">
        <v>19200</v>
      </c>
      <c r="I164" s="23">
        <v>6240</v>
      </c>
      <c r="J164" s="23">
        <v>0</v>
      </c>
      <c r="K164" s="23">
        <v>0</v>
      </c>
      <c r="L164" s="23">
        <v>0</v>
      </c>
      <c r="M164" s="23">
        <v>9600</v>
      </c>
      <c r="N164" s="23">
        <v>19200</v>
      </c>
    </row>
    <row r="165" spans="2:14" x14ac:dyDescent="0.2">
      <c r="B165">
        <v>10</v>
      </c>
      <c r="C165" s="23">
        <v>0</v>
      </c>
      <c r="D165" s="23">
        <v>0</v>
      </c>
      <c r="E165" s="23">
        <v>0</v>
      </c>
      <c r="F165" s="23">
        <v>0</v>
      </c>
      <c r="G165" s="23">
        <v>0</v>
      </c>
      <c r="H165" s="23">
        <v>19200</v>
      </c>
      <c r="I165" s="23">
        <v>6240</v>
      </c>
      <c r="J165" s="23">
        <v>0</v>
      </c>
      <c r="K165" s="23">
        <v>0</v>
      </c>
      <c r="L165" s="23">
        <v>0</v>
      </c>
      <c r="M165" s="23">
        <v>9600</v>
      </c>
      <c r="N165" s="23">
        <v>19200</v>
      </c>
    </row>
    <row r="166" spans="2:14" x14ac:dyDescent="0.2">
      <c r="B166">
        <v>11</v>
      </c>
      <c r="C166" s="23">
        <v>0</v>
      </c>
      <c r="D166" s="23">
        <v>380</v>
      </c>
      <c r="E166" s="23">
        <v>2880</v>
      </c>
      <c r="F166" s="23">
        <v>244800</v>
      </c>
      <c r="G166" s="23">
        <v>6100</v>
      </c>
      <c r="H166" s="23">
        <v>19200</v>
      </c>
      <c r="I166" s="23">
        <v>6240</v>
      </c>
      <c r="J166" s="23">
        <v>0</v>
      </c>
      <c r="K166" s="23">
        <v>0</v>
      </c>
      <c r="L166" s="23">
        <v>0</v>
      </c>
      <c r="M166" s="23">
        <v>9600</v>
      </c>
      <c r="N166" s="23">
        <v>19200</v>
      </c>
    </row>
    <row r="167" spans="2:14" x14ac:dyDescent="0.2">
      <c r="B167">
        <v>12</v>
      </c>
      <c r="C167" s="23">
        <v>0</v>
      </c>
      <c r="D167" s="23">
        <v>380</v>
      </c>
      <c r="E167" s="23">
        <v>2880</v>
      </c>
      <c r="F167" s="23">
        <v>244800</v>
      </c>
      <c r="G167" s="23">
        <v>6100</v>
      </c>
      <c r="H167" s="23">
        <v>19200</v>
      </c>
      <c r="I167" s="23">
        <v>6240</v>
      </c>
      <c r="J167" s="23">
        <v>0</v>
      </c>
      <c r="K167" s="23">
        <v>0</v>
      </c>
      <c r="L167" s="23">
        <v>0</v>
      </c>
      <c r="M167" s="23">
        <v>9600</v>
      </c>
      <c r="N167" s="23">
        <v>19200</v>
      </c>
    </row>
    <row r="168" spans="2:14" x14ac:dyDescent="0.2">
      <c r="B168">
        <v>13</v>
      </c>
      <c r="C168" s="23">
        <v>0</v>
      </c>
      <c r="D168" s="23">
        <v>380</v>
      </c>
      <c r="E168" s="23">
        <v>2880</v>
      </c>
      <c r="F168" s="23">
        <v>244800</v>
      </c>
      <c r="G168" s="23">
        <v>6100</v>
      </c>
      <c r="H168" s="23">
        <v>19200</v>
      </c>
      <c r="I168" s="23">
        <v>6240</v>
      </c>
      <c r="J168" s="23">
        <v>0</v>
      </c>
      <c r="K168" s="23">
        <v>0</v>
      </c>
      <c r="L168" s="23">
        <v>0</v>
      </c>
      <c r="M168" s="23">
        <v>9600</v>
      </c>
      <c r="N168" s="23">
        <v>19200</v>
      </c>
    </row>
    <row r="169" spans="2:14" x14ac:dyDescent="0.2">
      <c r="B169">
        <v>14</v>
      </c>
      <c r="C169" s="23">
        <v>0</v>
      </c>
      <c r="D169" s="23">
        <v>380</v>
      </c>
      <c r="E169" s="23">
        <v>2880</v>
      </c>
      <c r="F169" s="23">
        <v>244800</v>
      </c>
      <c r="G169" s="23">
        <v>6100</v>
      </c>
      <c r="H169" s="23">
        <v>19200</v>
      </c>
      <c r="I169" s="23">
        <v>6240</v>
      </c>
      <c r="J169" s="23">
        <v>0</v>
      </c>
      <c r="K169" s="23">
        <v>0</v>
      </c>
      <c r="L169" s="23">
        <v>0</v>
      </c>
      <c r="M169" s="23">
        <v>9600</v>
      </c>
      <c r="N169" s="23">
        <v>19200</v>
      </c>
    </row>
    <row r="170" spans="2:14" x14ac:dyDescent="0.2">
      <c r="B170">
        <v>15</v>
      </c>
      <c r="C170" s="23">
        <v>0</v>
      </c>
      <c r="D170" s="23">
        <v>380</v>
      </c>
      <c r="E170" s="23">
        <v>2880</v>
      </c>
      <c r="F170" s="23">
        <v>244800</v>
      </c>
      <c r="G170" s="23">
        <v>6100</v>
      </c>
      <c r="H170" s="23">
        <v>19200</v>
      </c>
      <c r="I170" s="23">
        <v>6240</v>
      </c>
      <c r="J170" s="23">
        <v>0</v>
      </c>
      <c r="K170" s="23">
        <v>0</v>
      </c>
      <c r="L170" s="23">
        <v>0</v>
      </c>
      <c r="M170" s="23">
        <v>9600</v>
      </c>
      <c r="N170" s="23">
        <v>19200</v>
      </c>
    </row>
    <row r="171" spans="2:14" x14ac:dyDescent="0.2">
      <c r="B171">
        <v>16</v>
      </c>
      <c r="C171" s="23">
        <v>0</v>
      </c>
      <c r="D171" s="23">
        <v>380</v>
      </c>
      <c r="E171" s="23">
        <v>2880</v>
      </c>
      <c r="F171" s="23">
        <v>244800</v>
      </c>
      <c r="G171" s="23">
        <v>6100</v>
      </c>
      <c r="H171" s="23">
        <v>19200</v>
      </c>
      <c r="I171" s="23">
        <v>6240</v>
      </c>
      <c r="J171" s="23">
        <v>0</v>
      </c>
      <c r="K171" s="23">
        <v>0</v>
      </c>
      <c r="L171" s="23">
        <v>0</v>
      </c>
      <c r="M171" s="23">
        <v>9600</v>
      </c>
      <c r="N171" s="23">
        <v>19200</v>
      </c>
    </row>
    <row r="172" spans="2:14" x14ac:dyDescent="0.2">
      <c r="B172">
        <v>17</v>
      </c>
      <c r="C172" s="23">
        <v>0</v>
      </c>
      <c r="D172" s="23">
        <v>380</v>
      </c>
      <c r="E172" s="23">
        <v>2880</v>
      </c>
      <c r="F172" s="23">
        <v>244800</v>
      </c>
      <c r="G172" s="23">
        <v>6100</v>
      </c>
      <c r="H172" s="23">
        <v>19200</v>
      </c>
      <c r="I172" s="23">
        <v>6240</v>
      </c>
      <c r="J172" s="23">
        <v>0</v>
      </c>
      <c r="K172" s="23">
        <v>0</v>
      </c>
      <c r="L172" s="23">
        <v>0</v>
      </c>
      <c r="M172" s="23">
        <v>9600</v>
      </c>
      <c r="N172" s="23">
        <v>19200</v>
      </c>
    </row>
    <row r="173" spans="2:14" x14ac:dyDescent="0.2">
      <c r="B173">
        <v>18</v>
      </c>
      <c r="C173" s="23">
        <v>340</v>
      </c>
      <c r="D173" s="23">
        <v>380</v>
      </c>
      <c r="E173" s="23">
        <v>2880</v>
      </c>
      <c r="F173" s="23">
        <v>244800</v>
      </c>
      <c r="G173" s="23">
        <v>6100</v>
      </c>
      <c r="H173" s="23">
        <v>37280</v>
      </c>
      <c r="I173" s="23">
        <v>8960</v>
      </c>
      <c r="J173" s="23">
        <v>150</v>
      </c>
      <c r="K173" s="23">
        <v>200</v>
      </c>
      <c r="L173" s="23">
        <v>250</v>
      </c>
      <c r="M173" s="23">
        <v>9600</v>
      </c>
      <c r="N173" s="23">
        <v>19200</v>
      </c>
    </row>
    <row r="174" spans="2:14" x14ac:dyDescent="0.2">
      <c r="B174">
        <v>19</v>
      </c>
      <c r="C174" s="23">
        <v>340</v>
      </c>
      <c r="D174" s="23">
        <v>380</v>
      </c>
      <c r="E174" s="23">
        <v>2880</v>
      </c>
      <c r="F174" s="23">
        <v>244800</v>
      </c>
      <c r="G174" s="23">
        <v>6100</v>
      </c>
      <c r="H174" s="23">
        <v>37280</v>
      </c>
      <c r="I174" s="23">
        <v>8960</v>
      </c>
      <c r="J174" s="23">
        <v>150</v>
      </c>
      <c r="K174" s="23">
        <v>200</v>
      </c>
      <c r="L174" s="23">
        <v>250</v>
      </c>
      <c r="M174" s="23">
        <v>9600</v>
      </c>
      <c r="N174" s="23">
        <v>19200</v>
      </c>
    </row>
    <row r="175" spans="2:14" x14ac:dyDescent="0.2">
      <c r="B175">
        <v>20</v>
      </c>
      <c r="C175" s="23">
        <v>340</v>
      </c>
      <c r="D175" s="23">
        <v>380</v>
      </c>
      <c r="E175" s="23">
        <v>2880</v>
      </c>
      <c r="F175" s="23">
        <v>244800</v>
      </c>
      <c r="G175" s="23">
        <v>6100</v>
      </c>
      <c r="H175" s="23">
        <v>37280</v>
      </c>
      <c r="I175" s="23">
        <v>8960</v>
      </c>
      <c r="J175" s="23">
        <v>150</v>
      </c>
      <c r="K175" s="23">
        <v>200</v>
      </c>
      <c r="L175" s="23">
        <v>250</v>
      </c>
      <c r="M175" s="23">
        <v>9600</v>
      </c>
      <c r="N175" s="23">
        <v>19200</v>
      </c>
    </row>
    <row r="176" spans="2:14" x14ac:dyDescent="0.2">
      <c r="B176">
        <v>21</v>
      </c>
      <c r="C176" s="23">
        <v>340</v>
      </c>
      <c r="D176" s="23">
        <v>380</v>
      </c>
      <c r="E176" s="23">
        <v>2880</v>
      </c>
      <c r="F176" s="23">
        <v>244800</v>
      </c>
      <c r="G176" s="23">
        <v>6100</v>
      </c>
      <c r="H176" s="23">
        <v>37280</v>
      </c>
      <c r="I176" s="23">
        <v>8960</v>
      </c>
      <c r="J176" s="23">
        <v>150</v>
      </c>
      <c r="K176" s="23">
        <v>200</v>
      </c>
      <c r="L176" s="23">
        <v>250</v>
      </c>
      <c r="M176" s="23">
        <v>9600</v>
      </c>
      <c r="N176" s="23">
        <v>19200</v>
      </c>
    </row>
    <row r="177" spans="2:14" x14ac:dyDescent="0.2">
      <c r="B177">
        <v>22</v>
      </c>
      <c r="C177" s="23">
        <v>340</v>
      </c>
      <c r="D177" s="23">
        <v>380</v>
      </c>
      <c r="E177" s="23">
        <v>2880</v>
      </c>
      <c r="F177" s="23">
        <v>244800</v>
      </c>
      <c r="G177" s="23">
        <v>6100</v>
      </c>
      <c r="H177" s="23">
        <v>37280</v>
      </c>
      <c r="I177" s="23">
        <v>8960</v>
      </c>
      <c r="J177" s="23">
        <v>150</v>
      </c>
      <c r="K177" s="23">
        <v>200</v>
      </c>
      <c r="L177" s="23">
        <v>250</v>
      </c>
      <c r="M177" s="23">
        <v>9600</v>
      </c>
      <c r="N177" s="23">
        <v>19200</v>
      </c>
    </row>
    <row r="178" spans="2:14" x14ac:dyDescent="0.2">
      <c r="B178">
        <v>23</v>
      </c>
      <c r="C178" s="23">
        <v>340</v>
      </c>
      <c r="D178" s="23">
        <v>380</v>
      </c>
      <c r="E178" s="23">
        <v>2880</v>
      </c>
      <c r="F178" s="23">
        <v>244800</v>
      </c>
      <c r="G178" s="23">
        <v>6100</v>
      </c>
      <c r="H178" s="23">
        <v>37280</v>
      </c>
      <c r="I178" s="23">
        <v>8960</v>
      </c>
      <c r="J178" s="23">
        <v>150</v>
      </c>
      <c r="K178" s="23">
        <v>200</v>
      </c>
      <c r="L178" s="23">
        <v>250</v>
      </c>
      <c r="M178" s="23">
        <v>9600</v>
      </c>
      <c r="N178" s="23">
        <v>19200</v>
      </c>
    </row>
    <row r="179" spans="2:14" x14ac:dyDescent="0.2">
      <c r="B179">
        <v>24</v>
      </c>
      <c r="C179" s="23">
        <v>340</v>
      </c>
      <c r="D179" s="23">
        <v>380</v>
      </c>
      <c r="E179" s="23">
        <v>2880</v>
      </c>
      <c r="F179" s="23">
        <v>244800</v>
      </c>
      <c r="G179" s="23">
        <v>6100</v>
      </c>
      <c r="H179" s="23">
        <v>37280</v>
      </c>
      <c r="I179" s="23">
        <v>8960</v>
      </c>
      <c r="J179" s="23">
        <v>150</v>
      </c>
      <c r="K179" s="23">
        <v>200</v>
      </c>
      <c r="L179" s="23">
        <v>250</v>
      </c>
      <c r="M179" s="23">
        <v>9600</v>
      </c>
      <c r="N179" s="23">
        <v>19200</v>
      </c>
    </row>
    <row r="180" spans="2:14" x14ac:dyDescent="0.2">
      <c r="B180">
        <v>25</v>
      </c>
      <c r="C180" s="23">
        <v>340</v>
      </c>
      <c r="D180" s="23">
        <v>380</v>
      </c>
      <c r="E180" s="23">
        <v>2880</v>
      </c>
      <c r="F180" s="23">
        <v>244800</v>
      </c>
      <c r="G180" s="23">
        <v>6100</v>
      </c>
      <c r="H180" s="23">
        <v>37280</v>
      </c>
      <c r="I180" s="23">
        <v>8960</v>
      </c>
      <c r="J180" s="23">
        <v>150</v>
      </c>
      <c r="K180" s="23">
        <v>200</v>
      </c>
      <c r="L180" s="23">
        <v>250</v>
      </c>
      <c r="M180" s="23">
        <v>9600</v>
      </c>
      <c r="N180" s="23">
        <v>19200</v>
      </c>
    </row>
    <row r="181" spans="2:14" x14ac:dyDescent="0.2">
      <c r="B181">
        <v>26</v>
      </c>
      <c r="C181" s="23">
        <v>340</v>
      </c>
      <c r="D181" s="23">
        <v>380</v>
      </c>
      <c r="E181" s="23">
        <v>2880</v>
      </c>
      <c r="F181" s="23">
        <v>244800</v>
      </c>
      <c r="G181" s="23">
        <v>6100</v>
      </c>
      <c r="H181" s="23">
        <v>37280</v>
      </c>
      <c r="I181" s="23">
        <v>8960</v>
      </c>
      <c r="J181" s="23">
        <v>230</v>
      </c>
      <c r="K181" s="23">
        <v>320</v>
      </c>
      <c r="L181" s="23">
        <v>390</v>
      </c>
      <c r="M181" s="23">
        <v>9600</v>
      </c>
      <c r="N181" s="23">
        <v>19200</v>
      </c>
    </row>
    <row r="182" spans="2:14" x14ac:dyDescent="0.2">
      <c r="B182">
        <v>27</v>
      </c>
      <c r="C182" s="23">
        <v>340</v>
      </c>
      <c r="D182" s="23">
        <v>380</v>
      </c>
      <c r="E182" s="23">
        <v>2880</v>
      </c>
      <c r="F182" s="23">
        <v>244800</v>
      </c>
      <c r="G182" s="23">
        <v>6100</v>
      </c>
      <c r="H182" s="23">
        <v>37280</v>
      </c>
      <c r="I182" s="23">
        <v>8960</v>
      </c>
      <c r="J182" s="23">
        <v>230</v>
      </c>
      <c r="K182" s="23">
        <v>320</v>
      </c>
      <c r="L182" s="23">
        <v>390</v>
      </c>
      <c r="M182" s="23">
        <v>9600</v>
      </c>
      <c r="N182" s="23">
        <v>19200</v>
      </c>
    </row>
    <row r="183" spans="2:14" x14ac:dyDescent="0.2">
      <c r="B183">
        <v>28</v>
      </c>
      <c r="C183" s="23">
        <v>340</v>
      </c>
      <c r="D183" s="23">
        <v>380</v>
      </c>
      <c r="E183" s="23">
        <v>2880</v>
      </c>
      <c r="F183" s="23">
        <v>244800</v>
      </c>
      <c r="G183" s="23">
        <v>6100</v>
      </c>
      <c r="H183" s="23">
        <v>37280</v>
      </c>
      <c r="I183" s="23">
        <v>8960</v>
      </c>
      <c r="J183" s="23">
        <v>230</v>
      </c>
      <c r="K183" s="23">
        <v>320</v>
      </c>
      <c r="L183" s="23">
        <v>390</v>
      </c>
      <c r="M183" s="23">
        <v>9600</v>
      </c>
      <c r="N183" s="23">
        <v>19200</v>
      </c>
    </row>
    <row r="184" spans="2:14" x14ac:dyDescent="0.2">
      <c r="B184">
        <v>29</v>
      </c>
      <c r="C184" s="23">
        <v>340</v>
      </c>
      <c r="D184" s="23">
        <v>380</v>
      </c>
      <c r="E184" s="23">
        <v>2880</v>
      </c>
      <c r="F184" s="23">
        <v>244800</v>
      </c>
      <c r="G184" s="23">
        <v>6100</v>
      </c>
      <c r="H184" s="23">
        <v>37280</v>
      </c>
      <c r="I184" s="23">
        <v>8960</v>
      </c>
      <c r="J184" s="23">
        <v>230</v>
      </c>
      <c r="K184" s="23">
        <v>320</v>
      </c>
      <c r="L184" s="23">
        <v>390</v>
      </c>
      <c r="M184" s="23">
        <v>9600</v>
      </c>
      <c r="N184" s="23">
        <v>19200</v>
      </c>
    </row>
    <row r="185" spans="2:14" x14ac:dyDescent="0.2">
      <c r="B185">
        <v>30</v>
      </c>
      <c r="C185" s="23">
        <v>340</v>
      </c>
      <c r="D185" s="23">
        <v>380</v>
      </c>
      <c r="E185" s="23">
        <v>2880</v>
      </c>
      <c r="F185" s="23">
        <v>244800</v>
      </c>
      <c r="G185" s="23">
        <v>6100</v>
      </c>
      <c r="H185" s="23">
        <v>37280</v>
      </c>
      <c r="I185" s="23">
        <v>8960</v>
      </c>
      <c r="J185" s="23">
        <v>230</v>
      </c>
      <c r="K185" s="23">
        <v>320</v>
      </c>
      <c r="L185" s="23">
        <v>390</v>
      </c>
      <c r="M185" s="23">
        <v>9600</v>
      </c>
      <c r="N185" s="23">
        <v>19200</v>
      </c>
    </row>
    <row r="186" spans="2:14" x14ac:dyDescent="0.2">
      <c r="B186">
        <v>31</v>
      </c>
      <c r="C186" s="23">
        <v>340</v>
      </c>
      <c r="D186" s="23">
        <v>380</v>
      </c>
      <c r="E186" s="23">
        <v>2880</v>
      </c>
      <c r="F186" s="23">
        <v>244800</v>
      </c>
      <c r="G186" s="23">
        <v>6100</v>
      </c>
      <c r="H186" s="23">
        <v>63520</v>
      </c>
      <c r="I186" s="23">
        <v>15200</v>
      </c>
      <c r="J186" s="23">
        <v>440</v>
      </c>
      <c r="K186" s="23">
        <v>610</v>
      </c>
      <c r="L186" s="23">
        <v>760</v>
      </c>
      <c r="M186" s="23">
        <v>9600</v>
      </c>
      <c r="N186" s="23">
        <v>19200</v>
      </c>
    </row>
    <row r="187" spans="2:14" x14ac:dyDescent="0.2">
      <c r="B187">
        <v>32</v>
      </c>
      <c r="C187" s="23">
        <v>340</v>
      </c>
      <c r="D187" s="23">
        <v>380</v>
      </c>
      <c r="E187" s="23">
        <v>2880</v>
      </c>
      <c r="F187" s="23">
        <v>244800</v>
      </c>
      <c r="G187" s="23">
        <v>6100</v>
      </c>
      <c r="H187" s="23">
        <v>63520</v>
      </c>
      <c r="I187" s="23">
        <v>15200</v>
      </c>
      <c r="J187" s="23">
        <v>440</v>
      </c>
      <c r="K187" s="23">
        <v>610</v>
      </c>
      <c r="L187" s="23">
        <v>760</v>
      </c>
      <c r="M187" s="23">
        <v>9600</v>
      </c>
      <c r="N187" s="23">
        <v>19200</v>
      </c>
    </row>
    <row r="188" spans="2:14" x14ac:dyDescent="0.2">
      <c r="B188">
        <v>33</v>
      </c>
      <c r="C188" s="23">
        <v>340</v>
      </c>
      <c r="D188" s="23">
        <v>380</v>
      </c>
      <c r="E188" s="23">
        <v>2880</v>
      </c>
      <c r="F188" s="23">
        <v>244800</v>
      </c>
      <c r="G188" s="23">
        <v>6100</v>
      </c>
      <c r="H188" s="23">
        <v>63520</v>
      </c>
      <c r="I188" s="23">
        <v>15200</v>
      </c>
      <c r="J188" s="23">
        <v>440</v>
      </c>
      <c r="K188" s="23">
        <v>610</v>
      </c>
      <c r="L188" s="23">
        <v>760</v>
      </c>
      <c r="M188" s="23">
        <v>9600</v>
      </c>
      <c r="N188" s="23">
        <v>19200</v>
      </c>
    </row>
    <row r="189" spans="2:14" x14ac:dyDescent="0.2">
      <c r="B189">
        <v>34</v>
      </c>
      <c r="C189" s="23">
        <v>340</v>
      </c>
      <c r="D189" s="23">
        <v>380</v>
      </c>
      <c r="E189" s="23">
        <v>2880</v>
      </c>
      <c r="F189" s="23">
        <v>244800</v>
      </c>
      <c r="G189" s="23">
        <v>6100</v>
      </c>
      <c r="H189" s="23">
        <v>63520</v>
      </c>
      <c r="I189" s="23">
        <v>15200</v>
      </c>
      <c r="J189" s="23">
        <v>440</v>
      </c>
      <c r="K189" s="23">
        <v>610</v>
      </c>
      <c r="L189" s="23">
        <v>760</v>
      </c>
      <c r="M189" s="23">
        <v>9600</v>
      </c>
      <c r="N189" s="23">
        <v>19200</v>
      </c>
    </row>
    <row r="190" spans="2:14" x14ac:dyDescent="0.2">
      <c r="B190">
        <v>35</v>
      </c>
      <c r="C190" s="23">
        <v>340</v>
      </c>
      <c r="D190" s="23">
        <v>380</v>
      </c>
      <c r="E190" s="23">
        <v>2880</v>
      </c>
      <c r="F190" s="23">
        <v>244800</v>
      </c>
      <c r="G190" s="23">
        <v>6100</v>
      </c>
      <c r="H190" s="23">
        <v>63520</v>
      </c>
      <c r="I190" s="23">
        <v>15200</v>
      </c>
      <c r="J190" s="23">
        <v>440</v>
      </c>
      <c r="K190" s="23">
        <v>610</v>
      </c>
      <c r="L190" s="23">
        <v>760</v>
      </c>
      <c r="M190" s="23">
        <v>9600</v>
      </c>
      <c r="N190" s="23">
        <v>19200</v>
      </c>
    </row>
    <row r="191" spans="2:14" x14ac:dyDescent="0.2">
      <c r="B191">
        <v>36</v>
      </c>
      <c r="C191" s="23">
        <v>340</v>
      </c>
      <c r="D191" s="23">
        <v>380</v>
      </c>
      <c r="E191" s="23">
        <v>2880</v>
      </c>
      <c r="F191" s="23">
        <v>244800</v>
      </c>
      <c r="G191" s="23">
        <v>6100</v>
      </c>
      <c r="H191" s="23">
        <v>82080</v>
      </c>
      <c r="I191" s="23">
        <v>20320</v>
      </c>
      <c r="J191" s="23">
        <v>760</v>
      </c>
      <c r="K191" s="23">
        <v>1060</v>
      </c>
      <c r="L191" s="23">
        <v>1320</v>
      </c>
      <c r="M191" s="23">
        <v>9600</v>
      </c>
      <c r="N191" s="23">
        <v>19200</v>
      </c>
    </row>
    <row r="192" spans="2:14" x14ac:dyDescent="0.2">
      <c r="B192">
        <v>37</v>
      </c>
      <c r="C192" s="23">
        <v>340</v>
      </c>
      <c r="D192" s="23">
        <v>380</v>
      </c>
      <c r="E192" s="23">
        <v>2880</v>
      </c>
      <c r="F192" s="23">
        <v>244800</v>
      </c>
      <c r="G192" s="23">
        <v>6100</v>
      </c>
      <c r="H192" s="23">
        <v>82080</v>
      </c>
      <c r="I192" s="23">
        <v>20320</v>
      </c>
      <c r="J192" s="23">
        <v>760</v>
      </c>
      <c r="K192" s="23">
        <v>1060</v>
      </c>
      <c r="L192" s="23">
        <v>1320</v>
      </c>
      <c r="M192" s="23">
        <v>9600</v>
      </c>
      <c r="N192" s="23">
        <v>19200</v>
      </c>
    </row>
    <row r="193" spans="2:14" x14ac:dyDescent="0.2">
      <c r="B193">
        <v>38</v>
      </c>
      <c r="C193" s="23">
        <v>340</v>
      </c>
      <c r="D193" s="23">
        <v>380</v>
      </c>
      <c r="E193" s="23">
        <v>2880</v>
      </c>
      <c r="F193" s="23">
        <v>244800</v>
      </c>
      <c r="G193" s="23">
        <v>6100</v>
      </c>
      <c r="H193" s="23">
        <v>82080</v>
      </c>
      <c r="I193" s="23">
        <v>20320</v>
      </c>
      <c r="J193" s="23">
        <v>760</v>
      </c>
      <c r="K193" s="23">
        <v>1060</v>
      </c>
      <c r="L193" s="23">
        <v>1320</v>
      </c>
      <c r="M193" s="23">
        <v>9600</v>
      </c>
      <c r="N193" s="23">
        <v>19200</v>
      </c>
    </row>
    <row r="194" spans="2:14" x14ac:dyDescent="0.2">
      <c r="B194">
        <v>39</v>
      </c>
      <c r="C194" s="23">
        <v>340</v>
      </c>
      <c r="D194" s="23">
        <v>380</v>
      </c>
      <c r="E194" s="23">
        <v>2880</v>
      </c>
      <c r="F194" s="23">
        <v>244800</v>
      </c>
      <c r="G194" s="23">
        <v>6100</v>
      </c>
      <c r="H194" s="23">
        <v>82080</v>
      </c>
      <c r="I194" s="23">
        <v>20320</v>
      </c>
      <c r="J194" s="23">
        <v>760</v>
      </c>
      <c r="K194" s="23">
        <v>1060</v>
      </c>
      <c r="L194" s="23">
        <v>1320</v>
      </c>
      <c r="M194" s="23">
        <v>9600</v>
      </c>
      <c r="N194" s="23">
        <v>19200</v>
      </c>
    </row>
    <row r="195" spans="2:14" x14ac:dyDescent="0.2">
      <c r="B195">
        <v>40</v>
      </c>
      <c r="C195" s="23">
        <v>340</v>
      </c>
      <c r="D195" s="23">
        <v>380</v>
      </c>
      <c r="E195" s="23">
        <v>2880</v>
      </c>
      <c r="F195" s="23">
        <v>244800</v>
      </c>
      <c r="G195" s="23">
        <v>6100</v>
      </c>
      <c r="H195" s="23">
        <v>82080</v>
      </c>
      <c r="I195" s="23">
        <v>20320</v>
      </c>
      <c r="J195" s="23">
        <v>760</v>
      </c>
      <c r="K195" s="23">
        <v>1060</v>
      </c>
      <c r="L195" s="23">
        <v>1320</v>
      </c>
      <c r="M195" s="23">
        <v>9600</v>
      </c>
      <c r="N195" s="23">
        <v>19200</v>
      </c>
    </row>
    <row r="196" spans="2:14" x14ac:dyDescent="0.2">
      <c r="B196">
        <v>41</v>
      </c>
      <c r="C196" s="23">
        <v>340</v>
      </c>
      <c r="D196" s="23">
        <v>380</v>
      </c>
      <c r="E196" s="23">
        <v>2880</v>
      </c>
      <c r="F196" s="23">
        <v>244800</v>
      </c>
      <c r="G196" s="23">
        <v>6100</v>
      </c>
      <c r="H196" s="23">
        <v>98560</v>
      </c>
      <c r="I196" s="23">
        <v>25760</v>
      </c>
      <c r="J196" s="23">
        <v>1380</v>
      </c>
      <c r="K196" s="23">
        <v>1980</v>
      </c>
      <c r="L196" s="23">
        <v>2470</v>
      </c>
      <c r="M196" s="23">
        <v>9600</v>
      </c>
      <c r="N196" s="23">
        <v>19200</v>
      </c>
    </row>
    <row r="197" spans="2:14" x14ac:dyDescent="0.2">
      <c r="B197">
        <v>42</v>
      </c>
      <c r="C197" s="23">
        <v>340</v>
      </c>
      <c r="D197" s="23">
        <v>380</v>
      </c>
      <c r="E197" s="23">
        <v>2880</v>
      </c>
      <c r="F197" s="23">
        <v>244800</v>
      </c>
      <c r="G197" s="23">
        <v>6100</v>
      </c>
      <c r="H197" s="23">
        <v>98560</v>
      </c>
      <c r="I197" s="23">
        <v>25760</v>
      </c>
      <c r="J197" s="23">
        <v>1380</v>
      </c>
      <c r="K197" s="23">
        <v>1980</v>
      </c>
      <c r="L197" s="23">
        <v>2470</v>
      </c>
      <c r="M197" s="23">
        <v>9600</v>
      </c>
      <c r="N197" s="23">
        <v>19200</v>
      </c>
    </row>
    <row r="198" spans="2:14" x14ac:dyDescent="0.2">
      <c r="B198">
        <v>43</v>
      </c>
      <c r="C198" s="23">
        <v>340</v>
      </c>
      <c r="D198" s="23">
        <v>380</v>
      </c>
      <c r="E198" s="23">
        <v>2880</v>
      </c>
      <c r="F198" s="23">
        <v>244800</v>
      </c>
      <c r="G198" s="23">
        <v>6100</v>
      </c>
      <c r="H198" s="23">
        <v>98560</v>
      </c>
      <c r="I198" s="23">
        <v>25760</v>
      </c>
      <c r="J198" s="23">
        <v>1380</v>
      </c>
      <c r="K198" s="23">
        <v>1980</v>
      </c>
      <c r="L198" s="23">
        <v>2470</v>
      </c>
      <c r="M198" s="23">
        <v>9600</v>
      </c>
      <c r="N198" s="23">
        <v>19200</v>
      </c>
    </row>
    <row r="199" spans="2:14" x14ac:dyDescent="0.2">
      <c r="B199">
        <v>44</v>
      </c>
      <c r="C199" s="23">
        <v>340</v>
      </c>
      <c r="D199" s="23">
        <v>380</v>
      </c>
      <c r="E199" s="23">
        <v>2880</v>
      </c>
      <c r="F199" s="23">
        <v>244800</v>
      </c>
      <c r="G199" s="23">
        <v>6100</v>
      </c>
      <c r="H199" s="23">
        <v>98560</v>
      </c>
      <c r="I199" s="23">
        <v>25760</v>
      </c>
      <c r="J199" s="23">
        <v>1380</v>
      </c>
      <c r="K199" s="23">
        <v>1980</v>
      </c>
      <c r="L199" s="23">
        <v>2470</v>
      </c>
      <c r="M199" s="23">
        <v>9600</v>
      </c>
      <c r="N199" s="23">
        <v>19200</v>
      </c>
    </row>
    <row r="200" spans="2:14" x14ac:dyDescent="0.2">
      <c r="B200">
        <v>45</v>
      </c>
      <c r="C200" s="23">
        <v>340</v>
      </c>
      <c r="D200" s="23">
        <v>380</v>
      </c>
      <c r="E200" s="23">
        <v>2880</v>
      </c>
      <c r="F200" s="23">
        <v>244800</v>
      </c>
      <c r="G200" s="23">
        <v>6100</v>
      </c>
      <c r="H200" s="23">
        <v>98560</v>
      </c>
      <c r="I200" s="23">
        <v>25760</v>
      </c>
      <c r="J200" s="23">
        <v>1380</v>
      </c>
      <c r="K200" s="23">
        <v>1980</v>
      </c>
      <c r="L200" s="23">
        <v>2470</v>
      </c>
      <c r="M200" s="23">
        <v>9600</v>
      </c>
      <c r="N200" s="23">
        <v>19200</v>
      </c>
    </row>
    <row r="201" spans="2:14" x14ac:dyDescent="0.2">
      <c r="B201">
        <v>46</v>
      </c>
      <c r="C201" s="23">
        <v>340</v>
      </c>
      <c r="D201" s="23">
        <v>380</v>
      </c>
      <c r="E201" s="23">
        <v>2880</v>
      </c>
      <c r="F201" s="23">
        <v>244800</v>
      </c>
      <c r="G201" s="23">
        <v>6100</v>
      </c>
      <c r="H201" s="23">
        <v>110720</v>
      </c>
      <c r="I201" s="23">
        <v>30400</v>
      </c>
      <c r="J201" s="23">
        <v>2220</v>
      </c>
      <c r="K201" s="23">
        <v>3280</v>
      </c>
      <c r="L201" s="23">
        <v>4100</v>
      </c>
      <c r="M201" s="23">
        <v>9600</v>
      </c>
      <c r="N201" s="23">
        <v>19200</v>
      </c>
    </row>
    <row r="202" spans="2:14" x14ac:dyDescent="0.2">
      <c r="B202">
        <v>47</v>
      </c>
      <c r="C202" s="23">
        <v>340</v>
      </c>
      <c r="D202" s="23">
        <v>380</v>
      </c>
      <c r="E202" s="23">
        <v>2880</v>
      </c>
      <c r="F202" s="23">
        <v>244800</v>
      </c>
      <c r="G202" s="23">
        <v>6100</v>
      </c>
      <c r="H202" s="23">
        <v>110720</v>
      </c>
      <c r="I202" s="23">
        <v>30400</v>
      </c>
      <c r="J202" s="23">
        <v>2220</v>
      </c>
      <c r="K202" s="23">
        <v>3280</v>
      </c>
      <c r="L202" s="23">
        <v>4100</v>
      </c>
      <c r="M202" s="23">
        <v>9600</v>
      </c>
      <c r="N202" s="23">
        <v>19200</v>
      </c>
    </row>
    <row r="203" spans="2:14" x14ac:dyDescent="0.2">
      <c r="B203">
        <v>48</v>
      </c>
      <c r="C203" s="23">
        <v>340</v>
      </c>
      <c r="D203" s="23">
        <v>380</v>
      </c>
      <c r="E203" s="23">
        <v>2880</v>
      </c>
      <c r="F203" s="23">
        <v>244800</v>
      </c>
      <c r="G203" s="23">
        <v>6100</v>
      </c>
      <c r="H203" s="23">
        <v>110720</v>
      </c>
      <c r="I203" s="23">
        <v>30400</v>
      </c>
      <c r="J203" s="23">
        <v>2220</v>
      </c>
      <c r="K203" s="23">
        <v>3280</v>
      </c>
      <c r="L203" s="23">
        <v>4100</v>
      </c>
      <c r="M203" s="23">
        <v>9600</v>
      </c>
      <c r="N203" s="23">
        <v>19200</v>
      </c>
    </row>
    <row r="204" spans="2:14" x14ac:dyDescent="0.2">
      <c r="B204">
        <v>49</v>
      </c>
      <c r="C204" s="23">
        <v>340</v>
      </c>
      <c r="D204" s="23">
        <v>380</v>
      </c>
      <c r="E204" s="23">
        <v>2880</v>
      </c>
      <c r="F204" s="23">
        <v>244800</v>
      </c>
      <c r="G204" s="23">
        <v>6100</v>
      </c>
      <c r="H204" s="23">
        <v>110720</v>
      </c>
      <c r="I204" s="23">
        <v>30400</v>
      </c>
      <c r="J204" s="23">
        <v>2220</v>
      </c>
      <c r="K204" s="23">
        <v>3280</v>
      </c>
      <c r="L204" s="23">
        <v>4100</v>
      </c>
      <c r="M204" s="23">
        <v>9600</v>
      </c>
      <c r="N204" s="23">
        <v>19200</v>
      </c>
    </row>
    <row r="205" spans="2:14" x14ac:dyDescent="0.2">
      <c r="B205">
        <v>50</v>
      </c>
      <c r="C205" s="23">
        <v>340</v>
      </c>
      <c r="D205" s="23">
        <v>380</v>
      </c>
      <c r="E205" s="23">
        <v>2880</v>
      </c>
      <c r="F205" s="23">
        <v>244800</v>
      </c>
      <c r="G205" s="23">
        <v>6100</v>
      </c>
      <c r="H205" s="23">
        <v>110720</v>
      </c>
      <c r="I205" s="23">
        <v>30400</v>
      </c>
      <c r="J205" s="23">
        <v>2220</v>
      </c>
      <c r="K205" s="23">
        <v>3280</v>
      </c>
      <c r="L205" s="23">
        <v>4100</v>
      </c>
      <c r="M205" s="23">
        <v>9600</v>
      </c>
      <c r="N205" s="23">
        <v>19200</v>
      </c>
    </row>
    <row r="206" spans="2:14" x14ac:dyDescent="0.2">
      <c r="B206">
        <v>51</v>
      </c>
      <c r="C206" s="23">
        <v>340</v>
      </c>
      <c r="D206" s="23">
        <v>380</v>
      </c>
      <c r="E206" s="23">
        <v>2880</v>
      </c>
      <c r="F206" s="23">
        <v>244800</v>
      </c>
      <c r="G206" s="23">
        <v>6100</v>
      </c>
      <c r="H206" s="23">
        <v>115840</v>
      </c>
      <c r="I206" s="23">
        <v>34080</v>
      </c>
      <c r="J206" s="23">
        <v>3230</v>
      </c>
      <c r="K206" s="23">
        <v>4990</v>
      </c>
      <c r="L206" s="23">
        <v>6240</v>
      </c>
      <c r="M206" s="23">
        <v>9600</v>
      </c>
      <c r="N206" s="23">
        <v>19200</v>
      </c>
    </row>
    <row r="207" spans="2:14" x14ac:dyDescent="0.2">
      <c r="B207">
        <v>52</v>
      </c>
      <c r="C207" s="23">
        <v>340</v>
      </c>
      <c r="D207" s="23">
        <v>380</v>
      </c>
      <c r="E207" s="23">
        <v>2880</v>
      </c>
      <c r="F207" s="23">
        <v>244800</v>
      </c>
      <c r="G207" s="23">
        <v>6100</v>
      </c>
      <c r="H207" s="23">
        <v>115840</v>
      </c>
      <c r="I207" s="23">
        <v>34080</v>
      </c>
      <c r="J207" s="23">
        <v>3230</v>
      </c>
      <c r="K207" s="23">
        <v>4990</v>
      </c>
      <c r="L207" s="23">
        <v>6240</v>
      </c>
      <c r="M207" s="23">
        <v>9600</v>
      </c>
      <c r="N207" s="23">
        <v>19200</v>
      </c>
    </row>
    <row r="208" spans="2:14" x14ac:dyDescent="0.2">
      <c r="B208">
        <v>53</v>
      </c>
      <c r="C208" s="23">
        <v>340</v>
      </c>
      <c r="D208" s="23">
        <v>380</v>
      </c>
      <c r="E208" s="23">
        <v>2880</v>
      </c>
      <c r="F208" s="23">
        <v>244800</v>
      </c>
      <c r="G208" s="23">
        <v>6100</v>
      </c>
      <c r="H208" s="23">
        <v>115840</v>
      </c>
      <c r="I208" s="23">
        <v>34080</v>
      </c>
      <c r="J208" s="23">
        <v>3230</v>
      </c>
      <c r="K208" s="23">
        <v>4990</v>
      </c>
      <c r="L208" s="23">
        <v>6240</v>
      </c>
      <c r="M208" s="23">
        <v>9600</v>
      </c>
      <c r="N208" s="23">
        <v>19200</v>
      </c>
    </row>
    <row r="209" spans="2:14" x14ac:dyDescent="0.2">
      <c r="B209">
        <v>54</v>
      </c>
      <c r="C209" s="23">
        <v>340</v>
      </c>
      <c r="D209" s="23">
        <v>380</v>
      </c>
      <c r="E209" s="23">
        <v>2880</v>
      </c>
      <c r="F209" s="23">
        <v>244800</v>
      </c>
      <c r="G209" s="23">
        <v>6100</v>
      </c>
      <c r="H209" s="23">
        <v>115840</v>
      </c>
      <c r="I209" s="23">
        <v>34080</v>
      </c>
      <c r="J209" s="23">
        <v>3230</v>
      </c>
      <c r="K209" s="23">
        <v>4990</v>
      </c>
      <c r="L209" s="23">
        <v>6240</v>
      </c>
      <c r="M209" s="23">
        <v>9600</v>
      </c>
      <c r="N209" s="23">
        <v>19200</v>
      </c>
    </row>
    <row r="210" spans="2:14" x14ac:dyDescent="0.2">
      <c r="B210">
        <v>55</v>
      </c>
      <c r="C210" s="23">
        <v>340</v>
      </c>
      <c r="D210" s="23">
        <v>380</v>
      </c>
      <c r="E210" s="23">
        <v>2880</v>
      </c>
      <c r="F210" s="23">
        <v>244800</v>
      </c>
      <c r="G210" s="23">
        <v>6100</v>
      </c>
      <c r="H210" s="23">
        <v>115840</v>
      </c>
      <c r="I210" s="23">
        <v>34080</v>
      </c>
      <c r="J210" s="23">
        <v>3230</v>
      </c>
      <c r="K210" s="23">
        <v>4990</v>
      </c>
      <c r="L210" s="23">
        <v>6240</v>
      </c>
      <c r="M210" s="23">
        <v>9600</v>
      </c>
      <c r="N210" s="23">
        <v>19200</v>
      </c>
    </row>
    <row r="211" spans="2:14" x14ac:dyDescent="0.2">
      <c r="B211">
        <v>56</v>
      </c>
      <c r="C211" s="23">
        <v>340</v>
      </c>
      <c r="D211" s="23">
        <v>380</v>
      </c>
      <c r="E211" s="23">
        <v>2880</v>
      </c>
      <c r="F211" s="23">
        <v>244800</v>
      </c>
      <c r="G211" s="23">
        <v>6100</v>
      </c>
      <c r="H211" s="23">
        <v>115840</v>
      </c>
      <c r="I211" s="23">
        <v>34080</v>
      </c>
      <c r="J211" s="23">
        <v>4550</v>
      </c>
      <c r="K211" s="23">
        <v>7290</v>
      </c>
      <c r="L211" s="23">
        <v>9110</v>
      </c>
      <c r="M211" s="23">
        <v>9600</v>
      </c>
      <c r="N211" s="23">
        <v>19200</v>
      </c>
    </row>
    <row r="212" spans="2:14" x14ac:dyDescent="0.2">
      <c r="B212">
        <v>57</v>
      </c>
      <c r="C212" s="23">
        <v>340</v>
      </c>
      <c r="D212" s="23">
        <v>380</v>
      </c>
      <c r="E212" s="23">
        <v>2880</v>
      </c>
      <c r="F212" s="23">
        <v>244800</v>
      </c>
      <c r="G212" s="23">
        <v>6100</v>
      </c>
      <c r="H212" s="23">
        <v>115840</v>
      </c>
      <c r="I212" s="23">
        <v>34080</v>
      </c>
      <c r="J212" s="23">
        <v>4550</v>
      </c>
      <c r="K212" s="23">
        <v>7290</v>
      </c>
      <c r="L212" s="23">
        <v>9110</v>
      </c>
      <c r="M212" s="23">
        <v>9600</v>
      </c>
      <c r="N212" s="23">
        <v>19200</v>
      </c>
    </row>
    <row r="213" spans="2:14" x14ac:dyDescent="0.2">
      <c r="B213">
        <v>58</v>
      </c>
      <c r="C213" s="23">
        <v>340</v>
      </c>
      <c r="D213" s="23">
        <v>380</v>
      </c>
      <c r="E213" s="23">
        <v>2880</v>
      </c>
      <c r="F213" s="23">
        <v>244800</v>
      </c>
      <c r="G213" s="23">
        <v>6100</v>
      </c>
      <c r="H213" s="23">
        <v>115840</v>
      </c>
      <c r="I213" s="23">
        <v>34080</v>
      </c>
      <c r="J213" s="23">
        <v>4550</v>
      </c>
      <c r="K213" s="23">
        <v>7290</v>
      </c>
      <c r="L213" s="23">
        <v>9110</v>
      </c>
      <c r="M213" s="23">
        <v>9600</v>
      </c>
      <c r="N213" s="23">
        <v>19200</v>
      </c>
    </row>
    <row r="214" spans="2:14" x14ac:dyDescent="0.2">
      <c r="B214">
        <v>59</v>
      </c>
      <c r="C214" s="23">
        <v>340</v>
      </c>
      <c r="D214" s="23">
        <v>380</v>
      </c>
      <c r="E214" s="23">
        <v>2880</v>
      </c>
      <c r="F214" s="23">
        <v>244800</v>
      </c>
      <c r="G214" s="23">
        <v>6100</v>
      </c>
      <c r="H214" s="23">
        <v>115840</v>
      </c>
      <c r="I214" s="23">
        <v>34080</v>
      </c>
      <c r="J214" s="23">
        <v>4550</v>
      </c>
      <c r="K214" s="23">
        <v>7290</v>
      </c>
      <c r="L214" s="23">
        <v>9110</v>
      </c>
      <c r="M214" s="23">
        <v>9600</v>
      </c>
      <c r="N214" s="23">
        <v>19200</v>
      </c>
    </row>
    <row r="215" spans="2:14" x14ac:dyDescent="0.2">
      <c r="B215">
        <v>60</v>
      </c>
      <c r="C215" s="23">
        <v>340</v>
      </c>
      <c r="D215" s="23">
        <v>380</v>
      </c>
      <c r="E215" s="23">
        <v>2880</v>
      </c>
      <c r="F215" s="23">
        <v>244800</v>
      </c>
      <c r="G215" s="23">
        <v>6100</v>
      </c>
      <c r="H215" s="23">
        <v>115840</v>
      </c>
      <c r="I215" s="23">
        <v>34080</v>
      </c>
      <c r="J215" s="23">
        <v>4550</v>
      </c>
      <c r="K215" s="23">
        <v>7290</v>
      </c>
      <c r="L215" s="23">
        <v>9110</v>
      </c>
      <c r="M215" s="23">
        <v>9600</v>
      </c>
      <c r="N215" s="23">
        <v>19200</v>
      </c>
    </row>
    <row r="216" spans="2:14" x14ac:dyDescent="0.2">
      <c r="B216">
        <v>61</v>
      </c>
      <c r="C216" s="23">
        <v>340</v>
      </c>
      <c r="D216" s="23">
        <v>380</v>
      </c>
      <c r="E216" s="23">
        <v>2880</v>
      </c>
      <c r="F216" s="23">
        <v>244800</v>
      </c>
      <c r="G216" s="23">
        <v>6100</v>
      </c>
      <c r="H216" s="23">
        <v>0</v>
      </c>
      <c r="I216" s="23">
        <v>0</v>
      </c>
      <c r="J216" s="23">
        <v>5810</v>
      </c>
      <c r="K216" s="23">
        <v>9980</v>
      </c>
      <c r="L216" s="23">
        <v>12470</v>
      </c>
      <c r="M216" s="23">
        <v>9600</v>
      </c>
      <c r="N216" s="23">
        <v>19200</v>
      </c>
    </row>
    <row r="217" spans="2:14" x14ac:dyDescent="0.2">
      <c r="B217">
        <v>62</v>
      </c>
      <c r="C217" s="23">
        <v>340</v>
      </c>
      <c r="D217" s="23">
        <v>380</v>
      </c>
      <c r="E217" s="23">
        <v>2880</v>
      </c>
      <c r="F217" s="23">
        <v>244800</v>
      </c>
      <c r="G217" s="23">
        <v>6100</v>
      </c>
      <c r="H217" s="23">
        <v>0</v>
      </c>
      <c r="I217" s="23">
        <v>0</v>
      </c>
      <c r="J217" s="23">
        <v>5810</v>
      </c>
      <c r="K217" s="23">
        <v>9980</v>
      </c>
      <c r="L217" s="23">
        <v>12470</v>
      </c>
      <c r="M217" s="23">
        <v>9600</v>
      </c>
      <c r="N217" s="23">
        <v>19200</v>
      </c>
    </row>
    <row r="218" spans="2:14" x14ac:dyDescent="0.2">
      <c r="B218">
        <v>63</v>
      </c>
      <c r="C218" s="23">
        <v>340</v>
      </c>
      <c r="D218" s="23">
        <v>380</v>
      </c>
      <c r="E218" s="23">
        <v>2880</v>
      </c>
      <c r="F218" s="23">
        <v>244800</v>
      </c>
      <c r="G218" s="23">
        <v>6100</v>
      </c>
      <c r="H218" s="23">
        <v>0</v>
      </c>
      <c r="I218" s="23">
        <v>0</v>
      </c>
      <c r="J218" s="23">
        <v>5810</v>
      </c>
      <c r="K218" s="23">
        <v>9980</v>
      </c>
      <c r="L218" s="23">
        <v>12470</v>
      </c>
      <c r="M218" s="23">
        <v>9600</v>
      </c>
      <c r="N218" s="23">
        <v>19200</v>
      </c>
    </row>
    <row r="219" spans="2:14" x14ac:dyDescent="0.2">
      <c r="B219">
        <v>64</v>
      </c>
      <c r="C219" s="23">
        <v>340</v>
      </c>
      <c r="D219" s="23">
        <v>380</v>
      </c>
      <c r="E219" s="23">
        <v>2880</v>
      </c>
      <c r="F219" s="23">
        <v>244800</v>
      </c>
      <c r="G219" s="23">
        <v>6100</v>
      </c>
      <c r="H219" s="23">
        <v>0</v>
      </c>
      <c r="I219" s="23">
        <v>0</v>
      </c>
      <c r="J219" s="23">
        <v>5810</v>
      </c>
      <c r="K219" s="23">
        <v>9980</v>
      </c>
      <c r="L219" s="23">
        <v>12470</v>
      </c>
      <c r="M219" s="23">
        <v>9600</v>
      </c>
      <c r="N219" s="23">
        <v>19200</v>
      </c>
    </row>
    <row r="220" spans="2:14" x14ac:dyDescent="0.2">
      <c r="B220">
        <v>65</v>
      </c>
      <c r="C220" s="23">
        <v>340</v>
      </c>
      <c r="D220" s="23">
        <v>380</v>
      </c>
      <c r="E220" s="23">
        <v>2880</v>
      </c>
      <c r="F220" s="23">
        <v>244800</v>
      </c>
      <c r="G220" s="23">
        <v>6100</v>
      </c>
      <c r="H220" s="23">
        <v>0</v>
      </c>
      <c r="I220" s="23">
        <v>0</v>
      </c>
      <c r="J220" s="23">
        <v>0</v>
      </c>
      <c r="K220" s="23">
        <v>0</v>
      </c>
      <c r="L220" s="23">
        <v>0</v>
      </c>
      <c r="M220" s="23">
        <v>9600</v>
      </c>
      <c r="N220" s="23">
        <v>19200</v>
      </c>
    </row>
    <row r="221" spans="2:14" x14ac:dyDescent="0.2">
      <c r="B221">
        <v>66</v>
      </c>
      <c r="C221" s="23">
        <v>340</v>
      </c>
      <c r="D221" s="23">
        <v>380</v>
      </c>
      <c r="E221" s="23">
        <v>2880</v>
      </c>
      <c r="F221" s="23">
        <v>244800</v>
      </c>
      <c r="G221" s="23">
        <v>6100</v>
      </c>
      <c r="H221" s="23">
        <v>0</v>
      </c>
      <c r="I221" s="23">
        <v>0</v>
      </c>
      <c r="J221" s="23">
        <v>0</v>
      </c>
      <c r="K221" s="23">
        <v>0</v>
      </c>
      <c r="L221" s="23">
        <v>0</v>
      </c>
      <c r="M221" s="23">
        <v>9600</v>
      </c>
      <c r="N221" s="23">
        <v>19200</v>
      </c>
    </row>
    <row r="222" spans="2:14" x14ac:dyDescent="0.2">
      <c r="B222">
        <v>67</v>
      </c>
      <c r="C222" s="23">
        <v>340</v>
      </c>
      <c r="D222" s="23">
        <v>380</v>
      </c>
      <c r="E222" s="23">
        <v>2880</v>
      </c>
      <c r="F222" s="23">
        <v>244800</v>
      </c>
      <c r="G222" s="23">
        <v>6100</v>
      </c>
      <c r="H222" s="23">
        <v>0</v>
      </c>
      <c r="I222" s="23">
        <v>0</v>
      </c>
      <c r="J222" s="23">
        <v>0</v>
      </c>
      <c r="K222" s="23">
        <v>0</v>
      </c>
      <c r="L222" s="23">
        <v>0</v>
      </c>
      <c r="M222" s="23">
        <v>9600</v>
      </c>
      <c r="N222" s="23">
        <v>19200</v>
      </c>
    </row>
    <row r="223" spans="2:14" x14ac:dyDescent="0.2">
      <c r="B223">
        <v>68</v>
      </c>
      <c r="C223" s="23">
        <v>340</v>
      </c>
      <c r="D223" s="23">
        <v>380</v>
      </c>
      <c r="E223" s="23">
        <v>2880</v>
      </c>
      <c r="F223" s="23">
        <v>244800</v>
      </c>
      <c r="G223" s="23">
        <v>6100</v>
      </c>
      <c r="H223" s="23">
        <v>0</v>
      </c>
      <c r="I223" s="23">
        <v>0</v>
      </c>
      <c r="J223" s="23">
        <v>0</v>
      </c>
      <c r="K223" s="23">
        <v>0</v>
      </c>
      <c r="L223" s="23">
        <v>0</v>
      </c>
      <c r="M223" s="23">
        <v>9600</v>
      </c>
      <c r="N223" s="23">
        <v>19200</v>
      </c>
    </row>
    <row r="224" spans="2:14" x14ac:dyDescent="0.2">
      <c r="B224">
        <v>69</v>
      </c>
      <c r="C224" s="23">
        <v>340</v>
      </c>
      <c r="D224" s="23">
        <v>380</v>
      </c>
      <c r="E224" s="23">
        <v>2880</v>
      </c>
      <c r="F224" s="23">
        <v>244800</v>
      </c>
      <c r="G224" s="23">
        <v>6100</v>
      </c>
      <c r="H224" s="23">
        <v>0</v>
      </c>
      <c r="I224" s="23">
        <v>0</v>
      </c>
      <c r="J224" s="23">
        <v>0</v>
      </c>
      <c r="K224" s="23">
        <v>0</v>
      </c>
      <c r="L224" s="23">
        <v>0</v>
      </c>
      <c r="M224" s="23">
        <v>9600</v>
      </c>
      <c r="N224" s="23">
        <v>19200</v>
      </c>
    </row>
    <row r="225" spans="2:14" x14ac:dyDescent="0.2">
      <c r="B225">
        <v>70</v>
      </c>
      <c r="C225" s="23">
        <v>340</v>
      </c>
      <c r="D225" s="23">
        <v>380</v>
      </c>
      <c r="E225" s="23">
        <v>2880</v>
      </c>
      <c r="F225" s="23">
        <v>244800</v>
      </c>
      <c r="G225" s="23">
        <v>6100</v>
      </c>
      <c r="H225" s="23">
        <v>0</v>
      </c>
      <c r="I225" s="23">
        <v>0</v>
      </c>
      <c r="J225" s="23">
        <v>0</v>
      </c>
      <c r="K225" s="23">
        <v>0</v>
      </c>
      <c r="L225" s="23">
        <v>0</v>
      </c>
      <c r="M225" s="23">
        <v>9600</v>
      </c>
      <c r="N225" s="23">
        <v>19200</v>
      </c>
    </row>
    <row r="226" spans="2:14" x14ac:dyDescent="0.2">
      <c r="B226">
        <v>71</v>
      </c>
      <c r="C226" s="23">
        <v>340</v>
      </c>
      <c r="D226" s="23">
        <v>380</v>
      </c>
      <c r="E226" s="23">
        <v>2880</v>
      </c>
      <c r="F226" s="23">
        <v>244800</v>
      </c>
      <c r="G226" s="23">
        <v>6100</v>
      </c>
      <c r="H226" s="23">
        <v>0</v>
      </c>
      <c r="I226" s="23">
        <v>0</v>
      </c>
      <c r="J226" s="23">
        <v>0</v>
      </c>
      <c r="K226" s="23">
        <v>0</v>
      </c>
      <c r="L226" s="23">
        <v>0</v>
      </c>
      <c r="M226" s="23">
        <v>0</v>
      </c>
      <c r="N226" s="23">
        <v>0</v>
      </c>
    </row>
    <row r="227" spans="2:14" x14ac:dyDescent="0.2">
      <c r="B227">
        <v>72</v>
      </c>
      <c r="C227" s="23">
        <v>340</v>
      </c>
      <c r="D227" s="23">
        <v>380</v>
      </c>
      <c r="E227" s="23">
        <v>2880</v>
      </c>
      <c r="F227" s="23">
        <v>244800</v>
      </c>
      <c r="G227" s="23">
        <v>6100</v>
      </c>
      <c r="H227" s="23">
        <v>0</v>
      </c>
      <c r="I227" s="23">
        <v>0</v>
      </c>
      <c r="J227" s="23">
        <v>0</v>
      </c>
      <c r="K227" s="23">
        <v>0</v>
      </c>
      <c r="L227" s="23">
        <v>0</v>
      </c>
      <c r="M227" s="23">
        <v>0</v>
      </c>
      <c r="N227" s="23">
        <v>0</v>
      </c>
    </row>
    <row r="228" spans="2:14" x14ac:dyDescent="0.2">
      <c r="B228">
        <v>73</v>
      </c>
      <c r="C228" s="23">
        <v>340</v>
      </c>
      <c r="D228" s="23">
        <v>380</v>
      </c>
      <c r="E228" s="23">
        <v>2880</v>
      </c>
      <c r="F228" s="23">
        <v>244800</v>
      </c>
      <c r="G228" s="23">
        <v>6100</v>
      </c>
      <c r="H228" s="23">
        <v>0</v>
      </c>
      <c r="I228" s="23">
        <v>0</v>
      </c>
      <c r="J228" s="23">
        <v>0</v>
      </c>
      <c r="K228" s="23">
        <v>0</v>
      </c>
      <c r="L228" s="23">
        <v>0</v>
      </c>
      <c r="M228" s="23">
        <v>0</v>
      </c>
      <c r="N228" s="23">
        <v>0</v>
      </c>
    </row>
    <row r="229" spans="2:14" x14ac:dyDescent="0.2">
      <c r="B229">
        <v>74</v>
      </c>
      <c r="C229" s="23">
        <v>340</v>
      </c>
      <c r="D229" s="23">
        <v>380</v>
      </c>
      <c r="E229" s="23">
        <v>2880</v>
      </c>
      <c r="F229" s="23">
        <v>244800</v>
      </c>
      <c r="G229" s="23">
        <v>6100</v>
      </c>
      <c r="H229" s="23">
        <v>0</v>
      </c>
      <c r="I229" s="23">
        <v>0</v>
      </c>
      <c r="J229" s="23">
        <v>0</v>
      </c>
      <c r="K229" s="23">
        <v>0</v>
      </c>
      <c r="L229" s="23">
        <v>0</v>
      </c>
      <c r="M229" s="23">
        <v>0</v>
      </c>
      <c r="N229" s="23">
        <v>0</v>
      </c>
    </row>
    <row r="230" spans="2:14" x14ac:dyDescent="0.2">
      <c r="B230">
        <v>75</v>
      </c>
      <c r="C230" s="23">
        <v>340</v>
      </c>
      <c r="D230" s="23">
        <v>380</v>
      </c>
      <c r="E230" s="23">
        <v>2880</v>
      </c>
      <c r="F230" s="23">
        <v>244800</v>
      </c>
      <c r="G230" s="23">
        <v>6100</v>
      </c>
      <c r="H230" s="23">
        <v>0</v>
      </c>
      <c r="I230" s="23">
        <v>0</v>
      </c>
      <c r="J230" s="23">
        <v>0</v>
      </c>
      <c r="K230" s="23">
        <v>0</v>
      </c>
      <c r="L230" s="23">
        <v>0</v>
      </c>
      <c r="M230" s="23">
        <v>0</v>
      </c>
      <c r="N230" s="23">
        <v>0</v>
      </c>
    </row>
    <row r="231" spans="2:14" x14ac:dyDescent="0.2">
      <c r="B231">
        <v>76</v>
      </c>
      <c r="C231" s="23">
        <v>340</v>
      </c>
      <c r="D231" s="23">
        <v>380</v>
      </c>
      <c r="E231" s="23">
        <v>2880</v>
      </c>
      <c r="F231" s="23">
        <v>244800</v>
      </c>
      <c r="G231" s="23">
        <v>6100</v>
      </c>
      <c r="H231" s="23">
        <v>0</v>
      </c>
      <c r="I231" s="23">
        <v>0</v>
      </c>
      <c r="J231" s="23">
        <v>0</v>
      </c>
      <c r="K231" s="23">
        <v>0</v>
      </c>
      <c r="L231" s="23">
        <v>0</v>
      </c>
      <c r="M231" s="23">
        <v>0</v>
      </c>
      <c r="N231" s="23">
        <v>0</v>
      </c>
    </row>
    <row r="232" spans="2:14" x14ac:dyDescent="0.2">
      <c r="B232">
        <v>77</v>
      </c>
      <c r="C232" s="23">
        <v>340</v>
      </c>
      <c r="D232" s="23">
        <v>380</v>
      </c>
      <c r="E232" s="23">
        <v>2880</v>
      </c>
      <c r="F232" s="23">
        <v>244800</v>
      </c>
      <c r="G232" s="23">
        <v>6100</v>
      </c>
      <c r="H232" s="23">
        <v>0</v>
      </c>
      <c r="I232" s="23">
        <v>0</v>
      </c>
      <c r="J232" s="23">
        <v>0</v>
      </c>
      <c r="K232" s="23">
        <v>0</v>
      </c>
      <c r="L232" s="23">
        <v>0</v>
      </c>
      <c r="M232" s="23">
        <v>0</v>
      </c>
      <c r="N232" s="23">
        <v>0</v>
      </c>
    </row>
    <row r="233" spans="2:14" x14ac:dyDescent="0.2">
      <c r="B233">
        <v>78</v>
      </c>
      <c r="C233" s="23">
        <v>340</v>
      </c>
      <c r="D233" s="23">
        <v>380</v>
      </c>
      <c r="E233" s="23">
        <v>2880</v>
      </c>
      <c r="F233" s="23">
        <v>244800</v>
      </c>
      <c r="G233" s="23">
        <v>6100</v>
      </c>
      <c r="H233" s="23">
        <v>0</v>
      </c>
      <c r="I233" s="23">
        <v>0</v>
      </c>
      <c r="J233" s="23">
        <v>0</v>
      </c>
      <c r="K233" s="23">
        <v>0</v>
      </c>
      <c r="L233" s="23">
        <v>0</v>
      </c>
      <c r="M233" s="23">
        <v>0</v>
      </c>
      <c r="N233" s="23">
        <v>0</v>
      </c>
    </row>
    <row r="234" spans="2:14" x14ac:dyDescent="0.2">
      <c r="B234">
        <v>79</v>
      </c>
      <c r="C234" s="23">
        <v>340</v>
      </c>
      <c r="D234" s="23">
        <v>380</v>
      </c>
      <c r="E234" s="23">
        <v>2880</v>
      </c>
      <c r="F234" s="23">
        <v>244800</v>
      </c>
      <c r="G234" s="23">
        <v>6100</v>
      </c>
      <c r="H234" s="23">
        <v>0</v>
      </c>
      <c r="I234" s="23">
        <v>0</v>
      </c>
      <c r="J234" s="23">
        <v>0</v>
      </c>
      <c r="K234" s="23">
        <v>0</v>
      </c>
      <c r="L234" s="23">
        <v>0</v>
      </c>
      <c r="M234" s="23">
        <v>0</v>
      </c>
      <c r="N234" s="23">
        <v>0</v>
      </c>
    </row>
    <row r="235" spans="2:14" x14ac:dyDescent="0.2">
      <c r="B235">
        <v>80</v>
      </c>
      <c r="C235" s="23">
        <v>340</v>
      </c>
      <c r="D235" s="23">
        <v>380</v>
      </c>
      <c r="E235" s="23">
        <v>2880</v>
      </c>
      <c r="F235" s="23">
        <v>244800</v>
      </c>
      <c r="G235" s="23">
        <v>6100</v>
      </c>
      <c r="H235" s="23">
        <v>0</v>
      </c>
      <c r="I235" s="23">
        <v>0</v>
      </c>
      <c r="J235" s="23">
        <v>0</v>
      </c>
      <c r="K235" s="23">
        <v>0</v>
      </c>
      <c r="L235" s="23">
        <v>0</v>
      </c>
      <c r="M235" s="23">
        <v>0</v>
      </c>
      <c r="N235" s="23">
        <v>0</v>
      </c>
    </row>
    <row r="236" spans="2:14" x14ac:dyDescent="0.2">
      <c r="B236">
        <v>81</v>
      </c>
      <c r="C236" s="23">
        <v>0</v>
      </c>
      <c r="D236" s="23">
        <v>380</v>
      </c>
      <c r="E236" s="23">
        <v>2880</v>
      </c>
      <c r="F236" s="23">
        <v>244800</v>
      </c>
      <c r="G236" s="23">
        <v>6100</v>
      </c>
      <c r="H236" s="23">
        <v>0</v>
      </c>
      <c r="I236" s="23">
        <v>0</v>
      </c>
      <c r="J236" s="23">
        <v>0</v>
      </c>
      <c r="K236" s="23">
        <v>0</v>
      </c>
      <c r="L236" s="23">
        <v>0</v>
      </c>
      <c r="M236" s="23">
        <v>0</v>
      </c>
      <c r="N236" s="23">
        <v>0</v>
      </c>
    </row>
    <row r="237" spans="2:14" x14ac:dyDescent="0.2">
      <c r="B237">
        <v>82</v>
      </c>
      <c r="C237" s="23">
        <v>0</v>
      </c>
      <c r="D237" s="23">
        <v>380</v>
      </c>
      <c r="E237" s="23">
        <v>2880</v>
      </c>
      <c r="F237" s="23">
        <v>244800</v>
      </c>
      <c r="G237" s="23">
        <v>6100</v>
      </c>
      <c r="H237" s="23">
        <v>0</v>
      </c>
      <c r="I237" s="23">
        <v>0</v>
      </c>
      <c r="J237" s="23">
        <v>0</v>
      </c>
      <c r="K237" s="23">
        <v>0</v>
      </c>
      <c r="L237" s="23">
        <v>0</v>
      </c>
      <c r="M237" s="23">
        <v>0</v>
      </c>
      <c r="N237" s="23">
        <v>0</v>
      </c>
    </row>
    <row r="238" spans="2:14" x14ac:dyDescent="0.2">
      <c r="B238">
        <v>83</v>
      </c>
      <c r="C238" s="23">
        <v>0</v>
      </c>
      <c r="D238" s="23">
        <v>380</v>
      </c>
      <c r="E238" s="23">
        <v>2880</v>
      </c>
      <c r="F238" s="23">
        <v>244800</v>
      </c>
      <c r="G238" s="23">
        <v>6100</v>
      </c>
      <c r="H238" s="23">
        <v>0</v>
      </c>
      <c r="I238" s="23">
        <v>0</v>
      </c>
      <c r="J238" s="23">
        <v>0</v>
      </c>
      <c r="K238" s="23">
        <v>0</v>
      </c>
      <c r="L238" s="23">
        <v>0</v>
      </c>
      <c r="M238" s="23">
        <v>0</v>
      </c>
      <c r="N238" s="23">
        <v>0</v>
      </c>
    </row>
    <row r="239" spans="2:14" x14ac:dyDescent="0.2">
      <c r="B239">
        <v>84</v>
      </c>
      <c r="C239" s="23">
        <v>0</v>
      </c>
      <c r="D239" s="23">
        <v>380</v>
      </c>
      <c r="E239" s="23">
        <v>2880</v>
      </c>
      <c r="F239" s="23">
        <v>244800</v>
      </c>
      <c r="G239" s="23">
        <v>6100</v>
      </c>
      <c r="H239" s="23">
        <v>0</v>
      </c>
      <c r="I239" s="23">
        <v>0</v>
      </c>
      <c r="J239" s="23">
        <v>0</v>
      </c>
      <c r="K239" s="23">
        <v>0</v>
      </c>
      <c r="L239" s="23">
        <v>0</v>
      </c>
      <c r="M239" s="23">
        <v>0</v>
      </c>
      <c r="N239" s="23">
        <v>0</v>
      </c>
    </row>
    <row r="240" spans="2:14" x14ac:dyDescent="0.2">
      <c r="B240">
        <v>85</v>
      </c>
      <c r="C240" s="23">
        <v>0</v>
      </c>
      <c r="D240" s="23">
        <v>380</v>
      </c>
      <c r="E240" s="23">
        <v>2880</v>
      </c>
      <c r="F240" s="23">
        <v>244800</v>
      </c>
      <c r="G240" s="23">
        <v>6100</v>
      </c>
      <c r="H240" s="23">
        <v>0</v>
      </c>
      <c r="I240" s="23">
        <v>0</v>
      </c>
      <c r="J240" s="23">
        <v>0</v>
      </c>
      <c r="K240" s="23">
        <v>0</v>
      </c>
      <c r="L240" s="23">
        <v>0</v>
      </c>
      <c r="M240" s="23">
        <v>0</v>
      </c>
      <c r="N240" s="23">
        <v>0</v>
      </c>
    </row>
    <row r="241" spans="2:14" x14ac:dyDescent="0.2">
      <c r="B241">
        <v>86</v>
      </c>
      <c r="C241" s="23">
        <v>0</v>
      </c>
      <c r="D241" s="23">
        <v>380</v>
      </c>
      <c r="E241" s="23">
        <v>2880</v>
      </c>
      <c r="F241" s="23">
        <v>244800</v>
      </c>
      <c r="G241" s="23">
        <v>6100</v>
      </c>
      <c r="H241" s="23">
        <v>0</v>
      </c>
      <c r="I241" s="23">
        <v>0</v>
      </c>
      <c r="J241" s="23">
        <v>0</v>
      </c>
      <c r="K241" s="23">
        <v>0</v>
      </c>
      <c r="L241" s="23">
        <v>0</v>
      </c>
      <c r="M241" s="23">
        <v>0</v>
      </c>
      <c r="N241" s="23">
        <v>0</v>
      </c>
    </row>
    <row r="242" spans="2:14" x14ac:dyDescent="0.2">
      <c r="B242">
        <v>87</v>
      </c>
      <c r="C242" s="23">
        <v>0</v>
      </c>
      <c r="D242" s="23">
        <v>380</v>
      </c>
      <c r="E242" s="23">
        <v>2880</v>
      </c>
      <c r="F242" s="23">
        <v>244800</v>
      </c>
      <c r="G242" s="23">
        <v>6100</v>
      </c>
      <c r="H242" s="23">
        <v>0</v>
      </c>
      <c r="I242" s="23">
        <v>0</v>
      </c>
      <c r="J242" s="23">
        <v>0</v>
      </c>
      <c r="K242" s="23">
        <v>0</v>
      </c>
      <c r="L242" s="23">
        <v>0</v>
      </c>
      <c r="M242" s="23">
        <v>0</v>
      </c>
      <c r="N242" s="23">
        <v>0</v>
      </c>
    </row>
    <row r="243" spans="2:14" x14ac:dyDescent="0.2">
      <c r="B243">
        <v>88</v>
      </c>
      <c r="C243" s="23">
        <v>0</v>
      </c>
      <c r="D243" s="23">
        <v>380</v>
      </c>
      <c r="E243" s="23">
        <v>2880</v>
      </c>
      <c r="F243" s="23">
        <v>244800</v>
      </c>
      <c r="G243" s="23">
        <v>6100</v>
      </c>
      <c r="H243" s="23">
        <v>0</v>
      </c>
      <c r="I243" s="23">
        <v>0</v>
      </c>
      <c r="J243" s="23">
        <v>0</v>
      </c>
      <c r="K243" s="23">
        <v>0</v>
      </c>
      <c r="L243" s="23">
        <v>0</v>
      </c>
      <c r="M243" s="23">
        <v>0</v>
      </c>
      <c r="N243" s="23">
        <v>0</v>
      </c>
    </row>
    <row r="244" spans="2:14" x14ac:dyDescent="0.2">
      <c r="B244">
        <v>89</v>
      </c>
      <c r="C244" s="23">
        <v>0</v>
      </c>
      <c r="D244" s="23">
        <v>380</v>
      </c>
      <c r="E244" s="23">
        <v>2880</v>
      </c>
      <c r="F244" s="23">
        <v>244800</v>
      </c>
      <c r="G244" s="23">
        <v>6100</v>
      </c>
      <c r="H244" s="23">
        <v>0</v>
      </c>
      <c r="I244" s="23">
        <v>0</v>
      </c>
      <c r="J244" s="23">
        <v>0</v>
      </c>
      <c r="K244" s="23">
        <v>0</v>
      </c>
      <c r="L244" s="23">
        <v>0</v>
      </c>
      <c r="M244" s="23">
        <v>0</v>
      </c>
      <c r="N244" s="23">
        <v>0</v>
      </c>
    </row>
    <row r="245" spans="2:14" x14ac:dyDescent="0.2">
      <c r="B245">
        <v>90</v>
      </c>
      <c r="C245" s="23">
        <v>0</v>
      </c>
      <c r="D245" s="23">
        <v>380</v>
      </c>
      <c r="E245" s="23">
        <v>2880</v>
      </c>
      <c r="F245" s="23">
        <v>244800</v>
      </c>
      <c r="G245" s="23">
        <v>6100</v>
      </c>
      <c r="H245" s="23">
        <v>0</v>
      </c>
      <c r="I245" s="23">
        <v>0</v>
      </c>
      <c r="J245" s="23">
        <v>0</v>
      </c>
      <c r="K245" s="23">
        <v>0</v>
      </c>
      <c r="L245" s="23">
        <v>0</v>
      </c>
      <c r="M245" s="23">
        <v>0</v>
      </c>
      <c r="N245" s="23">
        <v>0</v>
      </c>
    </row>
    <row r="246" spans="2:14" x14ac:dyDescent="0.2">
      <c r="B246">
        <v>91</v>
      </c>
      <c r="C246" s="23">
        <v>0</v>
      </c>
      <c r="D246" s="23">
        <v>0</v>
      </c>
      <c r="E246" s="23">
        <v>0</v>
      </c>
      <c r="F246" s="23">
        <v>0</v>
      </c>
      <c r="G246" s="23">
        <v>0</v>
      </c>
      <c r="H246" s="23">
        <v>0</v>
      </c>
      <c r="I246" s="23">
        <v>0</v>
      </c>
      <c r="J246" s="23">
        <v>0</v>
      </c>
      <c r="K246" s="23">
        <v>0</v>
      </c>
      <c r="L246" s="23">
        <v>0</v>
      </c>
      <c r="M246" s="23">
        <v>0</v>
      </c>
      <c r="N246" s="23">
        <v>0</v>
      </c>
    </row>
    <row r="247" spans="2:14" x14ac:dyDescent="0.2">
      <c r="B247">
        <v>92</v>
      </c>
      <c r="C247" s="23">
        <v>0</v>
      </c>
      <c r="D247" s="23">
        <v>0</v>
      </c>
      <c r="E247" s="23">
        <v>0</v>
      </c>
      <c r="F247" s="23">
        <v>0</v>
      </c>
      <c r="G247" s="23">
        <v>0</v>
      </c>
      <c r="H247" s="23">
        <v>0</v>
      </c>
      <c r="I247" s="23">
        <v>0</v>
      </c>
      <c r="J247" s="23">
        <v>0</v>
      </c>
      <c r="K247" s="23">
        <v>0</v>
      </c>
      <c r="L247" s="23">
        <v>0</v>
      </c>
      <c r="M247" s="23">
        <v>0</v>
      </c>
      <c r="N247" s="23">
        <v>0</v>
      </c>
    </row>
    <row r="248" spans="2:14" x14ac:dyDescent="0.2">
      <c r="B248">
        <v>93</v>
      </c>
      <c r="C248" s="23">
        <v>0</v>
      </c>
      <c r="D248" s="23">
        <v>0</v>
      </c>
      <c r="E248" s="23">
        <v>0</v>
      </c>
      <c r="F248" s="23">
        <v>0</v>
      </c>
      <c r="G248" s="23">
        <v>0</v>
      </c>
      <c r="H248" s="23">
        <v>0</v>
      </c>
      <c r="I248" s="23">
        <v>0</v>
      </c>
      <c r="J248" s="23">
        <v>0</v>
      </c>
      <c r="K248" s="23">
        <v>0</v>
      </c>
      <c r="L248" s="23">
        <v>0</v>
      </c>
      <c r="M248" s="23">
        <v>0</v>
      </c>
      <c r="N248" s="23">
        <v>0</v>
      </c>
    </row>
    <row r="249" spans="2:14" x14ac:dyDescent="0.2">
      <c r="B249">
        <v>94</v>
      </c>
      <c r="C249" s="23">
        <v>0</v>
      </c>
      <c r="D249" s="23">
        <v>0</v>
      </c>
      <c r="E249" s="23">
        <v>0</v>
      </c>
      <c r="F249" s="23">
        <v>0</v>
      </c>
      <c r="G249" s="23">
        <v>0</v>
      </c>
      <c r="H249" s="23">
        <v>0</v>
      </c>
      <c r="I249" s="23">
        <v>0</v>
      </c>
      <c r="J249" s="23">
        <v>0</v>
      </c>
      <c r="K249" s="23">
        <v>0</v>
      </c>
      <c r="L249" s="23">
        <v>0</v>
      </c>
      <c r="M249" s="23">
        <v>0</v>
      </c>
      <c r="N249" s="23">
        <v>0</v>
      </c>
    </row>
    <row r="250" spans="2:14" x14ac:dyDescent="0.2">
      <c r="B250">
        <v>95</v>
      </c>
      <c r="C250" s="23">
        <v>0</v>
      </c>
      <c r="D250" s="23">
        <v>0</v>
      </c>
      <c r="E250" s="23">
        <v>0</v>
      </c>
      <c r="F250" s="23">
        <v>0</v>
      </c>
      <c r="G250" s="23">
        <v>0</v>
      </c>
      <c r="H250" s="23">
        <v>0</v>
      </c>
      <c r="I250" s="23">
        <v>0</v>
      </c>
      <c r="J250" s="23">
        <v>0</v>
      </c>
      <c r="K250" s="23">
        <v>0</v>
      </c>
      <c r="L250" s="23">
        <v>0</v>
      </c>
      <c r="M250" s="23">
        <v>0</v>
      </c>
      <c r="N250" s="23">
        <v>0</v>
      </c>
    </row>
    <row r="251" spans="2:14" x14ac:dyDescent="0.2">
      <c r="B251">
        <v>96</v>
      </c>
      <c r="C251" s="23">
        <v>0</v>
      </c>
      <c r="D251" s="23">
        <v>0</v>
      </c>
      <c r="E251" s="23">
        <v>0</v>
      </c>
      <c r="F251" s="23">
        <v>0</v>
      </c>
      <c r="G251" s="23">
        <v>0</v>
      </c>
      <c r="H251" s="23">
        <v>0</v>
      </c>
      <c r="I251" s="23">
        <v>0</v>
      </c>
      <c r="J251" s="23">
        <v>0</v>
      </c>
      <c r="K251" s="23">
        <v>0</v>
      </c>
      <c r="L251" s="23">
        <v>0</v>
      </c>
      <c r="M251" s="23">
        <v>0</v>
      </c>
      <c r="N251" s="23">
        <v>0</v>
      </c>
    </row>
    <row r="252" spans="2:14" x14ac:dyDescent="0.2">
      <c r="B252">
        <v>97</v>
      </c>
      <c r="C252" s="23">
        <v>0</v>
      </c>
      <c r="D252" s="23">
        <v>0</v>
      </c>
      <c r="E252" s="23">
        <v>0</v>
      </c>
      <c r="F252" s="23">
        <v>0</v>
      </c>
      <c r="G252" s="23">
        <v>0</v>
      </c>
      <c r="H252" s="23">
        <v>0</v>
      </c>
      <c r="I252" s="23">
        <v>0</v>
      </c>
      <c r="J252" s="23">
        <v>0</v>
      </c>
      <c r="K252" s="23">
        <v>0</v>
      </c>
      <c r="L252" s="23">
        <v>0</v>
      </c>
      <c r="M252" s="23">
        <v>0</v>
      </c>
      <c r="N252" s="23">
        <v>0</v>
      </c>
    </row>
    <row r="253" spans="2:14" x14ac:dyDescent="0.2">
      <c r="B253">
        <v>98</v>
      </c>
      <c r="C253" s="23">
        <v>0</v>
      </c>
      <c r="D253" s="23">
        <v>0</v>
      </c>
      <c r="E253" s="23">
        <v>0</v>
      </c>
      <c r="F253" s="23">
        <v>0</v>
      </c>
      <c r="G253" s="23">
        <v>0</v>
      </c>
      <c r="H253" s="23">
        <v>0</v>
      </c>
      <c r="I253" s="23">
        <v>0</v>
      </c>
      <c r="J253" s="23">
        <v>0</v>
      </c>
      <c r="K253" s="23">
        <v>0</v>
      </c>
      <c r="L253" s="23">
        <v>0</v>
      </c>
      <c r="M253" s="23">
        <v>0</v>
      </c>
      <c r="N253" s="23">
        <v>0</v>
      </c>
    </row>
    <row r="254" spans="2:14" x14ac:dyDescent="0.2">
      <c r="B254">
        <v>99</v>
      </c>
      <c r="C254" s="23">
        <v>0</v>
      </c>
      <c r="D254" s="23">
        <v>0</v>
      </c>
      <c r="E254" s="23">
        <v>0</v>
      </c>
      <c r="F254" s="23">
        <v>0</v>
      </c>
      <c r="G254" s="23">
        <v>0</v>
      </c>
      <c r="H254" s="23">
        <v>0</v>
      </c>
      <c r="I254" s="23">
        <v>0</v>
      </c>
      <c r="J254" s="23">
        <v>0</v>
      </c>
      <c r="K254" s="23">
        <v>0</v>
      </c>
      <c r="L254" s="23">
        <v>0</v>
      </c>
      <c r="M254" s="23">
        <v>0</v>
      </c>
      <c r="N254" s="23">
        <v>0</v>
      </c>
    </row>
    <row r="255" spans="2:14" x14ac:dyDescent="0.2">
      <c r="B255">
        <v>100</v>
      </c>
      <c r="C255" s="23">
        <v>0</v>
      </c>
      <c r="D255" s="23">
        <v>0</v>
      </c>
      <c r="E255" s="23">
        <v>0</v>
      </c>
      <c r="F255" s="23">
        <v>0</v>
      </c>
      <c r="G255" s="23">
        <v>0</v>
      </c>
      <c r="H255" s="23">
        <v>0</v>
      </c>
      <c r="I255" s="23">
        <v>0</v>
      </c>
      <c r="J255" s="23">
        <v>0</v>
      </c>
      <c r="K255" s="23">
        <v>0</v>
      </c>
      <c r="L255" s="23">
        <v>0</v>
      </c>
      <c r="M255" s="23">
        <v>0</v>
      </c>
      <c r="N255" s="23">
        <v>0</v>
      </c>
    </row>
    <row r="260" spans="2:14" x14ac:dyDescent="0.2">
      <c r="C260" t="s">
        <v>1</v>
      </c>
      <c r="D260" t="s">
        <v>8</v>
      </c>
      <c r="E260" t="s">
        <v>21</v>
      </c>
      <c r="F260" t="s">
        <v>14</v>
      </c>
      <c r="G260" t="s">
        <v>12</v>
      </c>
      <c r="H260" t="s">
        <v>16</v>
      </c>
      <c r="I260" t="s">
        <v>25</v>
      </c>
      <c r="J260" t="s">
        <v>62</v>
      </c>
      <c r="K260" t="s">
        <v>63</v>
      </c>
      <c r="L260" t="s">
        <v>64</v>
      </c>
      <c r="M260" t="s">
        <v>79</v>
      </c>
      <c r="N260" t="s">
        <v>23</v>
      </c>
    </row>
    <row r="261" spans="2:14" x14ac:dyDescent="0.2">
      <c r="C261">
        <v>2</v>
      </c>
      <c r="D261">
        <v>3</v>
      </c>
      <c r="E261">
        <v>4</v>
      </c>
      <c r="F261">
        <v>5</v>
      </c>
      <c r="G261">
        <v>6</v>
      </c>
      <c r="H261">
        <v>7</v>
      </c>
      <c r="I261">
        <v>8</v>
      </c>
      <c r="J261">
        <v>9</v>
      </c>
      <c r="K261">
        <v>10</v>
      </c>
      <c r="L261">
        <v>11</v>
      </c>
      <c r="M261">
        <v>12</v>
      </c>
      <c r="N261">
        <v>13</v>
      </c>
    </row>
    <row r="262" spans="2:14" x14ac:dyDescent="0.2">
      <c r="B262" t="s">
        <v>61</v>
      </c>
      <c r="C262" s="23">
        <v>100000</v>
      </c>
      <c r="D262" s="23">
        <v>100000</v>
      </c>
      <c r="E262" s="23">
        <v>100000</v>
      </c>
      <c r="F262" s="23">
        <v>100000</v>
      </c>
      <c r="G262" s="23">
        <v>100000</v>
      </c>
      <c r="H262" s="23">
        <v>100000</v>
      </c>
      <c r="I262" s="23">
        <v>100000</v>
      </c>
      <c r="J262" s="23">
        <v>100000</v>
      </c>
      <c r="K262" s="23">
        <v>100000</v>
      </c>
      <c r="L262" s="23">
        <v>100000</v>
      </c>
      <c r="M262" s="23">
        <v>10</v>
      </c>
      <c r="N262" s="23">
        <v>10</v>
      </c>
    </row>
    <row r="263" spans="2:14" x14ac:dyDescent="0.2">
      <c r="B263">
        <v>1</v>
      </c>
      <c r="C263">
        <v>0</v>
      </c>
      <c r="D263">
        <v>0</v>
      </c>
      <c r="E263">
        <v>0</v>
      </c>
      <c r="F263">
        <v>0</v>
      </c>
      <c r="G263">
        <v>0</v>
      </c>
      <c r="H263">
        <v>0</v>
      </c>
      <c r="I263">
        <v>0</v>
      </c>
      <c r="J263">
        <v>0</v>
      </c>
      <c r="K263">
        <v>0</v>
      </c>
      <c r="L263">
        <v>0</v>
      </c>
      <c r="M263">
        <v>6000</v>
      </c>
      <c r="N263">
        <v>12000</v>
      </c>
    </row>
    <row r="264" spans="2:14" x14ac:dyDescent="0.2">
      <c r="B264">
        <v>2</v>
      </c>
      <c r="C264">
        <v>0</v>
      </c>
      <c r="D264">
        <v>0</v>
      </c>
      <c r="E264">
        <v>0</v>
      </c>
      <c r="F264">
        <v>0</v>
      </c>
      <c r="G264">
        <v>0</v>
      </c>
      <c r="H264">
        <v>0</v>
      </c>
      <c r="I264">
        <v>0</v>
      </c>
      <c r="J264">
        <v>0</v>
      </c>
      <c r="K264">
        <v>0</v>
      </c>
      <c r="L264">
        <v>0</v>
      </c>
      <c r="M264">
        <v>6000</v>
      </c>
      <c r="N264">
        <v>12000</v>
      </c>
    </row>
    <row r="265" spans="2:14" x14ac:dyDescent="0.2">
      <c r="B265">
        <v>3</v>
      </c>
      <c r="C265">
        <v>0</v>
      </c>
      <c r="D265">
        <v>0</v>
      </c>
      <c r="E265">
        <v>0</v>
      </c>
      <c r="F265">
        <v>0</v>
      </c>
      <c r="G265">
        <v>0</v>
      </c>
      <c r="H265">
        <v>0</v>
      </c>
      <c r="I265">
        <v>0</v>
      </c>
      <c r="J265">
        <v>0</v>
      </c>
      <c r="K265">
        <v>0</v>
      </c>
      <c r="L265">
        <v>0</v>
      </c>
      <c r="M265">
        <v>6000</v>
      </c>
      <c r="N265">
        <v>12000</v>
      </c>
    </row>
    <row r="266" spans="2:14" x14ac:dyDescent="0.2">
      <c r="B266">
        <v>4</v>
      </c>
      <c r="C266">
        <v>0</v>
      </c>
      <c r="D266">
        <v>0</v>
      </c>
      <c r="E266">
        <v>0</v>
      </c>
      <c r="F266">
        <v>0</v>
      </c>
      <c r="G266">
        <v>0</v>
      </c>
      <c r="H266">
        <v>0</v>
      </c>
      <c r="I266">
        <v>0</v>
      </c>
      <c r="J266">
        <v>0</v>
      </c>
      <c r="K266">
        <v>0</v>
      </c>
      <c r="L266">
        <v>0</v>
      </c>
      <c r="M266">
        <v>6000</v>
      </c>
      <c r="N266">
        <v>12000</v>
      </c>
    </row>
    <row r="267" spans="2:14" x14ac:dyDescent="0.2">
      <c r="B267">
        <v>5</v>
      </c>
      <c r="C267">
        <v>0</v>
      </c>
      <c r="D267">
        <v>0</v>
      </c>
      <c r="E267">
        <v>0</v>
      </c>
      <c r="F267">
        <v>0</v>
      </c>
      <c r="G267">
        <v>0</v>
      </c>
      <c r="H267">
        <v>0</v>
      </c>
      <c r="I267">
        <v>0</v>
      </c>
      <c r="J267">
        <v>0</v>
      </c>
      <c r="K267">
        <v>0</v>
      </c>
      <c r="L267">
        <v>0</v>
      </c>
      <c r="M267">
        <v>6000</v>
      </c>
      <c r="N267">
        <v>12000</v>
      </c>
    </row>
    <row r="268" spans="2:14" x14ac:dyDescent="0.2">
      <c r="B268">
        <v>6</v>
      </c>
      <c r="C268">
        <v>0</v>
      </c>
      <c r="D268">
        <v>0</v>
      </c>
      <c r="E268">
        <v>0</v>
      </c>
      <c r="F268">
        <v>0</v>
      </c>
      <c r="G268">
        <v>0</v>
      </c>
      <c r="H268">
        <v>0</v>
      </c>
      <c r="I268">
        <v>0</v>
      </c>
      <c r="J268">
        <v>0</v>
      </c>
      <c r="K268">
        <v>0</v>
      </c>
      <c r="L268">
        <v>0</v>
      </c>
      <c r="M268">
        <v>6000</v>
      </c>
      <c r="N268">
        <v>12000</v>
      </c>
    </row>
    <row r="269" spans="2:14" x14ac:dyDescent="0.2">
      <c r="B269">
        <v>7</v>
      </c>
      <c r="C269">
        <v>0</v>
      </c>
      <c r="D269">
        <v>0</v>
      </c>
      <c r="E269">
        <v>0</v>
      </c>
      <c r="F269">
        <v>0</v>
      </c>
      <c r="G269">
        <v>0</v>
      </c>
      <c r="H269">
        <v>0</v>
      </c>
      <c r="I269">
        <v>0</v>
      </c>
      <c r="J269">
        <v>0</v>
      </c>
      <c r="K269">
        <v>0</v>
      </c>
      <c r="L269">
        <v>0</v>
      </c>
      <c r="M269">
        <v>6000</v>
      </c>
      <c r="N269">
        <v>12000</v>
      </c>
    </row>
    <row r="270" spans="2:14" x14ac:dyDescent="0.2">
      <c r="B270">
        <v>8</v>
      </c>
      <c r="C270">
        <v>0</v>
      </c>
      <c r="D270">
        <v>0</v>
      </c>
      <c r="E270">
        <v>0</v>
      </c>
      <c r="F270">
        <v>0</v>
      </c>
      <c r="G270">
        <v>0</v>
      </c>
      <c r="H270">
        <v>0</v>
      </c>
      <c r="I270">
        <v>0</v>
      </c>
      <c r="J270">
        <v>0</v>
      </c>
      <c r="K270">
        <v>0</v>
      </c>
      <c r="L270">
        <v>0</v>
      </c>
      <c r="M270">
        <v>6000</v>
      </c>
      <c r="N270">
        <v>12000</v>
      </c>
    </row>
    <row r="271" spans="2:14" x14ac:dyDescent="0.2">
      <c r="B271">
        <v>9</v>
      </c>
      <c r="C271">
        <v>0</v>
      </c>
      <c r="D271">
        <v>0</v>
      </c>
      <c r="E271">
        <v>0</v>
      </c>
      <c r="F271">
        <v>0</v>
      </c>
      <c r="G271">
        <v>0</v>
      </c>
      <c r="H271">
        <v>0</v>
      </c>
      <c r="I271">
        <v>0</v>
      </c>
      <c r="J271">
        <v>0</v>
      </c>
      <c r="K271">
        <v>0</v>
      </c>
      <c r="L271">
        <v>0</v>
      </c>
      <c r="M271">
        <v>6000</v>
      </c>
      <c r="N271">
        <v>12000</v>
      </c>
    </row>
    <row r="272" spans="2:14" x14ac:dyDescent="0.2">
      <c r="B272">
        <v>10</v>
      </c>
      <c r="C272">
        <v>0</v>
      </c>
      <c r="D272">
        <v>0</v>
      </c>
      <c r="E272">
        <v>0</v>
      </c>
      <c r="F272">
        <v>0</v>
      </c>
      <c r="G272">
        <v>0</v>
      </c>
      <c r="H272">
        <v>0</v>
      </c>
      <c r="I272">
        <v>0</v>
      </c>
      <c r="J272">
        <v>0</v>
      </c>
      <c r="K272">
        <v>0</v>
      </c>
      <c r="L272">
        <v>0</v>
      </c>
      <c r="M272">
        <v>6000</v>
      </c>
      <c r="N272">
        <v>12000</v>
      </c>
    </row>
    <row r="273" spans="2:14" x14ac:dyDescent="0.2">
      <c r="B273">
        <v>11</v>
      </c>
      <c r="C273">
        <v>0</v>
      </c>
      <c r="D273">
        <v>240</v>
      </c>
      <c r="E273">
        <v>1800</v>
      </c>
      <c r="F273">
        <v>153000</v>
      </c>
      <c r="G273">
        <v>3810</v>
      </c>
      <c r="H273">
        <v>233000</v>
      </c>
      <c r="I273">
        <v>0</v>
      </c>
      <c r="J273">
        <v>0</v>
      </c>
      <c r="K273">
        <v>0</v>
      </c>
      <c r="L273">
        <v>0</v>
      </c>
      <c r="M273">
        <v>6000</v>
      </c>
      <c r="N273">
        <v>12000</v>
      </c>
    </row>
    <row r="274" spans="2:14" x14ac:dyDescent="0.2">
      <c r="B274">
        <v>12</v>
      </c>
      <c r="C274">
        <v>0</v>
      </c>
      <c r="D274">
        <v>240</v>
      </c>
      <c r="E274">
        <v>1800</v>
      </c>
      <c r="F274">
        <v>153000</v>
      </c>
      <c r="G274">
        <v>3810</v>
      </c>
      <c r="H274">
        <v>233000</v>
      </c>
      <c r="I274">
        <v>0</v>
      </c>
      <c r="J274">
        <v>0</v>
      </c>
      <c r="K274">
        <v>0</v>
      </c>
      <c r="L274">
        <v>0</v>
      </c>
      <c r="M274">
        <v>6000</v>
      </c>
      <c r="N274">
        <v>12000</v>
      </c>
    </row>
    <row r="275" spans="2:14" x14ac:dyDescent="0.2">
      <c r="B275">
        <v>13</v>
      </c>
      <c r="C275">
        <v>0</v>
      </c>
      <c r="D275">
        <v>240</v>
      </c>
      <c r="E275">
        <v>1800</v>
      </c>
      <c r="F275">
        <v>153000</v>
      </c>
      <c r="G275">
        <v>3810</v>
      </c>
      <c r="H275">
        <v>233000</v>
      </c>
      <c r="I275">
        <v>0</v>
      </c>
      <c r="J275">
        <v>0</v>
      </c>
      <c r="K275">
        <v>0</v>
      </c>
      <c r="L275">
        <v>0</v>
      </c>
      <c r="M275">
        <v>6000</v>
      </c>
      <c r="N275">
        <v>12000</v>
      </c>
    </row>
    <row r="276" spans="2:14" x14ac:dyDescent="0.2">
      <c r="B276">
        <v>14</v>
      </c>
      <c r="C276">
        <v>0</v>
      </c>
      <c r="D276">
        <v>240</v>
      </c>
      <c r="E276">
        <v>1800</v>
      </c>
      <c r="F276">
        <v>153000</v>
      </c>
      <c r="G276">
        <v>3810</v>
      </c>
      <c r="H276">
        <v>233000</v>
      </c>
      <c r="I276">
        <v>0</v>
      </c>
      <c r="J276">
        <v>0</v>
      </c>
      <c r="K276">
        <v>0</v>
      </c>
      <c r="L276">
        <v>0</v>
      </c>
      <c r="M276">
        <v>6000</v>
      </c>
      <c r="N276">
        <v>12000</v>
      </c>
    </row>
    <row r="277" spans="2:14" x14ac:dyDescent="0.2">
      <c r="B277">
        <v>15</v>
      </c>
      <c r="C277">
        <v>0</v>
      </c>
      <c r="D277">
        <v>240</v>
      </c>
      <c r="E277">
        <v>1800</v>
      </c>
      <c r="F277">
        <v>153000</v>
      </c>
      <c r="G277">
        <v>3810</v>
      </c>
      <c r="H277">
        <v>233000</v>
      </c>
      <c r="I277">
        <v>0</v>
      </c>
      <c r="J277">
        <v>0</v>
      </c>
      <c r="K277">
        <v>0</v>
      </c>
      <c r="L277">
        <v>0</v>
      </c>
      <c r="M277">
        <v>6000</v>
      </c>
      <c r="N277">
        <v>12000</v>
      </c>
    </row>
    <row r="278" spans="2:14" x14ac:dyDescent="0.2">
      <c r="B278">
        <v>16</v>
      </c>
      <c r="C278">
        <v>210</v>
      </c>
      <c r="D278">
        <v>240</v>
      </c>
      <c r="E278">
        <v>1800</v>
      </c>
      <c r="F278">
        <v>153000</v>
      </c>
      <c r="G278">
        <v>3810</v>
      </c>
      <c r="H278">
        <v>233000</v>
      </c>
      <c r="I278">
        <v>5600</v>
      </c>
      <c r="J278">
        <v>0</v>
      </c>
      <c r="K278">
        <v>0</v>
      </c>
      <c r="L278">
        <v>0</v>
      </c>
      <c r="M278">
        <v>6000</v>
      </c>
      <c r="N278">
        <v>12000</v>
      </c>
    </row>
    <row r="279" spans="2:14" x14ac:dyDescent="0.2">
      <c r="B279">
        <v>17</v>
      </c>
      <c r="C279">
        <v>210</v>
      </c>
      <c r="D279">
        <v>240</v>
      </c>
      <c r="E279">
        <v>1800</v>
      </c>
      <c r="F279">
        <v>153000</v>
      </c>
      <c r="G279">
        <v>3810</v>
      </c>
      <c r="H279">
        <v>233000</v>
      </c>
      <c r="I279">
        <v>5600</v>
      </c>
      <c r="J279">
        <v>0</v>
      </c>
      <c r="K279">
        <v>0</v>
      </c>
      <c r="L279">
        <v>0</v>
      </c>
      <c r="M279">
        <v>6000</v>
      </c>
      <c r="N279">
        <v>12000</v>
      </c>
    </row>
    <row r="280" spans="2:14" x14ac:dyDescent="0.2">
      <c r="B280">
        <v>18</v>
      </c>
      <c r="C280">
        <v>210</v>
      </c>
      <c r="D280">
        <v>240</v>
      </c>
      <c r="E280">
        <v>1800</v>
      </c>
      <c r="F280">
        <v>153000</v>
      </c>
      <c r="G280">
        <v>3810</v>
      </c>
      <c r="H280">
        <v>233000</v>
      </c>
      <c r="I280">
        <v>5600</v>
      </c>
      <c r="J280">
        <v>93</v>
      </c>
      <c r="K280">
        <v>127</v>
      </c>
      <c r="L280">
        <v>158</v>
      </c>
      <c r="M280">
        <v>6000</v>
      </c>
      <c r="N280">
        <v>12000</v>
      </c>
    </row>
    <row r="281" spans="2:14" x14ac:dyDescent="0.2">
      <c r="B281">
        <v>19</v>
      </c>
      <c r="C281">
        <v>210</v>
      </c>
      <c r="D281">
        <v>240</v>
      </c>
      <c r="E281">
        <v>1800</v>
      </c>
      <c r="F281">
        <v>153000</v>
      </c>
      <c r="G281">
        <v>3810</v>
      </c>
      <c r="H281">
        <v>233000</v>
      </c>
      <c r="I281">
        <v>5600</v>
      </c>
      <c r="J281">
        <v>93</v>
      </c>
      <c r="K281">
        <v>127</v>
      </c>
      <c r="L281">
        <v>158</v>
      </c>
      <c r="M281">
        <v>6000</v>
      </c>
      <c r="N281">
        <v>12000</v>
      </c>
    </row>
    <row r="282" spans="2:14" x14ac:dyDescent="0.2">
      <c r="B282">
        <v>20</v>
      </c>
      <c r="C282">
        <v>210</v>
      </c>
      <c r="D282">
        <v>240</v>
      </c>
      <c r="E282">
        <v>1800</v>
      </c>
      <c r="F282">
        <v>153000</v>
      </c>
      <c r="G282">
        <v>3810</v>
      </c>
      <c r="H282">
        <v>233000</v>
      </c>
      <c r="I282">
        <v>5600</v>
      </c>
      <c r="J282">
        <v>93</v>
      </c>
      <c r="K282">
        <v>127</v>
      </c>
      <c r="L282">
        <v>158</v>
      </c>
      <c r="M282">
        <v>6000</v>
      </c>
      <c r="N282">
        <v>12000</v>
      </c>
    </row>
    <row r="283" spans="2:14" x14ac:dyDescent="0.2">
      <c r="B283">
        <v>21</v>
      </c>
      <c r="C283">
        <v>210</v>
      </c>
      <c r="D283">
        <v>240</v>
      </c>
      <c r="E283">
        <v>1800</v>
      </c>
      <c r="F283">
        <v>153000</v>
      </c>
      <c r="G283">
        <v>3810</v>
      </c>
      <c r="H283">
        <v>233000</v>
      </c>
      <c r="I283">
        <v>5600</v>
      </c>
      <c r="J283">
        <v>93</v>
      </c>
      <c r="K283">
        <v>127</v>
      </c>
      <c r="L283">
        <v>158</v>
      </c>
      <c r="M283">
        <v>6000</v>
      </c>
      <c r="N283">
        <v>12000</v>
      </c>
    </row>
    <row r="284" spans="2:14" x14ac:dyDescent="0.2">
      <c r="B284">
        <v>22</v>
      </c>
      <c r="C284">
        <v>210</v>
      </c>
      <c r="D284">
        <v>240</v>
      </c>
      <c r="E284">
        <v>1800</v>
      </c>
      <c r="F284">
        <v>153000</v>
      </c>
      <c r="G284">
        <v>3810</v>
      </c>
      <c r="H284">
        <v>233000</v>
      </c>
      <c r="I284">
        <v>5600</v>
      </c>
      <c r="J284">
        <v>93</v>
      </c>
      <c r="K284">
        <v>127</v>
      </c>
      <c r="L284">
        <v>158</v>
      </c>
      <c r="M284">
        <v>6000</v>
      </c>
      <c r="N284">
        <v>12000</v>
      </c>
    </row>
    <row r="285" spans="2:14" x14ac:dyDescent="0.2">
      <c r="B285">
        <v>23</v>
      </c>
      <c r="C285">
        <v>210</v>
      </c>
      <c r="D285">
        <v>240</v>
      </c>
      <c r="E285">
        <v>1800</v>
      </c>
      <c r="F285">
        <v>153000</v>
      </c>
      <c r="G285">
        <v>3810</v>
      </c>
      <c r="H285">
        <v>233000</v>
      </c>
      <c r="I285">
        <v>5600</v>
      </c>
      <c r="J285">
        <v>93</v>
      </c>
      <c r="K285">
        <v>127</v>
      </c>
      <c r="L285">
        <v>158</v>
      </c>
      <c r="M285">
        <v>6000</v>
      </c>
      <c r="N285">
        <v>12000</v>
      </c>
    </row>
    <row r="286" spans="2:14" x14ac:dyDescent="0.2">
      <c r="B286">
        <v>24</v>
      </c>
      <c r="C286">
        <v>210</v>
      </c>
      <c r="D286">
        <v>240</v>
      </c>
      <c r="E286">
        <v>1800</v>
      </c>
      <c r="F286">
        <v>153000</v>
      </c>
      <c r="G286">
        <v>3810</v>
      </c>
      <c r="H286">
        <v>233000</v>
      </c>
      <c r="I286">
        <v>5600</v>
      </c>
      <c r="J286">
        <v>93</v>
      </c>
      <c r="K286">
        <v>127</v>
      </c>
      <c r="L286">
        <v>158</v>
      </c>
      <c r="M286">
        <v>6000</v>
      </c>
      <c r="N286">
        <v>12000</v>
      </c>
    </row>
    <row r="287" spans="2:14" x14ac:dyDescent="0.2">
      <c r="B287">
        <v>25</v>
      </c>
      <c r="C287">
        <v>210</v>
      </c>
      <c r="D287">
        <v>240</v>
      </c>
      <c r="E287">
        <v>1800</v>
      </c>
      <c r="F287">
        <v>153000</v>
      </c>
      <c r="G287">
        <v>3810</v>
      </c>
      <c r="H287">
        <v>233000</v>
      </c>
      <c r="I287">
        <v>5600</v>
      </c>
      <c r="J287">
        <v>93</v>
      </c>
      <c r="K287">
        <v>127</v>
      </c>
      <c r="L287">
        <v>158</v>
      </c>
      <c r="M287">
        <v>6000</v>
      </c>
      <c r="N287">
        <v>12000</v>
      </c>
    </row>
    <row r="288" spans="2:14" x14ac:dyDescent="0.2">
      <c r="B288">
        <v>26</v>
      </c>
      <c r="C288">
        <v>210</v>
      </c>
      <c r="D288">
        <v>240</v>
      </c>
      <c r="E288">
        <v>1800</v>
      </c>
      <c r="F288">
        <v>153000</v>
      </c>
      <c r="G288">
        <v>3810</v>
      </c>
      <c r="H288">
        <v>233000</v>
      </c>
      <c r="I288">
        <v>5600</v>
      </c>
      <c r="J288">
        <v>144</v>
      </c>
      <c r="K288">
        <v>197</v>
      </c>
      <c r="L288">
        <v>246</v>
      </c>
      <c r="M288">
        <v>6000</v>
      </c>
      <c r="N288">
        <v>12000</v>
      </c>
    </row>
    <row r="289" spans="2:14" x14ac:dyDescent="0.2">
      <c r="B289">
        <v>27</v>
      </c>
      <c r="C289">
        <v>210</v>
      </c>
      <c r="D289">
        <v>240</v>
      </c>
      <c r="E289">
        <v>1800</v>
      </c>
      <c r="F289">
        <v>153000</v>
      </c>
      <c r="G289">
        <v>3810</v>
      </c>
      <c r="H289">
        <v>233000</v>
      </c>
      <c r="I289">
        <v>5600</v>
      </c>
      <c r="J289">
        <v>144</v>
      </c>
      <c r="K289">
        <v>197</v>
      </c>
      <c r="L289">
        <v>246</v>
      </c>
      <c r="M289">
        <v>6000</v>
      </c>
      <c r="N289">
        <v>12000</v>
      </c>
    </row>
    <row r="290" spans="2:14" x14ac:dyDescent="0.2">
      <c r="B290">
        <v>28</v>
      </c>
      <c r="C290">
        <v>210</v>
      </c>
      <c r="D290">
        <v>240</v>
      </c>
      <c r="E290">
        <v>1800</v>
      </c>
      <c r="F290">
        <v>153000</v>
      </c>
      <c r="G290">
        <v>3810</v>
      </c>
      <c r="H290">
        <v>233000</v>
      </c>
      <c r="I290">
        <v>5600</v>
      </c>
      <c r="J290">
        <v>144</v>
      </c>
      <c r="K290">
        <v>197</v>
      </c>
      <c r="L290">
        <v>246</v>
      </c>
      <c r="M290">
        <v>6000</v>
      </c>
      <c r="N290">
        <v>12000</v>
      </c>
    </row>
    <row r="291" spans="2:14" x14ac:dyDescent="0.2">
      <c r="B291">
        <v>29</v>
      </c>
      <c r="C291">
        <v>210</v>
      </c>
      <c r="D291">
        <v>240</v>
      </c>
      <c r="E291">
        <v>1800</v>
      </c>
      <c r="F291">
        <v>153000</v>
      </c>
      <c r="G291">
        <v>3810</v>
      </c>
      <c r="H291">
        <v>233000</v>
      </c>
      <c r="I291">
        <v>5600</v>
      </c>
      <c r="J291">
        <v>144</v>
      </c>
      <c r="K291">
        <v>197</v>
      </c>
      <c r="L291">
        <v>246</v>
      </c>
      <c r="M291">
        <v>6000</v>
      </c>
      <c r="N291">
        <v>12000</v>
      </c>
    </row>
    <row r="292" spans="2:14" x14ac:dyDescent="0.2">
      <c r="B292">
        <v>30</v>
      </c>
      <c r="C292">
        <v>210</v>
      </c>
      <c r="D292">
        <v>240</v>
      </c>
      <c r="E292">
        <v>1800</v>
      </c>
      <c r="F292">
        <v>153000</v>
      </c>
      <c r="G292">
        <v>3810</v>
      </c>
      <c r="H292">
        <v>233000</v>
      </c>
      <c r="I292">
        <v>5600</v>
      </c>
      <c r="J292">
        <v>144</v>
      </c>
      <c r="K292">
        <v>197</v>
      </c>
      <c r="L292">
        <v>246</v>
      </c>
      <c r="M292">
        <v>6000</v>
      </c>
      <c r="N292">
        <v>12000</v>
      </c>
    </row>
    <row r="293" spans="2:14" x14ac:dyDescent="0.2">
      <c r="B293">
        <v>31</v>
      </c>
      <c r="C293">
        <v>210</v>
      </c>
      <c r="D293">
        <v>240</v>
      </c>
      <c r="E293">
        <v>1800</v>
      </c>
      <c r="F293">
        <v>153000</v>
      </c>
      <c r="G293">
        <v>3810</v>
      </c>
      <c r="H293">
        <v>397000</v>
      </c>
      <c r="I293">
        <v>9500</v>
      </c>
      <c r="J293">
        <v>276</v>
      </c>
      <c r="K293">
        <v>379</v>
      </c>
      <c r="L293">
        <v>474</v>
      </c>
      <c r="M293">
        <v>6000</v>
      </c>
      <c r="N293">
        <v>12000</v>
      </c>
    </row>
    <row r="294" spans="2:14" x14ac:dyDescent="0.2">
      <c r="B294">
        <v>32</v>
      </c>
      <c r="C294">
        <v>210</v>
      </c>
      <c r="D294">
        <v>240</v>
      </c>
      <c r="E294">
        <v>1800</v>
      </c>
      <c r="F294">
        <v>153000</v>
      </c>
      <c r="G294">
        <v>3810</v>
      </c>
      <c r="H294">
        <v>397000</v>
      </c>
      <c r="I294">
        <v>9500</v>
      </c>
      <c r="J294">
        <v>276</v>
      </c>
      <c r="K294">
        <v>379</v>
      </c>
      <c r="L294">
        <v>474</v>
      </c>
      <c r="M294">
        <v>6000</v>
      </c>
      <c r="N294">
        <v>12000</v>
      </c>
    </row>
    <row r="295" spans="2:14" x14ac:dyDescent="0.2">
      <c r="B295">
        <v>33</v>
      </c>
      <c r="C295">
        <v>210</v>
      </c>
      <c r="D295">
        <v>240</v>
      </c>
      <c r="E295">
        <v>1800</v>
      </c>
      <c r="F295">
        <v>153000</v>
      </c>
      <c r="G295">
        <v>3810</v>
      </c>
      <c r="H295">
        <v>397000</v>
      </c>
      <c r="I295">
        <v>9500</v>
      </c>
      <c r="J295">
        <v>276</v>
      </c>
      <c r="K295">
        <v>379</v>
      </c>
      <c r="L295">
        <v>474</v>
      </c>
      <c r="M295">
        <v>6000</v>
      </c>
      <c r="N295">
        <v>12000</v>
      </c>
    </row>
    <row r="296" spans="2:14" x14ac:dyDescent="0.2">
      <c r="B296">
        <v>34</v>
      </c>
      <c r="C296">
        <v>210</v>
      </c>
      <c r="D296">
        <v>240</v>
      </c>
      <c r="E296">
        <v>1800</v>
      </c>
      <c r="F296">
        <v>153000</v>
      </c>
      <c r="G296">
        <v>3810</v>
      </c>
      <c r="H296">
        <v>397000</v>
      </c>
      <c r="I296">
        <v>9500</v>
      </c>
      <c r="J296">
        <v>276</v>
      </c>
      <c r="K296">
        <v>379</v>
      </c>
      <c r="L296">
        <v>474</v>
      </c>
      <c r="M296">
        <v>6000</v>
      </c>
      <c r="N296">
        <v>12000</v>
      </c>
    </row>
    <row r="297" spans="2:14" x14ac:dyDescent="0.2">
      <c r="B297">
        <v>35</v>
      </c>
      <c r="C297">
        <v>210</v>
      </c>
      <c r="D297">
        <v>240</v>
      </c>
      <c r="E297">
        <v>1800</v>
      </c>
      <c r="F297">
        <v>153000</v>
      </c>
      <c r="G297">
        <v>3810</v>
      </c>
      <c r="H297">
        <v>397000</v>
      </c>
      <c r="I297">
        <v>9500</v>
      </c>
      <c r="J297">
        <v>276</v>
      </c>
      <c r="K297">
        <v>379</v>
      </c>
      <c r="L297">
        <v>474</v>
      </c>
      <c r="M297">
        <v>6000</v>
      </c>
      <c r="N297">
        <v>12000</v>
      </c>
    </row>
    <row r="298" spans="2:14" x14ac:dyDescent="0.2">
      <c r="B298">
        <v>36</v>
      </c>
      <c r="C298">
        <v>210</v>
      </c>
      <c r="D298">
        <v>240</v>
      </c>
      <c r="E298">
        <v>1800</v>
      </c>
      <c r="F298">
        <v>153000</v>
      </c>
      <c r="G298">
        <v>3810</v>
      </c>
      <c r="H298">
        <v>513000</v>
      </c>
      <c r="I298">
        <v>12700</v>
      </c>
      <c r="J298">
        <v>472</v>
      </c>
      <c r="K298">
        <v>660</v>
      </c>
      <c r="L298">
        <v>825</v>
      </c>
      <c r="M298">
        <v>6000</v>
      </c>
      <c r="N298">
        <v>12000</v>
      </c>
    </row>
    <row r="299" spans="2:14" x14ac:dyDescent="0.2">
      <c r="B299">
        <v>37</v>
      </c>
      <c r="C299">
        <v>210</v>
      </c>
      <c r="D299">
        <v>240</v>
      </c>
      <c r="E299">
        <v>1800</v>
      </c>
      <c r="F299">
        <v>153000</v>
      </c>
      <c r="G299">
        <v>3810</v>
      </c>
      <c r="H299">
        <v>513000</v>
      </c>
      <c r="I299">
        <v>12700</v>
      </c>
      <c r="J299">
        <v>472</v>
      </c>
      <c r="K299">
        <v>660</v>
      </c>
      <c r="L299">
        <v>825</v>
      </c>
      <c r="M299">
        <v>6000</v>
      </c>
      <c r="N299">
        <v>12000</v>
      </c>
    </row>
    <row r="300" spans="2:14" x14ac:dyDescent="0.2">
      <c r="B300">
        <v>38</v>
      </c>
      <c r="C300">
        <v>210</v>
      </c>
      <c r="D300">
        <v>240</v>
      </c>
      <c r="E300">
        <v>1800</v>
      </c>
      <c r="F300">
        <v>153000</v>
      </c>
      <c r="G300">
        <v>3810</v>
      </c>
      <c r="H300">
        <v>513000</v>
      </c>
      <c r="I300">
        <v>12700</v>
      </c>
      <c r="J300">
        <v>472</v>
      </c>
      <c r="K300">
        <v>660</v>
      </c>
      <c r="L300">
        <v>825</v>
      </c>
      <c r="M300">
        <v>6000</v>
      </c>
      <c r="N300">
        <v>12000</v>
      </c>
    </row>
    <row r="301" spans="2:14" x14ac:dyDescent="0.2">
      <c r="B301">
        <v>39</v>
      </c>
      <c r="C301">
        <v>210</v>
      </c>
      <c r="D301">
        <v>240</v>
      </c>
      <c r="E301">
        <v>1800</v>
      </c>
      <c r="F301">
        <v>153000</v>
      </c>
      <c r="G301">
        <v>3810</v>
      </c>
      <c r="H301">
        <v>513000</v>
      </c>
      <c r="I301">
        <v>12700</v>
      </c>
      <c r="J301">
        <v>472</v>
      </c>
      <c r="K301">
        <v>660</v>
      </c>
      <c r="L301">
        <v>825</v>
      </c>
      <c r="M301">
        <v>6000</v>
      </c>
      <c r="N301">
        <v>12000</v>
      </c>
    </row>
    <row r="302" spans="2:14" x14ac:dyDescent="0.2">
      <c r="B302">
        <v>40</v>
      </c>
      <c r="C302">
        <v>210</v>
      </c>
      <c r="D302">
        <v>240</v>
      </c>
      <c r="E302">
        <v>1800</v>
      </c>
      <c r="F302">
        <v>153000</v>
      </c>
      <c r="G302">
        <v>3810</v>
      </c>
      <c r="H302">
        <v>513000</v>
      </c>
      <c r="I302">
        <v>12700</v>
      </c>
      <c r="J302">
        <v>472</v>
      </c>
      <c r="K302">
        <v>660</v>
      </c>
      <c r="L302">
        <v>825</v>
      </c>
      <c r="M302">
        <v>6000</v>
      </c>
      <c r="N302">
        <v>12000</v>
      </c>
    </row>
    <row r="303" spans="2:14" x14ac:dyDescent="0.2">
      <c r="B303">
        <v>41</v>
      </c>
      <c r="C303">
        <v>210</v>
      </c>
      <c r="D303">
        <v>240</v>
      </c>
      <c r="E303">
        <v>1800</v>
      </c>
      <c r="F303">
        <v>153000</v>
      </c>
      <c r="G303">
        <v>3810</v>
      </c>
      <c r="H303">
        <v>616000</v>
      </c>
      <c r="I303">
        <v>16100</v>
      </c>
      <c r="J303">
        <v>861</v>
      </c>
      <c r="K303">
        <v>1237</v>
      </c>
      <c r="L303">
        <v>1546</v>
      </c>
      <c r="M303">
        <v>6000</v>
      </c>
      <c r="N303">
        <v>12000</v>
      </c>
    </row>
    <row r="304" spans="2:14" x14ac:dyDescent="0.2">
      <c r="B304">
        <v>42</v>
      </c>
      <c r="C304">
        <v>210</v>
      </c>
      <c r="D304">
        <v>240</v>
      </c>
      <c r="E304">
        <v>1800</v>
      </c>
      <c r="F304">
        <v>153000</v>
      </c>
      <c r="G304">
        <v>3810</v>
      </c>
      <c r="H304">
        <v>616000</v>
      </c>
      <c r="I304">
        <v>16100</v>
      </c>
      <c r="J304">
        <v>861</v>
      </c>
      <c r="K304">
        <v>1237</v>
      </c>
      <c r="L304">
        <v>1546</v>
      </c>
      <c r="M304">
        <v>6000</v>
      </c>
      <c r="N304">
        <v>12000</v>
      </c>
    </row>
    <row r="305" spans="2:14" x14ac:dyDescent="0.2">
      <c r="B305">
        <v>43</v>
      </c>
      <c r="C305">
        <v>210</v>
      </c>
      <c r="D305">
        <v>240</v>
      </c>
      <c r="E305">
        <v>1800</v>
      </c>
      <c r="F305">
        <v>153000</v>
      </c>
      <c r="G305">
        <v>3810</v>
      </c>
      <c r="H305">
        <v>616000</v>
      </c>
      <c r="I305">
        <v>16100</v>
      </c>
      <c r="J305">
        <v>861</v>
      </c>
      <c r="K305">
        <v>1237</v>
      </c>
      <c r="L305">
        <v>1546</v>
      </c>
      <c r="M305">
        <v>6000</v>
      </c>
      <c r="N305">
        <v>12000</v>
      </c>
    </row>
    <row r="306" spans="2:14" x14ac:dyDescent="0.2">
      <c r="B306">
        <v>44</v>
      </c>
      <c r="C306">
        <v>210</v>
      </c>
      <c r="D306">
        <v>240</v>
      </c>
      <c r="E306">
        <v>1800</v>
      </c>
      <c r="F306">
        <v>153000</v>
      </c>
      <c r="G306">
        <v>3810</v>
      </c>
      <c r="H306">
        <v>616000</v>
      </c>
      <c r="I306">
        <v>16100</v>
      </c>
      <c r="J306">
        <v>861</v>
      </c>
      <c r="K306">
        <v>1237</v>
      </c>
      <c r="L306">
        <v>1546</v>
      </c>
      <c r="M306">
        <v>6000</v>
      </c>
      <c r="N306">
        <v>12000</v>
      </c>
    </row>
    <row r="307" spans="2:14" x14ac:dyDescent="0.2">
      <c r="B307">
        <v>45</v>
      </c>
      <c r="C307">
        <v>210</v>
      </c>
      <c r="D307">
        <v>240</v>
      </c>
      <c r="E307">
        <v>1800</v>
      </c>
      <c r="F307">
        <v>153000</v>
      </c>
      <c r="G307">
        <v>3810</v>
      </c>
      <c r="H307">
        <v>616000</v>
      </c>
      <c r="I307">
        <v>16100</v>
      </c>
      <c r="J307">
        <v>861</v>
      </c>
      <c r="K307">
        <v>1237</v>
      </c>
      <c r="L307">
        <v>1546</v>
      </c>
      <c r="M307">
        <v>6000</v>
      </c>
      <c r="N307">
        <v>12000</v>
      </c>
    </row>
    <row r="308" spans="2:14" x14ac:dyDescent="0.2">
      <c r="B308">
        <v>46</v>
      </c>
      <c r="C308">
        <v>210</v>
      </c>
      <c r="D308">
        <v>240</v>
      </c>
      <c r="E308">
        <v>1800</v>
      </c>
      <c r="F308">
        <v>153000</v>
      </c>
      <c r="G308">
        <v>3810</v>
      </c>
      <c r="H308">
        <v>692000</v>
      </c>
      <c r="I308">
        <v>19000</v>
      </c>
      <c r="J308">
        <v>1390</v>
      </c>
      <c r="K308">
        <v>2050</v>
      </c>
      <c r="L308">
        <v>2563</v>
      </c>
      <c r="M308">
        <v>6000</v>
      </c>
      <c r="N308">
        <v>12000</v>
      </c>
    </row>
    <row r="309" spans="2:14" x14ac:dyDescent="0.2">
      <c r="B309">
        <v>47</v>
      </c>
      <c r="C309">
        <v>210</v>
      </c>
      <c r="D309">
        <v>240</v>
      </c>
      <c r="E309">
        <v>1800</v>
      </c>
      <c r="F309">
        <v>153000</v>
      </c>
      <c r="G309">
        <v>3810</v>
      </c>
      <c r="H309">
        <v>692000</v>
      </c>
      <c r="I309">
        <v>19000</v>
      </c>
      <c r="J309">
        <v>1390</v>
      </c>
      <c r="K309">
        <v>2050</v>
      </c>
      <c r="L309">
        <v>2563</v>
      </c>
      <c r="M309">
        <v>6000</v>
      </c>
      <c r="N309">
        <v>12000</v>
      </c>
    </row>
    <row r="310" spans="2:14" x14ac:dyDescent="0.2">
      <c r="B310">
        <v>48</v>
      </c>
      <c r="C310">
        <v>210</v>
      </c>
      <c r="D310">
        <v>240</v>
      </c>
      <c r="E310">
        <v>1800</v>
      </c>
      <c r="F310">
        <v>153000</v>
      </c>
      <c r="G310">
        <v>3810</v>
      </c>
      <c r="H310">
        <v>692000</v>
      </c>
      <c r="I310">
        <v>19000</v>
      </c>
      <c r="J310">
        <v>1390</v>
      </c>
      <c r="K310">
        <v>2050</v>
      </c>
      <c r="L310">
        <v>2563</v>
      </c>
      <c r="M310">
        <v>6000</v>
      </c>
      <c r="N310">
        <v>12000</v>
      </c>
    </row>
    <row r="311" spans="2:14" x14ac:dyDescent="0.2">
      <c r="B311">
        <v>49</v>
      </c>
      <c r="C311">
        <v>210</v>
      </c>
      <c r="D311">
        <v>240</v>
      </c>
      <c r="E311">
        <v>1800</v>
      </c>
      <c r="F311">
        <v>153000</v>
      </c>
      <c r="G311">
        <v>3810</v>
      </c>
      <c r="H311">
        <v>692000</v>
      </c>
      <c r="I311">
        <v>19000</v>
      </c>
      <c r="J311">
        <v>1390</v>
      </c>
      <c r="K311">
        <v>2050</v>
      </c>
      <c r="L311">
        <v>2563</v>
      </c>
      <c r="M311">
        <v>6000</v>
      </c>
      <c r="N311">
        <v>12000</v>
      </c>
    </row>
    <row r="312" spans="2:14" x14ac:dyDescent="0.2">
      <c r="B312">
        <v>50</v>
      </c>
      <c r="C312">
        <v>210</v>
      </c>
      <c r="D312">
        <v>240</v>
      </c>
      <c r="E312">
        <v>1800</v>
      </c>
      <c r="F312">
        <v>153000</v>
      </c>
      <c r="G312">
        <v>3810</v>
      </c>
      <c r="H312">
        <v>692000</v>
      </c>
      <c r="I312">
        <v>19000</v>
      </c>
      <c r="J312">
        <v>1390</v>
      </c>
      <c r="K312">
        <v>2050</v>
      </c>
      <c r="L312">
        <v>2563</v>
      </c>
      <c r="M312">
        <v>6000</v>
      </c>
      <c r="N312">
        <v>12000</v>
      </c>
    </row>
    <row r="313" spans="2:14" x14ac:dyDescent="0.2">
      <c r="B313">
        <v>51</v>
      </c>
      <c r="C313">
        <v>210</v>
      </c>
      <c r="D313">
        <v>240</v>
      </c>
      <c r="E313">
        <v>1800</v>
      </c>
      <c r="F313">
        <v>153000</v>
      </c>
      <c r="G313">
        <v>3810</v>
      </c>
      <c r="H313">
        <v>724000</v>
      </c>
      <c r="I313">
        <v>21300</v>
      </c>
      <c r="J313">
        <v>2018</v>
      </c>
      <c r="K313">
        <v>3117</v>
      </c>
      <c r="L313">
        <v>3897</v>
      </c>
      <c r="M313">
        <v>6000</v>
      </c>
      <c r="N313">
        <v>12000</v>
      </c>
    </row>
    <row r="314" spans="2:14" x14ac:dyDescent="0.2">
      <c r="B314">
        <v>52</v>
      </c>
      <c r="C314">
        <v>210</v>
      </c>
      <c r="D314">
        <v>240</v>
      </c>
      <c r="E314">
        <v>1800</v>
      </c>
      <c r="F314">
        <v>153000</v>
      </c>
      <c r="G314">
        <v>3810</v>
      </c>
      <c r="H314">
        <v>724000</v>
      </c>
      <c r="I314">
        <v>21300</v>
      </c>
      <c r="J314">
        <v>2018</v>
      </c>
      <c r="K314">
        <v>3117</v>
      </c>
      <c r="L314">
        <v>3897</v>
      </c>
      <c r="M314">
        <v>6000</v>
      </c>
      <c r="N314">
        <v>12000</v>
      </c>
    </row>
    <row r="315" spans="2:14" x14ac:dyDescent="0.2">
      <c r="B315">
        <v>53</v>
      </c>
      <c r="C315">
        <v>210</v>
      </c>
      <c r="D315">
        <v>240</v>
      </c>
      <c r="E315">
        <v>1800</v>
      </c>
      <c r="F315">
        <v>153000</v>
      </c>
      <c r="G315">
        <v>3810</v>
      </c>
      <c r="H315">
        <v>724000</v>
      </c>
      <c r="I315">
        <v>21300</v>
      </c>
      <c r="J315">
        <v>2018</v>
      </c>
      <c r="K315">
        <v>3117</v>
      </c>
      <c r="L315">
        <v>3897</v>
      </c>
      <c r="M315">
        <v>6000</v>
      </c>
      <c r="N315">
        <v>12000</v>
      </c>
    </row>
    <row r="316" spans="2:14" x14ac:dyDescent="0.2">
      <c r="B316">
        <v>54</v>
      </c>
      <c r="C316">
        <v>210</v>
      </c>
      <c r="D316">
        <v>240</v>
      </c>
      <c r="E316">
        <v>1800</v>
      </c>
      <c r="F316">
        <v>153000</v>
      </c>
      <c r="G316">
        <v>3810</v>
      </c>
      <c r="H316">
        <v>724000</v>
      </c>
      <c r="I316">
        <v>21300</v>
      </c>
      <c r="J316">
        <v>2018</v>
      </c>
      <c r="K316">
        <v>3117</v>
      </c>
      <c r="L316">
        <v>3897</v>
      </c>
      <c r="M316">
        <v>6000</v>
      </c>
      <c r="N316">
        <v>12000</v>
      </c>
    </row>
    <row r="317" spans="2:14" x14ac:dyDescent="0.2">
      <c r="B317">
        <v>55</v>
      </c>
      <c r="C317">
        <v>210</v>
      </c>
      <c r="D317">
        <v>240</v>
      </c>
      <c r="E317">
        <v>1800</v>
      </c>
      <c r="F317">
        <v>153000</v>
      </c>
      <c r="G317">
        <v>3810</v>
      </c>
      <c r="H317">
        <v>724000</v>
      </c>
      <c r="I317">
        <v>21300</v>
      </c>
      <c r="J317">
        <v>2018</v>
      </c>
      <c r="K317">
        <v>3117</v>
      </c>
      <c r="L317">
        <v>3897</v>
      </c>
      <c r="M317">
        <v>6000</v>
      </c>
      <c r="N317">
        <v>12000</v>
      </c>
    </row>
    <row r="318" spans="2:14" x14ac:dyDescent="0.2">
      <c r="B318">
        <v>56</v>
      </c>
      <c r="C318">
        <v>210</v>
      </c>
      <c r="D318">
        <v>240</v>
      </c>
      <c r="E318">
        <v>1800</v>
      </c>
      <c r="F318">
        <v>153000</v>
      </c>
      <c r="G318">
        <v>3810</v>
      </c>
      <c r="H318">
        <v>724000</v>
      </c>
      <c r="I318">
        <v>21300</v>
      </c>
      <c r="J318">
        <v>2846</v>
      </c>
      <c r="K318">
        <v>4555</v>
      </c>
      <c r="L318">
        <v>5694</v>
      </c>
      <c r="M318">
        <v>6000</v>
      </c>
      <c r="N318">
        <v>12000</v>
      </c>
    </row>
    <row r="319" spans="2:14" x14ac:dyDescent="0.2">
      <c r="B319">
        <v>57</v>
      </c>
      <c r="C319">
        <v>210</v>
      </c>
      <c r="D319">
        <v>240</v>
      </c>
      <c r="E319">
        <v>1800</v>
      </c>
      <c r="F319">
        <v>153000</v>
      </c>
      <c r="G319">
        <v>3810</v>
      </c>
      <c r="H319">
        <v>724000</v>
      </c>
      <c r="I319">
        <v>21300</v>
      </c>
      <c r="J319">
        <v>2846</v>
      </c>
      <c r="K319">
        <v>4555</v>
      </c>
      <c r="L319">
        <v>5694</v>
      </c>
      <c r="M319">
        <v>6000</v>
      </c>
      <c r="N319">
        <v>12000</v>
      </c>
    </row>
    <row r="320" spans="2:14" x14ac:dyDescent="0.2">
      <c r="B320">
        <v>58</v>
      </c>
      <c r="C320">
        <v>210</v>
      </c>
      <c r="D320">
        <v>240</v>
      </c>
      <c r="E320">
        <v>1800</v>
      </c>
      <c r="F320">
        <v>153000</v>
      </c>
      <c r="G320">
        <v>3810</v>
      </c>
      <c r="H320">
        <v>724000</v>
      </c>
      <c r="I320">
        <v>21300</v>
      </c>
      <c r="J320">
        <v>2846</v>
      </c>
      <c r="K320">
        <v>4555</v>
      </c>
      <c r="L320">
        <v>5694</v>
      </c>
      <c r="M320">
        <v>6000</v>
      </c>
      <c r="N320">
        <v>12000</v>
      </c>
    </row>
    <row r="321" spans="2:14" x14ac:dyDescent="0.2">
      <c r="B321">
        <v>59</v>
      </c>
      <c r="C321">
        <v>210</v>
      </c>
      <c r="D321">
        <v>240</v>
      </c>
      <c r="E321">
        <v>1800</v>
      </c>
      <c r="F321">
        <v>153000</v>
      </c>
      <c r="G321">
        <v>3810</v>
      </c>
      <c r="H321">
        <v>724000</v>
      </c>
      <c r="I321">
        <v>21300</v>
      </c>
      <c r="J321">
        <v>2846</v>
      </c>
      <c r="K321">
        <v>4555</v>
      </c>
      <c r="L321">
        <v>5694</v>
      </c>
      <c r="M321">
        <v>6000</v>
      </c>
      <c r="N321">
        <v>12000</v>
      </c>
    </row>
    <row r="322" spans="2:14" x14ac:dyDescent="0.2">
      <c r="B322">
        <v>60</v>
      </c>
      <c r="C322">
        <v>210</v>
      </c>
      <c r="D322">
        <v>240</v>
      </c>
      <c r="E322">
        <v>1800</v>
      </c>
      <c r="F322">
        <v>153000</v>
      </c>
      <c r="G322">
        <v>3810</v>
      </c>
      <c r="H322">
        <v>724000</v>
      </c>
      <c r="I322">
        <v>21300</v>
      </c>
      <c r="J322">
        <v>2846</v>
      </c>
      <c r="K322">
        <v>4555</v>
      </c>
      <c r="L322">
        <v>5694</v>
      </c>
      <c r="M322">
        <v>6000</v>
      </c>
      <c r="N322">
        <v>12000</v>
      </c>
    </row>
    <row r="323" spans="2:14" x14ac:dyDescent="0.2">
      <c r="B323">
        <v>61</v>
      </c>
      <c r="C323">
        <v>210</v>
      </c>
      <c r="D323">
        <v>240</v>
      </c>
      <c r="E323">
        <v>1800</v>
      </c>
      <c r="F323">
        <v>153000</v>
      </c>
      <c r="G323">
        <v>3810</v>
      </c>
      <c r="H323">
        <v>724000</v>
      </c>
      <c r="I323">
        <v>21300</v>
      </c>
      <c r="J323">
        <v>3634</v>
      </c>
      <c r="K323">
        <v>6237</v>
      </c>
      <c r="L323">
        <v>7796</v>
      </c>
      <c r="M323">
        <v>6000</v>
      </c>
      <c r="N323">
        <v>12000</v>
      </c>
    </row>
    <row r="324" spans="2:14" x14ac:dyDescent="0.2">
      <c r="B324">
        <v>62</v>
      </c>
      <c r="C324">
        <v>210</v>
      </c>
      <c r="D324">
        <v>240</v>
      </c>
      <c r="E324">
        <v>1800</v>
      </c>
      <c r="F324">
        <v>153000</v>
      </c>
      <c r="G324">
        <v>3810</v>
      </c>
      <c r="H324">
        <v>724000</v>
      </c>
      <c r="I324">
        <v>21300</v>
      </c>
      <c r="J324">
        <v>3634</v>
      </c>
      <c r="K324">
        <v>6237</v>
      </c>
      <c r="L324">
        <v>7796</v>
      </c>
      <c r="M324">
        <v>6000</v>
      </c>
      <c r="N324">
        <v>12000</v>
      </c>
    </row>
    <row r="325" spans="2:14" x14ac:dyDescent="0.2">
      <c r="B325">
        <v>63</v>
      </c>
      <c r="C325">
        <v>210</v>
      </c>
      <c r="D325">
        <v>240</v>
      </c>
      <c r="E325">
        <v>1800</v>
      </c>
      <c r="F325">
        <v>153000</v>
      </c>
      <c r="G325">
        <v>3810</v>
      </c>
      <c r="H325">
        <v>724000</v>
      </c>
      <c r="I325">
        <v>21300</v>
      </c>
      <c r="J325">
        <v>3634</v>
      </c>
      <c r="K325">
        <v>6237</v>
      </c>
      <c r="L325">
        <v>7796</v>
      </c>
      <c r="M325">
        <v>6000</v>
      </c>
      <c r="N325">
        <v>12000</v>
      </c>
    </row>
    <row r="326" spans="2:14" x14ac:dyDescent="0.2">
      <c r="B326">
        <v>64</v>
      </c>
      <c r="C326">
        <v>210</v>
      </c>
      <c r="D326">
        <v>240</v>
      </c>
      <c r="E326">
        <v>1800</v>
      </c>
      <c r="F326">
        <v>153000</v>
      </c>
      <c r="G326">
        <v>3810</v>
      </c>
      <c r="H326">
        <v>724000</v>
      </c>
      <c r="I326">
        <v>21300</v>
      </c>
      <c r="J326">
        <v>3634</v>
      </c>
      <c r="K326">
        <v>6237</v>
      </c>
      <c r="L326">
        <v>7796</v>
      </c>
      <c r="M326">
        <v>6000</v>
      </c>
      <c r="N326">
        <v>12000</v>
      </c>
    </row>
    <row r="327" spans="2:14" x14ac:dyDescent="0.2">
      <c r="B327">
        <v>65</v>
      </c>
      <c r="C327">
        <v>210</v>
      </c>
      <c r="D327">
        <v>240</v>
      </c>
      <c r="E327">
        <v>1800</v>
      </c>
      <c r="F327">
        <v>153000</v>
      </c>
      <c r="G327">
        <v>3810</v>
      </c>
      <c r="H327">
        <v>724000</v>
      </c>
      <c r="I327">
        <v>21300</v>
      </c>
      <c r="J327">
        <v>3634</v>
      </c>
      <c r="K327">
        <v>6237</v>
      </c>
      <c r="L327">
        <v>7796</v>
      </c>
      <c r="M327">
        <v>6000</v>
      </c>
      <c r="N327">
        <v>12000</v>
      </c>
    </row>
    <row r="328" spans="2:14" x14ac:dyDescent="0.2">
      <c r="B328">
        <v>66</v>
      </c>
      <c r="C328">
        <v>210</v>
      </c>
      <c r="D328">
        <v>240</v>
      </c>
      <c r="E328">
        <v>1800</v>
      </c>
      <c r="F328">
        <v>153000</v>
      </c>
      <c r="G328">
        <v>3810</v>
      </c>
      <c r="H328">
        <v>724000</v>
      </c>
      <c r="I328">
        <v>0</v>
      </c>
      <c r="J328">
        <v>0</v>
      </c>
      <c r="K328">
        <v>0</v>
      </c>
      <c r="L328">
        <v>0</v>
      </c>
      <c r="M328">
        <v>6000</v>
      </c>
      <c r="N328">
        <v>12000</v>
      </c>
    </row>
    <row r="329" spans="2:14" x14ac:dyDescent="0.2">
      <c r="B329">
        <v>67</v>
      </c>
      <c r="C329">
        <v>210</v>
      </c>
      <c r="D329">
        <v>240</v>
      </c>
      <c r="E329">
        <v>1800</v>
      </c>
      <c r="F329">
        <v>153000</v>
      </c>
      <c r="G329">
        <v>3810</v>
      </c>
      <c r="H329">
        <v>724000</v>
      </c>
      <c r="I329">
        <v>0</v>
      </c>
      <c r="J329">
        <v>0</v>
      </c>
      <c r="K329">
        <v>0</v>
      </c>
      <c r="L329">
        <v>0</v>
      </c>
      <c r="M329">
        <v>6000</v>
      </c>
      <c r="N329">
        <v>12000</v>
      </c>
    </row>
    <row r="330" spans="2:14" x14ac:dyDescent="0.2">
      <c r="B330">
        <v>68</v>
      </c>
      <c r="C330">
        <v>210</v>
      </c>
      <c r="D330">
        <v>240</v>
      </c>
      <c r="E330">
        <v>1800</v>
      </c>
      <c r="F330">
        <v>153000</v>
      </c>
      <c r="G330">
        <v>3810</v>
      </c>
      <c r="H330">
        <v>724000</v>
      </c>
      <c r="I330">
        <v>0</v>
      </c>
      <c r="J330">
        <v>0</v>
      </c>
      <c r="K330">
        <v>0</v>
      </c>
      <c r="L330">
        <v>0</v>
      </c>
      <c r="M330">
        <v>6000</v>
      </c>
      <c r="N330">
        <v>12000</v>
      </c>
    </row>
    <row r="331" spans="2:14" x14ac:dyDescent="0.2">
      <c r="B331">
        <v>69</v>
      </c>
      <c r="C331">
        <v>210</v>
      </c>
      <c r="D331">
        <v>240</v>
      </c>
      <c r="E331">
        <v>1800</v>
      </c>
      <c r="F331">
        <v>153000</v>
      </c>
      <c r="G331">
        <v>3810</v>
      </c>
      <c r="H331">
        <v>724000</v>
      </c>
      <c r="I331">
        <v>0</v>
      </c>
      <c r="J331">
        <v>0</v>
      </c>
      <c r="K331">
        <v>0</v>
      </c>
      <c r="L331">
        <v>0</v>
      </c>
      <c r="M331">
        <v>6000</v>
      </c>
      <c r="N331">
        <v>12000</v>
      </c>
    </row>
    <row r="332" spans="2:14" x14ac:dyDescent="0.2">
      <c r="B332">
        <v>70</v>
      </c>
      <c r="C332">
        <v>210</v>
      </c>
      <c r="D332">
        <v>240</v>
      </c>
      <c r="E332">
        <v>1800</v>
      </c>
      <c r="F332">
        <v>153000</v>
      </c>
      <c r="G332">
        <v>3810</v>
      </c>
      <c r="H332">
        <v>724000</v>
      </c>
      <c r="I332">
        <v>0</v>
      </c>
      <c r="J332">
        <v>0</v>
      </c>
      <c r="K332">
        <v>0</v>
      </c>
      <c r="L332">
        <v>0</v>
      </c>
      <c r="M332">
        <v>6000</v>
      </c>
      <c r="N332">
        <v>12000</v>
      </c>
    </row>
    <row r="333" spans="2:14" x14ac:dyDescent="0.2">
      <c r="B333">
        <v>71</v>
      </c>
      <c r="C333">
        <v>210</v>
      </c>
      <c r="D333">
        <v>240</v>
      </c>
      <c r="E333">
        <v>1800</v>
      </c>
      <c r="F333">
        <v>153000</v>
      </c>
      <c r="G333">
        <v>3810</v>
      </c>
      <c r="H333">
        <v>724000</v>
      </c>
      <c r="I333">
        <v>0</v>
      </c>
      <c r="J333">
        <v>0</v>
      </c>
      <c r="K333">
        <v>0</v>
      </c>
      <c r="L333">
        <v>0</v>
      </c>
      <c r="M333">
        <v>0</v>
      </c>
      <c r="N333">
        <v>0</v>
      </c>
    </row>
    <row r="334" spans="2:14" x14ac:dyDescent="0.2">
      <c r="B334">
        <v>72</v>
      </c>
      <c r="C334">
        <v>210</v>
      </c>
      <c r="D334">
        <v>240</v>
      </c>
      <c r="E334">
        <v>1800</v>
      </c>
      <c r="F334">
        <v>153000</v>
      </c>
      <c r="G334">
        <v>3810</v>
      </c>
      <c r="H334">
        <v>724000</v>
      </c>
      <c r="I334">
        <v>0</v>
      </c>
      <c r="J334">
        <v>0</v>
      </c>
      <c r="K334">
        <v>0</v>
      </c>
      <c r="L334">
        <v>0</v>
      </c>
      <c r="M334">
        <v>0</v>
      </c>
      <c r="N334">
        <v>0</v>
      </c>
    </row>
    <row r="335" spans="2:14" x14ac:dyDescent="0.2">
      <c r="B335">
        <v>73</v>
      </c>
      <c r="C335">
        <v>210</v>
      </c>
      <c r="D335">
        <v>240</v>
      </c>
      <c r="E335">
        <v>1800</v>
      </c>
      <c r="F335">
        <v>153000</v>
      </c>
      <c r="G335">
        <v>3810</v>
      </c>
      <c r="H335">
        <v>724000</v>
      </c>
      <c r="I335">
        <v>0</v>
      </c>
      <c r="J335">
        <v>0</v>
      </c>
      <c r="K335">
        <v>0</v>
      </c>
      <c r="L335">
        <v>0</v>
      </c>
      <c r="M335">
        <v>0</v>
      </c>
      <c r="N335">
        <v>0</v>
      </c>
    </row>
    <row r="336" spans="2:14" x14ac:dyDescent="0.2">
      <c r="B336">
        <v>74</v>
      </c>
      <c r="C336">
        <v>210</v>
      </c>
      <c r="D336">
        <v>240</v>
      </c>
      <c r="E336">
        <v>1800</v>
      </c>
      <c r="F336">
        <v>153000</v>
      </c>
      <c r="G336">
        <v>3810</v>
      </c>
      <c r="H336">
        <v>724000</v>
      </c>
      <c r="I336">
        <v>0</v>
      </c>
      <c r="J336">
        <v>0</v>
      </c>
      <c r="K336">
        <v>0</v>
      </c>
      <c r="L336">
        <v>0</v>
      </c>
      <c r="M336">
        <v>0</v>
      </c>
      <c r="N336">
        <v>0</v>
      </c>
    </row>
    <row r="337" spans="2:14" x14ac:dyDescent="0.2">
      <c r="B337">
        <v>75</v>
      </c>
      <c r="C337">
        <v>210</v>
      </c>
      <c r="D337">
        <v>240</v>
      </c>
      <c r="E337">
        <v>1800</v>
      </c>
      <c r="F337">
        <v>153000</v>
      </c>
      <c r="G337">
        <v>3810</v>
      </c>
      <c r="H337">
        <v>724000</v>
      </c>
      <c r="I337">
        <v>0</v>
      </c>
      <c r="J337">
        <v>0</v>
      </c>
      <c r="K337">
        <v>0</v>
      </c>
      <c r="L337">
        <v>0</v>
      </c>
      <c r="M337">
        <v>0</v>
      </c>
      <c r="N337">
        <v>0</v>
      </c>
    </row>
    <row r="338" spans="2:14" x14ac:dyDescent="0.2">
      <c r="B338">
        <v>76</v>
      </c>
      <c r="C338">
        <v>210</v>
      </c>
      <c r="D338">
        <v>240</v>
      </c>
      <c r="E338">
        <v>1800</v>
      </c>
      <c r="F338">
        <v>153000</v>
      </c>
      <c r="G338">
        <v>3810</v>
      </c>
      <c r="H338">
        <v>724000</v>
      </c>
      <c r="I338">
        <v>0</v>
      </c>
      <c r="J338">
        <v>0</v>
      </c>
      <c r="K338">
        <v>0</v>
      </c>
      <c r="L338">
        <v>0</v>
      </c>
      <c r="M338">
        <v>0</v>
      </c>
      <c r="N338">
        <v>0</v>
      </c>
    </row>
    <row r="339" spans="2:14" x14ac:dyDescent="0.2">
      <c r="B339">
        <v>77</v>
      </c>
      <c r="C339">
        <v>210</v>
      </c>
      <c r="D339">
        <v>240</v>
      </c>
      <c r="E339">
        <v>1800</v>
      </c>
      <c r="F339">
        <v>153000</v>
      </c>
      <c r="G339">
        <v>3810</v>
      </c>
      <c r="H339">
        <v>724000</v>
      </c>
      <c r="I339">
        <v>0</v>
      </c>
      <c r="J339">
        <v>0</v>
      </c>
      <c r="K339">
        <v>0</v>
      </c>
      <c r="L339">
        <v>0</v>
      </c>
      <c r="M339">
        <v>0</v>
      </c>
      <c r="N339">
        <v>0</v>
      </c>
    </row>
    <row r="340" spans="2:14" x14ac:dyDescent="0.2">
      <c r="B340">
        <v>78</v>
      </c>
      <c r="C340">
        <v>210</v>
      </c>
      <c r="D340">
        <v>240</v>
      </c>
      <c r="E340">
        <v>1800</v>
      </c>
      <c r="F340">
        <v>153000</v>
      </c>
      <c r="G340">
        <v>3810</v>
      </c>
      <c r="H340">
        <v>724000</v>
      </c>
      <c r="I340">
        <v>0</v>
      </c>
      <c r="J340">
        <v>0</v>
      </c>
      <c r="K340">
        <v>0</v>
      </c>
      <c r="L340">
        <v>0</v>
      </c>
      <c r="M340">
        <v>0</v>
      </c>
      <c r="N340">
        <v>0</v>
      </c>
    </row>
    <row r="341" spans="2:14" x14ac:dyDescent="0.2">
      <c r="B341">
        <v>79</v>
      </c>
      <c r="C341">
        <v>210</v>
      </c>
      <c r="D341">
        <v>240</v>
      </c>
      <c r="E341">
        <v>1800</v>
      </c>
      <c r="F341">
        <v>153000</v>
      </c>
      <c r="G341">
        <v>3810</v>
      </c>
      <c r="H341">
        <v>724000</v>
      </c>
      <c r="I341">
        <v>0</v>
      </c>
      <c r="J341">
        <v>0</v>
      </c>
      <c r="K341">
        <v>0</v>
      </c>
      <c r="L341">
        <v>0</v>
      </c>
      <c r="M341">
        <v>0</v>
      </c>
      <c r="N341">
        <v>0</v>
      </c>
    </row>
    <row r="342" spans="2:14" x14ac:dyDescent="0.2">
      <c r="B342">
        <v>80</v>
      </c>
      <c r="C342">
        <v>210</v>
      </c>
      <c r="D342">
        <v>240</v>
      </c>
      <c r="E342">
        <v>1800</v>
      </c>
      <c r="F342">
        <v>153000</v>
      </c>
      <c r="G342">
        <v>3810</v>
      </c>
      <c r="H342">
        <v>724000</v>
      </c>
      <c r="I342">
        <v>0</v>
      </c>
      <c r="J342">
        <v>0</v>
      </c>
      <c r="K342">
        <v>0</v>
      </c>
      <c r="L342">
        <v>0</v>
      </c>
      <c r="M342">
        <v>0</v>
      </c>
      <c r="N342">
        <v>0</v>
      </c>
    </row>
    <row r="343" spans="2:14" x14ac:dyDescent="0.2">
      <c r="B343">
        <v>81</v>
      </c>
      <c r="C343">
        <v>0</v>
      </c>
      <c r="D343">
        <v>240</v>
      </c>
      <c r="E343">
        <v>1800</v>
      </c>
      <c r="F343">
        <v>153000</v>
      </c>
      <c r="G343">
        <v>3810</v>
      </c>
      <c r="H343">
        <v>724000</v>
      </c>
      <c r="I343">
        <v>0</v>
      </c>
      <c r="J343">
        <v>0</v>
      </c>
      <c r="K343">
        <v>0</v>
      </c>
      <c r="L343">
        <v>0</v>
      </c>
      <c r="M343">
        <v>0</v>
      </c>
      <c r="N343">
        <v>0</v>
      </c>
    </row>
    <row r="344" spans="2:14" x14ac:dyDescent="0.2">
      <c r="B344">
        <v>82</v>
      </c>
      <c r="C344">
        <v>0</v>
      </c>
      <c r="D344">
        <v>240</v>
      </c>
      <c r="E344">
        <v>1800</v>
      </c>
      <c r="F344">
        <v>153000</v>
      </c>
      <c r="G344">
        <v>3810</v>
      </c>
      <c r="H344">
        <v>724000</v>
      </c>
      <c r="I344">
        <v>0</v>
      </c>
      <c r="J344">
        <v>0</v>
      </c>
      <c r="K344">
        <v>0</v>
      </c>
      <c r="L344">
        <v>0</v>
      </c>
      <c r="M344">
        <v>0</v>
      </c>
      <c r="N344">
        <v>0</v>
      </c>
    </row>
    <row r="345" spans="2:14" x14ac:dyDescent="0.2">
      <c r="B345">
        <v>83</v>
      </c>
      <c r="C345">
        <v>0</v>
      </c>
      <c r="D345">
        <v>240</v>
      </c>
      <c r="E345">
        <v>1800</v>
      </c>
      <c r="F345">
        <v>153000</v>
      </c>
      <c r="G345">
        <v>3810</v>
      </c>
      <c r="H345">
        <v>724000</v>
      </c>
      <c r="I345">
        <v>0</v>
      </c>
      <c r="J345">
        <v>0</v>
      </c>
      <c r="K345">
        <v>0</v>
      </c>
      <c r="L345">
        <v>0</v>
      </c>
      <c r="M345">
        <v>0</v>
      </c>
      <c r="N345">
        <v>0</v>
      </c>
    </row>
    <row r="346" spans="2:14" x14ac:dyDescent="0.2">
      <c r="B346">
        <v>84</v>
      </c>
      <c r="C346">
        <v>0</v>
      </c>
      <c r="D346">
        <v>240</v>
      </c>
      <c r="E346">
        <v>1800</v>
      </c>
      <c r="F346">
        <v>153000</v>
      </c>
      <c r="G346">
        <v>3810</v>
      </c>
      <c r="H346">
        <v>724000</v>
      </c>
      <c r="I346">
        <v>0</v>
      </c>
      <c r="J346">
        <v>0</v>
      </c>
      <c r="K346">
        <v>0</v>
      </c>
      <c r="L346">
        <v>0</v>
      </c>
      <c r="M346">
        <v>0</v>
      </c>
      <c r="N346">
        <v>0</v>
      </c>
    </row>
    <row r="347" spans="2:14" x14ac:dyDescent="0.2">
      <c r="B347">
        <v>85</v>
      </c>
      <c r="C347">
        <v>0</v>
      </c>
      <c r="D347">
        <v>240</v>
      </c>
      <c r="E347">
        <v>1800</v>
      </c>
      <c r="F347">
        <v>153000</v>
      </c>
      <c r="G347">
        <v>3810</v>
      </c>
      <c r="H347">
        <v>724000</v>
      </c>
      <c r="I347">
        <v>0</v>
      </c>
      <c r="J347">
        <v>0</v>
      </c>
      <c r="K347">
        <v>0</v>
      </c>
      <c r="L347">
        <v>0</v>
      </c>
      <c r="M347">
        <v>0</v>
      </c>
      <c r="N347">
        <v>0</v>
      </c>
    </row>
    <row r="348" spans="2:14" x14ac:dyDescent="0.2">
      <c r="B348">
        <v>86</v>
      </c>
      <c r="C348">
        <v>0</v>
      </c>
      <c r="D348">
        <v>240</v>
      </c>
      <c r="E348">
        <v>1800</v>
      </c>
      <c r="F348">
        <v>153000</v>
      </c>
      <c r="G348">
        <v>3810</v>
      </c>
      <c r="H348">
        <v>724000</v>
      </c>
      <c r="I348">
        <v>0</v>
      </c>
      <c r="J348">
        <v>0</v>
      </c>
      <c r="K348">
        <v>0</v>
      </c>
      <c r="L348">
        <v>0</v>
      </c>
      <c r="M348">
        <v>0</v>
      </c>
      <c r="N348">
        <v>0</v>
      </c>
    </row>
    <row r="349" spans="2:14" x14ac:dyDescent="0.2">
      <c r="B349">
        <v>87</v>
      </c>
      <c r="C349">
        <v>0</v>
      </c>
      <c r="D349">
        <v>240</v>
      </c>
      <c r="E349">
        <v>1800</v>
      </c>
      <c r="F349">
        <v>153000</v>
      </c>
      <c r="G349">
        <v>3810</v>
      </c>
      <c r="H349">
        <v>724000</v>
      </c>
      <c r="I349">
        <v>0</v>
      </c>
      <c r="J349">
        <v>0</v>
      </c>
      <c r="K349">
        <v>0</v>
      </c>
      <c r="L349">
        <v>0</v>
      </c>
      <c r="M349">
        <v>0</v>
      </c>
      <c r="N349">
        <v>0</v>
      </c>
    </row>
    <row r="350" spans="2:14" x14ac:dyDescent="0.2">
      <c r="B350">
        <v>88</v>
      </c>
      <c r="C350">
        <v>0</v>
      </c>
      <c r="D350">
        <v>240</v>
      </c>
      <c r="E350">
        <v>1800</v>
      </c>
      <c r="F350">
        <v>153000</v>
      </c>
      <c r="G350">
        <v>3810</v>
      </c>
      <c r="H350">
        <v>724000</v>
      </c>
      <c r="I350">
        <v>0</v>
      </c>
      <c r="J350">
        <v>0</v>
      </c>
      <c r="K350">
        <v>0</v>
      </c>
      <c r="L350">
        <v>0</v>
      </c>
      <c r="M350">
        <v>0</v>
      </c>
      <c r="N350">
        <v>0</v>
      </c>
    </row>
    <row r="351" spans="2:14" x14ac:dyDescent="0.2">
      <c r="B351">
        <v>89</v>
      </c>
      <c r="C351">
        <v>0</v>
      </c>
      <c r="D351">
        <v>240</v>
      </c>
      <c r="E351">
        <v>1800</v>
      </c>
      <c r="F351">
        <v>153000</v>
      </c>
      <c r="G351">
        <v>3810</v>
      </c>
      <c r="H351">
        <v>724000</v>
      </c>
      <c r="I351">
        <v>0</v>
      </c>
      <c r="J351">
        <v>0</v>
      </c>
      <c r="K351">
        <v>0</v>
      </c>
      <c r="L351">
        <v>0</v>
      </c>
      <c r="M351">
        <v>0</v>
      </c>
      <c r="N351">
        <v>0</v>
      </c>
    </row>
    <row r="352" spans="2:14" x14ac:dyDescent="0.2">
      <c r="B352">
        <v>90</v>
      </c>
      <c r="C352">
        <v>0</v>
      </c>
      <c r="D352">
        <v>240</v>
      </c>
      <c r="E352">
        <v>1800</v>
      </c>
      <c r="F352">
        <v>153000</v>
      </c>
      <c r="G352">
        <v>3810</v>
      </c>
      <c r="H352">
        <v>724000</v>
      </c>
      <c r="I352">
        <v>0</v>
      </c>
      <c r="J352">
        <v>0</v>
      </c>
      <c r="K352">
        <v>0</v>
      </c>
      <c r="L352">
        <v>0</v>
      </c>
      <c r="M352">
        <v>0</v>
      </c>
      <c r="N352">
        <v>0</v>
      </c>
    </row>
    <row r="353" spans="2:47" x14ac:dyDescent="0.2">
      <c r="B353">
        <v>91</v>
      </c>
      <c r="C353">
        <v>0</v>
      </c>
      <c r="D353">
        <v>0</v>
      </c>
      <c r="E353">
        <v>0</v>
      </c>
      <c r="F353">
        <v>0</v>
      </c>
      <c r="G353">
        <v>0</v>
      </c>
      <c r="H353">
        <v>0</v>
      </c>
      <c r="I353">
        <v>0</v>
      </c>
      <c r="J353">
        <v>0</v>
      </c>
      <c r="K353">
        <v>0</v>
      </c>
      <c r="L353">
        <v>0</v>
      </c>
      <c r="M353">
        <v>0</v>
      </c>
      <c r="N353">
        <v>0</v>
      </c>
    </row>
    <row r="354" spans="2:47" x14ac:dyDescent="0.2">
      <c r="B354">
        <v>92</v>
      </c>
      <c r="C354">
        <v>0</v>
      </c>
      <c r="D354">
        <v>0</v>
      </c>
      <c r="E354">
        <v>0</v>
      </c>
      <c r="F354">
        <v>0</v>
      </c>
      <c r="G354">
        <v>0</v>
      </c>
      <c r="H354">
        <v>0</v>
      </c>
      <c r="I354">
        <v>0</v>
      </c>
      <c r="J354">
        <v>0</v>
      </c>
      <c r="K354">
        <v>0</v>
      </c>
      <c r="L354">
        <v>0</v>
      </c>
      <c r="M354">
        <v>0</v>
      </c>
      <c r="N354">
        <v>0</v>
      </c>
    </row>
    <row r="355" spans="2:47" x14ac:dyDescent="0.2">
      <c r="B355">
        <v>93</v>
      </c>
      <c r="C355">
        <v>0</v>
      </c>
      <c r="D355">
        <v>0</v>
      </c>
      <c r="E355">
        <v>0</v>
      </c>
      <c r="F355">
        <v>0</v>
      </c>
      <c r="G355">
        <v>0</v>
      </c>
      <c r="H355">
        <v>0</v>
      </c>
      <c r="I355">
        <v>0</v>
      </c>
      <c r="J355">
        <v>0</v>
      </c>
      <c r="K355">
        <v>0</v>
      </c>
      <c r="L355">
        <v>0</v>
      </c>
      <c r="M355">
        <v>0</v>
      </c>
      <c r="N355">
        <v>0</v>
      </c>
    </row>
    <row r="356" spans="2:47" x14ac:dyDescent="0.2">
      <c r="B356">
        <v>94</v>
      </c>
      <c r="C356">
        <v>0</v>
      </c>
      <c r="D356">
        <v>0</v>
      </c>
      <c r="E356">
        <v>0</v>
      </c>
      <c r="F356">
        <v>0</v>
      </c>
      <c r="G356">
        <v>0</v>
      </c>
      <c r="H356">
        <v>0</v>
      </c>
      <c r="I356">
        <v>0</v>
      </c>
      <c r="J356">
        <v>0</v>
      </c>
      <c r="K356">
        <v>0</v>
      </c>
      <c r="L356">
        <v>0</v>
      </c>
      <c r="M356">
        <v>0</v>
      </c>
      <c r="N356">
        <v>0</v>
      </c>
    </row>
    <row r="357" spans="2:47" x14ac:dyDescent="0.2">
      <c r="B357">
        <v>95</v>
      </c>
      <c r="C357">
        <v>0</v>
      </c>
      <c r="D357">
        <v>0</v>
      </c>
      <c r="E357">
        <v>0</v>
      </c>
      <c r="F357">
        <v>0</v>
      </c>
      <c r="G357">
        <v>0</v>
      </c>
      <c r="H357">
        <v>0</v>
      </c>
      <c r="I357">
        <v>0</v>
      </c>
      <c r="J357">
        <v>0</v>
      </c>
      <c r="K357">
        <v>0</v>
      </c>
      <c r="L357">
        <v>0</v>
      </c>
      <c r="M357">
        <v>0</v>
      </c>
      <c r="N357">
        <v>0</v>
      </c>
    </row>
    <row r="358" spans="2:47" x14ac:dyDescent="0.2">
      <c r="B358">
        <v>96</v>
      </c>
      <c r="C358">
        <v>0</v>
      </c>
      <c r="D358">
        <v>0</v>
      </c>
      <c r="E358">
        <v>0</v>
      </c>
      <c r="F358">
        <v>0</v>
      </c>
      <c r="G358">
        <v>0</v>
      </c>
      <c r="H358">
        <v>0</v>
      </c>
      <c r="I358">
        <v>0</v>
      </c>
      <c r="J358">
        <v>0</v>
      </c>
      <c r="K358">
        <v>0</v>
      </c>
      <c r="L358">
        <v>0</v>
      </c>
      <c r="M358">
        <v>0</v>
      </c>
      <c r="N358">
        <v>0</v>
      </c>
    </row>
    <row r="359" spans="2:47" x14ac:dyDescent="0.2">
      <c r="B359">
        <v>97</v>
      </c>
      <c r="C359">
        <v>0</v>
      </c>
      <c r="D359">
        <v>0</v>
      </c>
      <c r="E359">
        <v>0</v>
      </c>
      <c r="F359">
        <v>0</v>
      </c>
      <c r="G359">
        <v>0</v>
      </c>
      <c r="H359">
        <v>0</v>
      </c>
      <c r="I359">
        <v>0</v>
      </c>
      <c r="J359">
        <v>0</v>
      </c>
      <c r="K359">
        <v>0</v>
      </c>
      <c r="L359">
        <v>0</v>
      </c>
      <c r="M359">
        <v>0</v>
      </c>
      <c r="N359">
        <v>0</v>
      </c>
    </row>
    <row r="360" spans="2:47" x14ac:dyDescent="0.2">
      <c r="B360">
        <v>98</v>
      </c>
      <c r="C360">
        <v>0</v>
      </c>
      <c r="D360">
        <v>0</v>
      </c>
      <c r="E360">
        <v>0</v>
      </c>
      <c r="F360">
        <v>0</v>
      </c>
      <c r="G360">
        <v>0</v>
      </c>
      <c r="H360">
        <v>0</v>
      </c>
      <c r="I360">
        <v>0</v>
      </c>
      <c r="J360">
        <v>0</v>
      </c>
      <c r="K360">
        <v>0</v>
      </c>
      <c r="L360">
        <v>0</v>
      </c>
      <c r="M360">
        <v>0</v>
      </c>
      <c r="N360">
        <v>0</v>
      </c>
    </row>
    <row r="361" spans="2:47" x14ac:dyDescent="0.2">
      <c r="B361">
        <v>99</v>
      </c>
      <c r="C361">
        <v>0</v>
      </c>
      <c r="D361">
        <v>0</v>
      </c>
      <c r="E361">
        <v>0</v>
      </c>
      <c r="F361">
        <v>0</v>
      </c>
      <c r="G361">
        <v>0</v>
      </c>
      <c r="H361">
        <v>0</v>
      </c>
      <c r="I361">
        <v>0</v>
      </c>
      <c r="J361">
        <v>0</v>
      </c>
      <c r="K361">
        <v>0</v>
      </c>
      <c r="L361">
        <v>0</v>
      </c>
      <c r="M361">
        <v>0</v>
      </c>
      <c r="N361">
        <v>0</v>
      </c>
    </row>
    <row r="362" spans="2:47" x14ac:dyDescent="0.2">
      <c r="B362">
        <v>100</v>
      </c>
      <c r="C362">
        <v>0</v>
      </c>
      <c r="D362">
        <v>0</v>
      </c>
      <c r="E362">
        <v>0</v>
      </c>
      <c r="F362">
        <v>0</v>
      </c>
      <c r="G362">
        <v>0</v>
      </c>
      <c r="H362">
        <v>0</v>
      </c>
      <c r="I362">
        <v>0</v>
      </c>
      <c r="J362">
        <v>0</v>
      </c>
      <c r="K362">
        <v>0</v>
      </c>
      <c r="L362">
        <v>0</v>
      </c>
      <c r="M362">
        <v>0</v>
      </c>
      <c r="N362">
        <v>0</v>
      </c>
    </row>
    <row r="366" spans="2:47" x14ac:dyDescent="0.2">
      <c r="B366">
        <v>10000</v>
      </c>
    </row>
    <row r="367" spans="2:47" x14ac:dyDescent="0.2">
      <c r="B367" t="s">
        <v>60</v>
      </c>
      <c r="C367" s="24">
        <v>5</v>
      </c>
      <c r="D367" s="24">
        <v>6</v>
      </c>
      <c r="E367" s="24">
        <v>7</v>
      </c>
      <c r="F367" s="24">
        <v>8</v>
      </c>
      <c r="G367" s="24">
        <v>9</v>
      </c>
      <c r="H367" s="24">
        <v>10</v>
      </c>
      <c r="I367" s="24">
        <v>11</v>
      </c>
      <c r="J367" s="24">
        <v>12</v>
      </c>
      <c r="K367" s="24">
        <v>13</v>
      </c>
      <c r="L367" s="24">
        <v>14</v>
      </c>
      <c r="M367" s="24">
        <v>15</v>
      </c>
      <c r="N367" s="24">
        <v>16</v>
      </c>
      <c r="O367" s="24">
        <v>17</v>
      </c>
      <c r="P367" s="24">
        <v>18</v>
      </c>
      <c r="Q367" s="24">
        <v>19</v>
      </c>
      <c r="R367" s="24">
        <v>20</v>
      </c>
      <c r="S367" s="24">
        <v>21</v>
      </c>
      <c r="T367" s="24">
        <v>22</v>
      </c>
      <c r="U367" s="24">
        <v>23</v>
      </c>
      <c r="V367" s="24">
        <v>24</v>
      </c>
      <c r="W367" s="24">
        <v>25</v>
      </c>
      <c r="X367" s="24">
        <v>26</v>
      </c>
      <c r="Y367" s="24">
        <v>27</v>
      </c>
      <c r="Z367" s="24">
        <v>28</v>
      </c>
      <c r="AA367" s="24">
        <v>29</v>
      </c>
      <c r="AB367" s="24">
        <v>30</v>
      </c>
      <c r="AC367" s="24">
        <v>31</v>
      </c>
      <c r="AD367" s="24">
        <v>32</v>
      </c>
      <c r="AE367" s="24">
        <v>33</v>
      </c>
      <c r="AF367" s="24">
        <v>34</v>
      </c>
      <c r="AG367" s="24">
        <v>35</v>
      </c>
      <c r="AH367" s="24">
        <v>36</v>
      </c>
      <c r="AI367" s="24">
        <v>37</v>
      </c>
      <c r="AJ367" s="24">
        <v>38</v>
      </c>
      <c r="AK367" s="24">
        <v>39</v>
      </c>
      <c r="AL367" s="24">
        <v>40</v>
      </c>
      <c r="AM367" s="24">
        <v>41</v>
      </c>
      <c r="AN367" s="24">
        <v>42</v>
      </c>
      <c r="AO367" s="24">
        <v>43</v>
      </c>
      <c r="AP367" s="24">
        <v>44</v>
      </c>
      <c r="AQ367" s="24">
        <v>45</v>
      </c>
      <c r="AR367" s="24">
        <v>46</v>
      </c>
      <c r="AS367" s="24">
        <v>47</v>
      </c>
      <c r="AT367" s="24">
        <v>48</v>
      </c>
      <c r="AU367" s="24">
        <v>49</v>
      </c>
    </row>
    <row r="368" spans="2:47" x14ac:dyDescent="0.2">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row>
    <row r="369" spans="2:47" x14ac:dyDescent="0.2">
      <c r="B369">
        <v>2</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row>
    <row r="370" spans="2:47" x14ac:dyDescent="0.2">
      <c r="B370">
        <v>3</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row>
    <row r="371" spans="2:47" x14ac:dyDescent="0.2">
      <c r="B371">
        <v>4</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row>
    <row r="372" spans="2:47" x14ac:dyDescent="0.2">
      <c r="B372">
        <v>5</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row>
    <row r="373" spans="2:47" x14ac:dyDescent="0.2">
      <c r="B373">
        <v>6</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row>
    <row r="374" spans="2:47" x14ac:dyDescent="0.2">
      <c r="B374">
        <v>7</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row>
    <row r="375" spans="2:47" x14ac:dyDescent="0.2">
      <c r="B375">
        <v>8</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row>
    <row r="376" spans="2:47" x14ac:dyDescent="0.2">
      <c r="B376">
        <v>9</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row>
    <row r="377" spans="2:47" x14ac:dyDescent="0.2">
      <c r="B377">
        <v>10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row>
    <row r="378" spans="2:47" x14ac:dyDescent="0.2">
      <c r="B378">
        <v>11</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row>
    <row r="379" spans="2:47" x14ac:dyDescent="0.2">
      <c r="B379">
        <v>12</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row>
    <row r="380" spans="2:47" x14ac:dyDescent="0.2">
      <c r="B380">
        <v>13</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row>
    <row r="381" spans="2:47" x14ac:dyDescent="0.2">
      <c r="B381">
        <v>14</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row>
    <row r="382" spans="2:47" x14ac:dyDescent="0.2">
      <c r="B382">
        <v>15</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row>
    <row r="383" spans="2:47" x14ac:dyDescent="0.2">
      <c r="B383">
        <v>16</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row>
    <row r="384" spans="2:47" x14ac:dyDescent="0.2">
      <c r="B384">
        <v>17</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row>
    <row r="385" spans="2:47" x14ac:dyDescent="0.2">
      <c r="B385">
        <v>18</v>
      </c>
      <c r="C385">
        <v>150</v>
      </c>
      <c r="D385">
        <v>150</v>
      </c>
      <c r="E385">
        <v>150</v>
      </c>
      <c r="F385">
        <v>150</v>
      </c>
      <c r="G385">
        <v>150</v>
      </c>
      <c r="H385">
        <v>150</v>
      </c>
      <c r="I385">
        <v>150</v>
      </c>
      <c r="J385">
        <v>150</v>
      </c>
      <c r="K385">
        <v>150</v>
      </c>
      <c r="L385">
        <v>150</v>
      </c>
      <c r="M385">
        <v>150</v>
      </c>
      <c r="N385">
        <v>150</v>
      </c>
      <c r="O385">
        <v>150</v>
      </c>
      <c r="P385">
        <v>150</v>
      </c>
      <c r="Q385">
        <v>150</v>
      </c>
      <c r="R385">
        <v>150</v>
      </c>
      <c r="S385">
        <v>150</v>
      </c>
      <c r="T385">
        <v>150</v>
      </c>
      <c r="U385">
        <v>150</v>
      </c>
      <c r="V385">
        <v>150</v>
      </c>
      <c r="W385">
        <v>175</v>
      </c>
      <c r="X385">
        <v>175</v>
      </c>
      <c r="Y385">
        <v>175</v>
      </c>
      <c r="Z385">
        <v>200</v>
      </c>
      <c r="AA385">
        <v>200</v>
      </c>
      <c r="AB385">
        <v>200</v>
      </c>
      <c r="AC385">
        <v>0</v>
      </c>
      <c r="AD385">
        <v>0</v>
      </c>
      <c r="AE385">
        <v>0</v>
      </c>
      <c r="AF385">
        <v>0</v>
      </c>
      <c r="AG385">
        <v>0</v>
      </c>
      <c r="AH385">
        <v>0</v>
      </c>
      <c r="AI385">
        <v>275</v>
      </c>
      <c r="AJ385">
        <v>0</v>
      </c>
      <c r="AK385">
        <v>0</v>
      </c>
      <c r="AL385">
        <v>0</v>
      </c>
      <c r="AM385">
        <v>0</v>
      </c>
      <c r="AN385">
        <v>325</v>
      </c>
      <c r="AO385">
        <v>0</v>
      </c>
      <c r="AP385">
        <v>375</v>
      </c>
      <c r="AQ385">
        <v>0</v>
      </c>
      <c r="AR385">
        <v>0</v>
      </c>
      <c r="AS385">
        <v>425</v>
      </c>
      <c r="AT385">
        <v>0</v>
      </c>
      <c r="AU385">
        <v>0</v>
      </c>
    </row>
    <row r="386" spans="2:47" x14ac:dyDescent="0.2">
      <c r="B386">
        <v>19</v>
      </c>
      <c r="C386">
        <v>150</v>
      </c>
      <c r="D386">
        <v>150</v>
      </c>
      <c r="E386">
        <v>150</v>
      </c>
      <c r="F386">
        <v>150</v>
      </c>
      <c r="G386">
        <v>150</v>
      </c>
      <c r="H386">
        <v>150</v>
      </c>
      <c r="I386">
        <v>150</v>
      </c>
      <c r="J386">
        <v>150</v>
      </c>
      <c r="K386">
        <v>150</v>
      </c>
      <c r="L386">
        <v>150</v>
      </c>
      <c r="M386">
        <v>150</v>
      </c>
      <c r="N386">
        <v>150</v>
      </c>
      <c r="O386">
        <v>150</v>
      </c>
      <c r="P386">
        <v>150</v>
      </c>
      <c r="Q386">
        <v>150</v>
      </c>
      <c r="R386">
        <v>150</v>
      </c>
      <c r="S386">
        <v>150</v>
      </c>
      <c r="T386">
        <v>150</v>
      </c>
      <c r="U386">
        <v>150</v>
      </c>
      <c r="V386">
        <v>175</v>
      </c>
      <c r="W386">
        <v>175</v>
      </c>
      <c r="X386">
        <v>175</v>
      </c>
      <c r="Y386">
        <v>200</v>
      </c>
      <c r="Z386">
        <v>200</v>
      </c>
      <c r="AA386">
        <v>200</v>
      </c>
      <c r="AB386">
        <v>225</v>
      </c>
      <c r="AC386">
        <v>0</v>
      </c>
      <c r="AD386">
        <v>0</v>
      </c>
      <c r="AE386">
        <v>0</v>
      </c>
      <c r="AF386">
        <v>0</v>
      </c>
      <c r="AG386">
        <v>0</v>
      </c>
      <c r="AH386">
        <v>275</v>
      </c>
      <c r="AI386">
        <v>0</v>
      </c>
      <c r="AJ386">
        <v>0</v>
      </c>
      <c r="AK386">
        <v>0</v>
      </c>
      <c r="AL386">
        <v>0</v>
      </c>
      <c r="AM386">
        <v>350</v>
      </c>
      <c r="AN386">
        <v>0</v>
      </c>
      <c r="AO386">
        <v>375</v>
      </c>
      <c r="AP386">
        <v>0</v>
      </c>
      <c r="AQ386">
        <v>0</v>
      </c>
      <c r="AR386">
        <v>425</v>
      </c>
      <c r="AS386">
        <v>0</v>
      </c>
      <c r="AT386">
        <v>0</v>
      </c>
      <c r="AU386">
        <v>0</v>
      </c>
    </row>
    <row r="387" spans="2:47" x14ac:dyDescent="0.2">
      <c r="B387">
        <v>20</v>
      </c>
      <c r="C387">
        <v>150</v>
      </c>
      <c r="D387">
        <v>150</v>
      </c>
      <c r="E387">
        <v>150</v>
      </c>
      <c r="F387">
        <v>150</v>
      </c>
      <c r="G387">
        <v>150</v>
      </c>
      <c r="H387">
        <v>150</v>
      </c>
      <c r="I387">
        <v>150</v>
      </c>
      <c r="J387">
        <v>150</v>
      </c>
      <c r="K387">
        <v>150</v>
      </c>
      <c r="L387">
        <v>150</v>
      </c>
      <c r="M387">
        <v>150</v>
      </c>
      <c r="N387">
        <v>150</v>
      </c>
      <c r="O387">
        <v>150</v>
      </c>
      <c r="P387">
        <v>150</v>
      </c>
      <c r="Q387">
        <v>150</v>
      </c>
      <c r="R387">
        <v>150</v>
      </c>
      <c r="S387">
        <v>150</v>
      </c>
      <c r="T387">
        <v>150</v>
      </c>
      <c r="U387">
        <v>175</v>
      </c>
      <c r="V387">
        <v>175</v>
      </c>
      <c r="W387">
        <v>175</v>
      </c>
      <c r="X387">
        <v>200</v>
      </c>
      <c r="Y387">
        <v>200</v>
      </c>
      <c r="Z387">
        <v>200</v>
      </c>
      <c r="AA387">
        <v>225</v>
      </c>
      <c r="AB387">
        <v>225</v>
      </c>
      <c r="AC387">
        <v>0</v>
      </c>
      <c r="AD387">
        <v>0</v>
      </c>
      <c r="AE387">
        <v>0</v>
      </c>
      <c r="AF387">
        <v>0</v>
      </c>
      <c r="AG387">
        <v>275</v>
      </c>
      <c r="AH387">
        <v>0</v>
      </c>
      <c r="AI387">
        <v>0</v>
      </c>
      <c r="AJ387">
        <v>0</v>
      </c>
      <c r="AK387">
        <v>0</v>
      </c>
      <c r="AL387">
        <v>350</v>
      </c>
      <c r="AM387">
        <v>0</v>
      </c>
      <c r="AN387">
        <v>375</v>
      </c>
      <c r="AO387">
        <v>0</v>
      </c>
      <c r="AP387">
        <v>0</v>
      </c>
      <c r="AQ387">
        <v>425</v>
      </c>
      <c r="AR387">
        <v>0</v>
      </c>
      <c r="AS387">
        <v>0</v>
      </c>
      <c r="AT387">
        <v>0</v>
      </c>
      <c r="AU387">
        <v>0</v>
      </c>
    </row>
    <row r="388" spans="2:47" x14ac:dyDescent="0.2">
      <c r="B388">
        <v>21</v>
      </c>
      <c r="C388">
        <v>150</v>
      </c>
      <c r="D388">
        <v>150</v>
      </c>
      <c r="E388">
        <v>150</v>
      </c>
      <c r="F388">
        <v>150</v>
      </c>
      <c r="G388">
        <v>150</v>
      </c>
      <c r="H388">
        <v>150</v>
      </c>
      <c r="I388">
        <v>150</v>
      </c>
      <c r="J388">
        <v>150</v>
      </c>
      <c r="K388">
        <v>150</v>
      </c>
      <c r="L388">
        <v>150</v>
      </c>
      <c r="M388">
        <v>150</v>
      </c>
      <c r="N388">
        <v>150</v>
      </c>
      <c r="O388">
        <v>150</v>
      </c>
      <c r="P388">
        <v>150</v>
      </c>
      <c r="Q388">
        <v>150</v>
      </c>
      <c r="R388">
        <v>150</v>
      </c>
      <c r="S388">
        <v>150</v>
      </c>
      <c r="T388">
        <v>175</v>
      </c>
      <c r="U388">
        <v>175</v>
      </c>
      <c r="V388">
        <v>175</v>
      </c>
      <c r="W388">
        <v>200</v>
      </c>
      <c r="X388">
        <v>200</v>
      </c>
      <c r="Y388">
        <v>200</v>
      </c>
      <c r="Z388">
        <v>225</v>
      </c>
      <c r="AA388">
        <v>225</v>
      </c>
      <c r="AB388">
        <v>225</v>
      </c>
      <c r="AC388">
        <v>0</v>
      </c>
      <c r="AD388">
        <v>0</v>
      </c>
      <c r="AE388">
        <v>0</v>
      </c>
      <c r="AF388">
        <v>275</v>
      </c>
      <c r="AG388">
        <v>0</v>
      </c>
      <c r="AH388">
        <v>0</v>
      </c>
      <c r="AI388">
        <v>0</v>
      </c>
      <c r="AJ388">
        <v>0</v>
      </c>
      <c r="AK388">
        <v>350</v>
      </c>
      <c r="AL388">
        <v>0</v>
      </c>
      <c r="AM388">
        <v>375</v>
      </c>
      <c r="AN388">
        <v>0</v>
      </c>
      <c r="AO388">
        <v>0</v>
      </c>
      <c r="AP388">
        <v>450</v>
      </c>
      <c r="AQ388">
        <v>0</v>
      </c>
      <c r="AR388">
        <v>0</v>
      </c>
      <c r="AS388">
        <v>0</v>
      </c>
      <c r="AT388">
        <v>0</v>
      </c>
      <c r="AU388">
        <v>0</v>
      </c>
    </row>
    <row r="389" spans="2:47" x14ac:dyDescent="0.2">
      <c r="B389">
        <v>22</v>
      </c>
      <c r="C389">
        <v>150</v>
      </c>
      <c r="D389">
        <v>150</v>
      </c>
      <c r="E389">
        <v>150</v>
      </c>
      <c r="F389">
        <v>150</v>
      </c>
      <c r="G389">
        <v>150</v>
      </c>
      <c r="H389">
        <v>150</v>
      </c>
      <c r="I389">
        <v>150</v>
      </c>
      <c r="J389">
        <v>150</v>
      </c>
      <c r="K389">
        <v>150</v>
      </c>
      <c r="L389">
        <v>150</v>
      </c>
      <c r="M389">
        <v>150</v>
      </c>
      <c r="N389">
        <v>150</v>
      </c>
      <c r="O389">
        <v>150</v>
      </c>
      <c r="P389">
        <v>150</v>
      </c>
      <c r="Q389">
        <v>150</v>
      </c>
      <c r="R389">
        <v>150</v>
      </c>
      <c r="S389">
        <v>175</v>
      </c>
      <c r="T389">
        <v>175</v>
      </c>
      <c r="U389">
        <v>175</v>
      </c>
      <c r="V389">
        <v>200</v>
      </c>
      <c r="W389">
        <v>200</v>
      </c>
      <c r="X389">
        <v>200</v>
      </c>
      <c r="Y389">
        <v>225</v>
      </c>
      <c r="Z389">
        <v>225</v>
      </c>
      <c r="AA389">
        <v>225</v>
      </c>
      <c r="AB389">
        <v>250</v>
      </c>
      <c r="AC389">
        <v>0</v>
      </c>
      <c r="AD389">
        <v>0</v>
      </c>
      <c r="AE389">
        <v>275</v>
      </c>
      <c r="AF389">
        <v>0</v>
      </c>
      <c r="AG389">
        <v>0</v>
      </c>
      <c r="AH389">
        <v>0</v>
      </c>
      <c r="AI389">
        <v>0</v>
      </c>
      <c r="AJ389">
        <v>350</v>
      </c>
      <c r="AK389">
        <v>0</v>
      </c>
      <c r="AL389">
        <v>400</v>
      </c>
      <c r="AM389">
        <v>0</v>
      </c>
      <c r="AN389">
        <v>0</v>
      </c>
      <c r="AO389">
        <v>450</v>
      </c>
      <c r="AP389">
        <v>0</v>
      </c>
      <c r="AQ389">
        <v>0</v>
      </c>
      <c r="AR389">
        <v>0</v>
      </c>
      <c r="AS389">
        <v>0</v>
      </c>
      <c r="AT389">
        <v>0</v>
      </c>
      <c r="AU389">
        <v>0</v>
      </c>
    </row>
    <row r="390" spans="2:47" x14ac:dyDescent="0.2">
      <c r="B390">
        <v>23</v>
      </c>
      <c r="C390">
        <v>150</v>
      </c>
      <c r="D390">
        <v>150</v>
      </c>
      <c r="E390">
        <v>150</v>
      </c>
      <c r="F390">
        <v>150</v>
      </c>
      <c r="G390">
        <v>150</v>
      </c>
      <c r="H390">
        <v>150</v>
      </c>
      <c r="I390">
        <v>150</v>
      </c>
      <c r="J390">
        <v>150</v>
      </c>
      <c r="K390">
        <v>150</v>
      </c>
      <c r="L390">
        <v>150</v>
      </c>
      <c r="M390">
        <v>150</v>
      </c>
      <c r="N390">
        <v>150</v>
      </c>
      <c r="O390">
        <v>150</v>
      </c>
      <c r="P390">
        <v>150</v>
      </c>
      <c r="Q390">
        <v>150</v>
      </c>
      <c r="R390">
        <v>150</v>
      </c>
      <c r="S390">
        <v>175</v>
      </c>
      <c r="T390">
        <v>175</v>
      </c>
      <c r="U390">
        <v>175</v>
      </c>
      <c r="V390">
        <v>200</v>
      </c>
      <c r="W390">
        <v>200</v>
      </c>
      <c r="X390">
        <v>200</v>
      </c>
      <c r="Y390">
        <v>225</v>
      </c>
      <c r="Z390">
        <v>225</v>
      </c>
      <c r="AA390">
        <v>250</v>
      </c>
      <c r="AB390">
        <v>250</v>
      </c>
      <c r="AC390">
        <v>0</v>
      </c>
      <c r="AD390">
        <v>275</v>
      </c>
      <c r="AE390">
        <v>0</v>
      </c>
      <c r="AF390">
        <v>0</v>
      </c>
      <c r="AG390">
        <v>0</v>
      </c>
      <c r="AH390">
        <v>0</v>
      </c>
      <c r="AI390">
        <v>350</v>
      </c>
      <c r="AJ390">
        <v>0</v>
      </c>
      <c r="AK390">
        <v>400</v>
      </c>
      <c r="AL390">
        <v>0</v>
      </c>
      <c r="AM390">
        <v>0</v>
      </c>
      <c r="AN390">
        <v>450</v>
      </c>
      <c r="AO390">
        <v>0</v>
      </c>
      <c r="AP390">
        <v>0</v>
      </c>
      <c r="AQ390">
        <v>0</v>
      </c>
      <c r="AR390">
        <v>0</v>
      </c>
      <c r="AS390">
        <v>0</v>
      </c>
      <c r="AT390">
        <v>0</v>
      </c>
      <c r="AU390">
        <v>0</v>
      </c>
    </row>
    <row r="391" spans="2:47" x14ac:dyDescent="0.2">
      <c r="B391">
        <v>24</v>
      </c>
      <c r="C391">
        <v>150</v>
      </c>
      <c r="D391">
        <v>150</v>
      </c>
      <c r="E391">
        <v>150</v>
      </c>
      <c r="F391">
        <v>150</v>
      </c>
      <c r="G391">
        <v>150</v>
      </c>
      <c r="H391">
        <v>150</v>
      </c>
      <c r="I391">
        <v>150</v>
      </c>
      <c r="J391">
        <v>150</v>
      </c>
      <c r="K391">
        <v>150</v>
      </c>
      <c r="L391">
        <v>150</v>
      </c>
      <c r="M391">
        <v>150</v>
      </c>
      <c r="N391">
        <v>150</v>
      </c>
      <c r="O391">
        <v>150</v>
      </c>
      <c r="P391">
        <v>150</v>
      </c>
      <c r="Q391">
        <v>150</v>
      </c>
      <c r="R391">
        <v>175</v>
      </c>
      <c r="S391">
        <v>175</v>
      </c>
      <c r="T391">
        <v>175</v>
      </c>
      <c r="U391">
        <v>200</v>
      </c>
      <c r="V391">
        <v>200</v>
      </c>
      <c r="W391">
        <v>200</v>
      </c>
      <c r="X391">
        <v>225</v>
      </c>
      <c r="Y391">
        <v>225</v>
      </c>
      <c r="Z391">
        <v>250</v>
      </c>
      <c r="AA391">
        <v>250</v>
      </c>
      <c r="AB391">
        <v>275</v>
      </c>
      <c r="AC391">
        <v>275</v>
      </c>
      <c r="AD391">
        <v>0</v>
      </c>
      <c r="AE391">
        <v>0</v>
      </c>
      <c r="AF391">
        <v>0</v>
      </c>
      <c r="AG391">
        <v>0</v>
      </c>
      <c r="AH391">
        <v>350</v>
      </c>
      <c r="AI391">
        <v>0</v>
      </c>
      <c r="AJ391">
        <v>400</v>
      </c>
      <c r="AK391">
        <v>0</v>
      </c>
      <c r="AL391">
        <v>0</v>
      </c>
      <c r="AM391">
        <v>450</v>
      </c>
      <c r="AN391">
        <v>0</v>
      </c>
      <c r="AO391">
        <v>0</v>
      </c>
      <c r="AP391">
        <v>0</v>
      </c>
      <c r="AQ391">
        <v>0</v>
      </c>
      <c r="AR391">
        <v>0</v>
      </c>
      <c r="AS391">
        <v>0</v>
      </c>
      <c r="AT391">
        <v>0</v>
      </c>
      <c r="AU391">
        <v>0</v>
      </c>
    </row>
    <row r="392" spans="2:47" x14ac:dyDescent="0.2">
      <c r="B392">
        <v>25</v>
      </c>
      <c r="C392">
        <v>150</v>
      </c>
      <c r="D392">
        <v>150</v>
      </c>
      <c r="E392">
        <v>150</v>
      </c>
      <c r="F392">
        <v>150</v>
      </c>
      <c r="G392">
        <v>150</v>
      </c>
      <c r="H392">
        <v>150</v>
      </c>
      <c r="I392">
        <v>150</v>
      </c>
      <c r="J392">
        <v>150</v>
      </c>
      <c r="K392">
        <v>150</v>
      </c>
      <c r="L392">
        <v>150</v>
      </c>
      <c r="M392">
        <v>150</v>
      </c>
      <c r="N392">
        <v>150</v>
      </c>
      <c r="O392">
        <v>150</v>
      </c>
      <c r="P392">
        <v>150</v>
      </c>
      <c r="Q392">
        <v>175</v>
      </c>
      <c r="R392">
        <v>175</v>
      </c>
      <c r="S392">
        <v>175</v>
      </c>
      <c r="T392">
        <v>200</v>
      </c>
      <c r="U392">
        <v>200</v>
      </c>
      <c r="V392">
        <v>200</v>
      </c>
      <c r="W392">
        <v>225</v>
      </c>
      <c r="X392">
        <v>225</v>
      </c>
      <c r="Y392">
        <v>250</v>
      </c>
      <c r="Z392">
        <v>250</v>
      </c>
      <c r="AA392">
        <v>250</v>
      </c>
      <c r="AB392">
        <v>275</v>
      </c>
      <c r="AC392">
        <v>0</v>
      </c>
      <c r="AD392">
        <v>0</v>
      </c>
      <c r="AE392">
        <v>0</v>
      </c>
      <c r="AF392">
        <v>0</v>
      </c>
      <c r="AG392">
        <v>350</v>
      </c>
      <c r="AH392">
        <v>0</v>
      </c>
      <c r="AI392">
        <v>400</v>
      </c>
      <c r="AJ392">
        <v>0</v>
      </c>
      <c r="AK392">
        <v>0</v>
      </c>
      <c r="AL392">
        <v>475</v>
      </c>
      <c r="AM392">
        <v>0</v>
      </c>
      <c r="AN392">
        <v>0</v>
      </c>
      <c r="AO392">
        <v>0</v>
      </c>
      <c r="AP392">
        <v>0</v>
      </c>
      <c r="AQ392">
        <v>0</v>
      </c>
      <c r="AR392">
        <v>0</v>
      </c>
      <c r="AS392">
        <v>0</v>
      </c>
      <c r="AT392">
        <v>0</v>
      </c>
      <c r="AU392">
        <v>0</v>
      </c>
    </row>
    <row r="393" spans="2:47" x14ac:dyDescent="0.2">
      <c r="B393">
        <v>26</v>
      </c>
      <c r="C393">
        <v>150</v>
      </c>
      <c r="D393">
        <v>150</v>
      </c>
      <c r="E393">
        <v>150</v>
      </c>
      <c r="F393">
        <v>150</v>
      </c>
      <c r="G393">
        <v>150</v>
      </c>
      <c r="H393">
        <v>150</v>
      </c>
      <c r="I393">
        <v>150</v>
      </c>
      <c r="J393">
        <v>150</v>
      </c>
      <c r="K393">
        <v>150</v>
      </c>
      <c r="L393">
        <v>150</v>
      </c>
      <c r="M393">
        <v>150</v>
      </c>
      <c r="N393">
        <v>150</v>
      </c>
      <c r="O393">
        <v>150</v>
      </c>
      <c r="P393">
        <v>150</v>
      </c>
      <c r="Q393">
        <v>175</v>
      </c>
      <c r="R393">
        <v>175</v>
      </c>
      <c r="S393">
        <v>175</v>
      </c>
      <c r="T393">
        <v>200</v>
      </c>
      <c r="U393">
        <v>200</v>
      </c>
      <c r="V393">
        <v>225</v>
      </c>
      <c r="W393">
        <v>225</v>
      </c>
      <c r="X393">
        <v>225</v>
      </c>
      <c r="Y393">
        <v>250</v>
      </c>
      <c r="Z393">
        <v>250</v>
      </c>
      <c r="AA393">
        <v>275</v>
      </c>
      <c r="AB393">
        <v>300</v>
      </c>
      <c r="AC393">
        <v>0</v>
      </c>
      <c r="AD393">
        <v>0</v>
      </c>
      <c r="AE393">
        <v>0</v>
      </c>
      <c r="AF393">
        <v>350</v>
      </c>
      <c r="AG393">
        <v>0</v>
      </c>
      <c r="AH393">
        <v>400</v>
      </c>
      <c r="AI393">
        <v>0</v>
      </c>
      <c r="AJ393">
        <v>0</v>
      </c>
      <c r="AK393">
        <v>475</v>
      </c>
      <c r="AL393">
        <v>0</v>
      </c>
      <c r="AM393">
        <v>0</v>
      </c>
      <c r="AN393">
        <v>0</v>
      </c>
      <c r="AO393">
        <v>0</v>
      </c>
      <c r="AP393">
        <v>0</v>
      </c>
      <c r="AQ393">
        <v>0</v>
      </c>
      <c r="AR393">
        <v>0</v>
      </c>
      <c r="AS393">
        <v>0</v>
      </c>
      <c r="AT393">
        <v>0</v>
      </c>
      <c r="AU393">
        <v>0</v>
      </c>
    </row>
    <row r="394" spans="2:47" x14ac:dyDescent="0.2">
      <c r="B394">
        <v>27</v>
      </c>
      <c r="C394">
        <v>150</v>
      </c>
      <c r="D394">
        <v>150</v>
      </c>
      <c r="E394">
        <v>150</v>
      </c>
      <c r="F394">
        <v>150</v>
      </c>
      <c r="G394">
        <v>150</v>
      </c>
      <c r="H394">
        <v>150</v>
      </c>
      <c r="I394">
        <v>150</v>
      </c>
      <c r="J394">
        <v>150</v>
      </c>
      <c r="K394">
        <v>150</v>
      </c>
      <c r="L394">
        <v>150</v>
      </c>
      <c r="M394">
        <v>150</v>
      </c>
      <c r="N394">
        <v>150</v>
      </c>
      <c r="O394">
        <v>150</v>
      </c>
      <c r="P394">
        <v>175</v>
      </c>
      <c r="Q394">
        <v>175</v>
      </c>
      <c r="R394">
        <v>175</v>
      </c>
      <c r="S394">
        <v>200</v>
      </c>
      <c r="T394">
        <v>200</v>
      </c>
      <c r="U394">
        <v>225</v>
      </c>
      <c r="V394">
        <v>225</v>
      </c>
      <c r="W394">
        <v>225</v>
      </c>
      <c r="X394">
        <v>250</v>
      </c>
      <c r="Y394">
        <v>250</v>
      </c>
      <c r="Z394">
        <v>275</v>
      </c>
      <c r="AA394">
        <v>300</v>
      </c>
      <c r="AB394">
        <v>300</v>
      </c>
      <c r="AC394">
        <v>0</v>
      </c>
      <c r="AD394">
        <v>0</v>
      </c>
      <c r="AE394">
        <v>350</v>
      </c>
      <c r="AF394">
        <v>0</v>
      </c>
      <c r="AG394">
        <v>400</v>
      </c>
      <c r="AH394">
        <v>0</v>
      </c>
      <c r="AI394">
        <v>0</v>
      </c>
      <c r="AJ394">
        <v>475</v>
      </c>
      <c r="AK394">
        <v>0</v>
      </c>
      <c r="AL394">
        <v>0</v>
      </c>
      <c r="AM394">
        <v>0</v>
      </c>
      <c r="AN394">
        <v>0</v>
      </c>
      <c r="AO394">
        <v>0</v>
      </c>
      <c r="AP394">
        <v>0</v>
      </c>
      <c r="AQ394">
        <v>0</v>
      </c>
      <c r="AR394">
        <v>0</v>
      </c>
      <c r="AS394">
        <v>0</v>
      </c>
      <c r="AT394">
        <v>0</v>
      </c>
      <c r="AU394">
        <v>0</v>
      </c>
    </row>
    <row r="395" spans="2:47" x14ac:dyDescent="0.2">
      <c r="B395">
        <v>28</v>
      </c>
      <c r="C395">
        <v>150</v>
      </c>
      <c r="D395">
        <v>150</v>
      </c>
      <c r="E395">
        <v>150</v>
      </c>
      <c r="F395">
        <v>150</v>
      </c>
      <c r="G395">
        <v>150</v>
      </c>
      <c r="H395">
        <v>150</v>
      </c>
      <c r="I395">
        <v>150</v>
      </c>
      <c r="J395">
        <v>150</v>
      </c>
      <c r="K395">
        <v>150</v>
      </c>
      <c r="L395">
        <v>150</v>
      </c>
      <c r="M395">
        <v>150</v>
      </c>
      <c r="N395">
        <v>150</v>
      </c>
      <c r="O395">
        <v>150</v>
      </c>
      <c r="P395">
        <v>175</v>
      </c>
      <c r="Q395">
        <v>175</v>
      </c>
      <c r="R395">
        <v>200</v>
      </c>
      <c r="S395">
        <v>200</v>
      </c>
      <c r="T395">
        <v>200</v>
      </c>
      <c r="U395">
        <v>225</v>
      </c>
      <c r="V395">
        <v>225</v>
      </c>
      <c r="W395">
        <v>250</v>
      </c>
      <c r="X395">
        <v>250</v>
      </c>
      <c r="Y395">
        <v>275</v>
      </c>
      <c r="Z395">
        <v>300</v>
      </c>
      <c r="AA395">
        <v>300</v>
      </c>
      <c r="AB395">
        <v>325</v>
      </c>
      <c r="AC395">
        <v>0</v>
      </c>
      <c r="AD395">
        <v>350</v>
      </c>
      <c r="AE395">
        <v>0</v>
      </c>
      <c r="AF395">
        <v>425</v>
      </c>
      <c r="AG395">
        <v>0</v>
      </c>
      <c r="AH395">
        <v>0</v>
      </c>
      <c r="AI395">
        <v>475</v>
      </c>
      <c r="AJ395">
        <v>0</v>
      </c>
      <c r="AK395">
        <v>0</v>
      </c>
      <c r="AL395">
        <v>0</v>
      </c>
      <c r="AM395">
        <v>0</v>
      </c>
      <c r="AN395">
        <v>0</v>
      </c>
      <c r="AO395">
        <v>0</v>
      </c>
      <c r="AP395">
        <v>0</v>
      </c>
      <c r="AQ395">
        <v>0</v>
      </c>
      <c r="AR395">
        <v>0</v>
      </c>
      <c r="AS395">
        <v>0</v>
      </c>
      <c r="AT395">
        <v>0</v>
      </c>
      <c r="AU395">
        <v>0</v>
      </c>
    </row>
    <row r="396" spans="2:47" x14ac:dyDescent="0.2">
      <c r="B396">
        <v>29</v>
      </c>
      <c r="C396">
        <v>150</v>
      </c>
      <c r="D396">
        <v>150</v>
      </c>
      <c r="E396">
        <v>150</v>
      </c>
      <c r="F396">
        <v>150</v>
      </c>
      <c r="G396">
        <v>150</v>
      </c>
      <c r="H396">
        <v>150</v>
      </c>
      <c r="I396">
        <v>150</v>
      </c>
      <c r="J396">
        <v>150</v>
      </c>
      <c r="K396">
        <v>150</v>
      </c>
      <c r="L396">
        <v>150</v>
      </c>
      <c r="M396">
        <v>150</v>
      </c>
      <c r="N396">
        <v>150</v>
      </c>
      <c r="O396">
        <v>175</v>
      </c>
      <c r="P396">
        <v>175</v>
      </c>
      <c r="Q396">
        <v>175</v>
      </c>
      <c r="R396">
        <v>200</v>
      </c>
      <c r="S396">
        <v>200</v>
      </c>
      <c r="T396">
        <v>225</v>
      </c>
      <c r="U396">
        <v>225</v>
      </c>
      <c r="V396">
        <v>250</v>
      </c>
      <c r="W396">
        <v>250</v>
      </c>
      <c r="X396">
        <v>275</v>
      </c>
      <c r="Y396">
        <v>300</v>
      </c>
      <c r="Z396">
        <v>300</v>
      </c>
      <c r="AA396">
        <v>325</v>
      </c>
      <c r="AB396">
        <v>350</v>
      </c>
      <c r="AC396">
        <v>375</v>
      </c>
      <c r="AD396">
        <v>0</v>
      </c>
      <c r="AE396">
        <v>425</v>
      </c>
      <c r="AF396">
        <v>0</v>
      </c>
      <c r="AG396">
        <v>0</v>
      </c>
      <c r="AH396">
        <v>500</v>
      </c>
      <c r="AI396">
        <v>0</v>
      </c>
      <c r="AJ396">
        <v>0</v>
      </c>
      <c r="AK396">
        <v>0</v>
      </c>
      <c r="AL396">
        <v>0</v>
      </c>
      <c r="AM396">
        <v>0</v>
      </c>
      <c r="AN396">
        <v>0</v>
      </c>
      <c r="AO396">
        <v>0</v>
      </c>
      <c r="AP396">
        <v>0</v>
      </c>
      <c r="AQ396">
        <v>0</v>
      </c>
      <c r="AR396">
        <v>0</v>
      </c>
      <c r="AS396">
        <v>0</v>
      </c>
      <c r="AT396">
        <v>0</v>
      </c>
      <c r="AU396">
        <v>0</v>
      </c>
    </row>
    <row r="397" spans="2:47" x14ac:dyDescent="0.2">
      <c r="B397">
        <v>30</v>
      </c>
      <c r="C397">
        <v>150</v>
      </c>
      <c r="D397">
        <v>150</v>
      </c>
      <c r="E397">
        <v>150</v>
      </c>
      <c r="F397">
        <v>150</v>
      </c>
      <c r="G397">
        <v>150</v>
      </c>
      <c r="H397">
        <v>150</v>
      </c>
      <c r="I397">
        <v>150</v>
      </c>
      <c r="J397">
        <v>150</v>
      </c>
      <c r="K397">
        <v>150</v>
      </c>
      <c r="L397">
        <v>150</v>
      </c>
      <c r="M397">
        <v>150</v>
      </c>
      <c r="N397">
        <v>150</v>
      </c>
      <c r="O397">
        <v>175</v>
      </c>
      <c r="P397">
        <v>175</v>
      </c>
      <c r="Q397">
        <v>200</v>
      </c>
      <c r="R397">
        <v>200</v>
      </c>
      <c r="S397">
        <v>225</v>
      </c>
      <c r="T397">
        <v>225</v>
      </c>
      <c r="U397">
        <v>250</v>
      </c>
      <c r="V397">
        <v>250</v>
      </c>
      <c r="W397">
        <v>275</v>
      </c>
      <c r="X397">
        <v>300</v>
      </c>
      <c r="Y397">
        <v>300</v>
      </c>
      <c r="Z397">
        <v>325</v>
      </c>
      <c r="AA397">
        <v>350</v>
      </c>
      <c r="AB397">
        <v>375</v>
      </c>
      <c r="AC397">
        <v>0</v>
      </c>
      <c r="AD397">
        <v>425</v>
      </c>
      <c r="AE397">
        <v>0</v>
      </c>
      <c r="AF397">
        <v>0</v>
      </c>
      <c r="AG397">
        <v>500</v>
      </c>
      <c r="AH397">
        <v>0</v>
      </c>
      <c r="AI397">
        <v>0</v>
      </c>
      <c r="AJ397">
        <v>0</v>
      </c>
      <c r="AK397">
        <v>0</v>
      </c>
      <c r="AL397">
        <v>0</v>
      </c>
      <c r="AM397">
        <v>0</v>
      </c>
      <c r="AN397">
        <v>0</v>
      </c>
      <c r="AO397">
        <v>0</v>
      </c>
      <c r="AP397">
        <v>0</v>
      </c>
      <c r="AQ397">
        <v>0</v>
      </c>
      <c r="AR397">
        <v>0</v>
      </c>
      <c r="AS397">
        <v>0</v>
      </c>
      <c r="AT397">
        <v>0</v>
      </c>
      <c r="AU397">
        <v>0</v>
      </c>
    </row>
    <row r="398" spans="2:47" x14ac:dyDescent="0.2">
      <c r="B398">
        <v>31</v>
      </c>
      <c r="C398">
        <v>150</v>
      </c>
      <c r="D398">
        <v>150</v>
      </c>
      <c r="E398">
        <v>150</v>
      </c>
      <c r="F398">
        <v>150</v>
      </c>
      <c r="G398">
        <v>150</v>
      </c>
      <c r="H398">
        <v>150</v>
      </c>
      <c r="I398">
        <v>150</v>
      </c>
      <c r="J398">
        <v>150</v>
      </c>
      <c r="K398">
        <v>150</v>
      </c>
      <c r="L398">
        <v>150</v>
      </c>
      <c r="M398">
        <v>150</v>
      </c>
      <c r="N398">
        <v>175</v>
      </c>
      <c r="O398">
        <v>175</v>
      </c>
      <c r="P398">
        <v>200</v>
      </c>
      <c r="Q398">
        <v>200</v>
      </c>
      <c r="R398">
        <v>225</v>
      </c>
      <c r="S398">
        <v>225</v>
      </c>
      <c r="T398">
        <v>250</v>
      </c>
      <c r="U398">
        <v>250</v>
      </c>
      <c r="V398">
        <v>275</v>
      </c>
      <c r="W398">
        <v>300</v>
      </c>
      <c r="X398">
        <v>300</v>
      </c>
      <c r="Y398">
        <v>325</v>
      </c>
      <c r="Z398">
        <v>350</v>
      </c>
      <c r="AA398">
        <v>375</v>
      </c>
      <c r="AB398">
        <v>400</v>
      </c>
      <c r="AC398">
        <v>425</v>
      </c>
      <c r="AD398">
        <v>0</v>
      </c>
      <c r="AE398">
        <v>0</v>
      </c>
      <c r="AF398">
        <v>500</v>
      </c>
      <c r="AG398">
        <v>0</v>
      </c>
      <c r="AH398">
        <v>0</v>
      </c>
      <c r="AI398">
        <v>0</v>
      </c>
      <c r="AJ398">
        <v>0</v>
      </c>
      <c r="AK398">
        <v>0</v>
      </c>
      <c r="AL398">
        <v>0</v>
      </c>
      <c r="AM398">
        <v>0</v>
      </c>
      <c r="AN398">
        <v>0</v>
      </c>
      <c r="AO398">
        <v>0</v>
      </c>
      <c r="AP398">
        <v>0</v>
      </c>
      <c r="AQ398">
        <v>0</v>
      </c>
      <c r="AR398">
        <v>0</v>
      </c>
      <c r="AS398">
        <v>0</v>
      </c>
      <c r="AT398">
        <v>0</v>
      </c>
      <c r="AU398">
        <v>0</v>
      </c>
    </row>
    <row r="399" spans="2:47" x14ac:dyDescent="0.2">
      <c r="B399">
        <v>32</v>
      </c>
      <c r="C399">
        <v>150</v>
      </c>
      <c r="D399">
        <v>150</v>
      </c>
      <c r="E399">
        <v>150</v>
      </c>
      <c r="F399">
        <v>150</v>
      </c>
      <c r="G399">
        <v>150</v>
      </c>
      <c r="H399">
        <v>150</v>
      </c>
      <c r="I399">
        <v>150</v>
      </c>
      <c r="J399">
        <v>150</v>
      </c>
      <c r="K399">
        <v>150</v>
      </c>
      <c r="L399">
        <v>150</v>
      </c>
      <c r="M399">
        <v>150</v>
      </c>
      <c r="N399">
        <v>175</v>
      </c>
      <c r="O399">
        <v>200</v>
      </c>
      <c r="P399">
        <v>200</v>
      </c>
      <c r="Q399">
        <v>200</v>
      </c>
      <c r="R399">
        <v>225</v>
      </c>
      <c r="S399">
        <v>250</v>
      </c>
      <c r="T399">
        <v>250</v>
      </c>
      <c r="U399">
        <v>275</v>
      </c>
      <c r="V399">
        <v>300</v>
      </c>
      <c r="W399">
        <v>300</v>
      </c>
      <c r="X399">
        <v>325</v>
      </c>
      <c r="Y399">
        <v>350</v>
      </c>
      <c r="Z399">
        <v>375</v>
      </c>
      <c r="AA399">
        <v>400</v>
      </c>
      <c r="AB399">
        <v>425</v>
      </c>
      <c r="AC399">
        <v>0</v>
      </c>
      <c r="AD399">
        <v>0</v>
      </c>
      <c r="AE399">
        <v>525</v>
      </c>
      <c r="AF399">
        <v>0</v>
      </c>
      <c r="AG399">
        <v>0</v>
      </c>
      <c r="AH399">
        <v>0</v>
      </c>
      <c r="AI399">
        <v>0</v>
      </c>
      <c r="AJ399">
        <v>0</v>
      </c>
      <c r="AK399">
        <v>0</v>
      </c>
      <c r="AL399">
        <v>0</v>
      </c>
      <c r="AM399">
        <v>0</v>
      </c>
      <c r="AN399">
        <v>0</v>
      </c>
      <c r="AO399">
        <v>0</v>
      </c>
      <c r="AP399">
        <v>0</v>
      </c>
      <c r="AQ399">
        <v>0</v>
      </c>
      <c r="AR399">
        <v>0</v>
      </c>
      <c r="AS399">
        <v>0</v>
      </c>
      <c r="AT399">
        <v>0</v>
      </c>
      <c r="AU399">
        <v>0</v>
      </c>
    </row>
    <row r="400" spans="2:47" x14ac:dyDescent="0.2">
      <c r="B400">
        <v>33</v>
      </c>
      <c r="C400">
        <v>150</v>
      </c>
      <c r="D400">
        <v>150</v>
      </c>
      <c r="E400">
        <v>150</v>
      </c>
      <c r="F400">
        <v>150</v>
      </c>
      <c r="G400">
        <v>150</v>
      </c>
      <c r="H400">
        <v>150</v>
      </c>
      <c r="I400">
        <v>150</v>
      </c>
      <c r="J400">
        <v>150</v>
      </c>
      <c r="K400">
        <v>150</v>
      </c>
      <c r="L400">
        <v>150</v>
      </c>
      <c r="M400">
        <v>175</v>
      </c>
      <c r="N400">
        <v>175</v>
      </c>
      <c r="O400">
        <v>200</v>
      </c>
      <c r="P400">
        <v>200</v>
      </c>
      <c r="Q400">
        <v>225</v>
      </c>
      <c r="R400">
        <v>225</v>
      </c>
      <c r="S400">
        <v>250</v>
      </c>
      <c r="T400">
        <v>275</v>
      </c>
      <c r="U400">
        <v>300</v>
      </c>
      <c r="V400">
        <v>300</v>
      </c>
      <c r="W400">
        <v>325</v>
      </c>
      <c r="X400">
        <v>350</v>
      </c>
      <c r="Y400">
        <v>375</v>
      </c>
      <c r="Z400">
        <v>400</v>
      </c>
      <c r="AA400">
        <v>450</v>
      </c>
      <c r="AB400">
        <v>475</v>
      </c>
      <c r="AC400">
        <v>0</v>
      </c>
      <c r="AD400">
        <v>525</v>
      </c>
      <c r="AE400">
        <v>0</v>
      </c>
      <c r="AF400">
        <v>0</v>
      </c>
      <c r="AG400">
        <v>0</v>
      </c>
      <c r="AH400">
        <v>0</v>
      </c>
      <c r="AI400">
        <v>0</v>
      </c>
      <c r="AJ400">
        <v>0</v>
      </c>
      <c r="AK400">
        <v>0</v>
      </c>
      <c r="AL400">
        <v>0</v>
      </c>
      <c r="AM400">
        <v>0</v>
      </c>
      <c r="AN400">
        <v>0</v>
      </c>
      <c r="AO400">
        <v>0</v>
      </c>
      <c r="AP400">
        <v>0</v>
      </c>
      <c r="AQ400">
        <v>0</v>
      </c>
      <c r="AR400">
        <v>0</v>
      </c>
      <c r="AS400">
        <v>0</v>
      </c>
      <c r="AT400">
        <v>0</v>
      </c>
      <c r="AU400">
        <v>0</v>
      </c>
    </row>
    <row r="401" spans="2:47" x14ac:dyDescent="0.2">
      <c r="B401">
        <v>34</v>
      </c>
      <c r="C401">
        <v>150</v>
      </c>
      <c r="D401">
        <v>150</v>
      </c>
      <c r="E401">
        <v>150</v>
      </c>
      <c r="F401">
        <v>150</v>
      </c>
      <c r="G401">
        <v>150</v>
      </c>
      <c r="H401">
        <v>150</v>
      </c>
      <c r="I401">
        <v>150</v>
      </c>
      <c r="J401">
        <v>150</v>
      </c>
      <c r="K401">
        <v>150</v>
      </c>
      <c r="L401">
        <v>175</v>
      </c>
      <c r="M401">
        <v>175</v>
      </c>
      <c r="N401">
        <v>200</v>
      </c>
      <c r="O401">
        <v>200</v>
      </c>
      <c r="P401">
        <v>225</v>
      </c>
      <c r="Q401">
        <v>225</v>
      </c>
      <c r="R401">
        <v>250</v>
      </c>
      <c r="S401">
        <v>275</v>
      </c>
      <c r="T401">
        <v>300</v>
      </c>
      <c r="U401">
        <v>300</v>
      </c>
      <c r="V401">
        <v>325</v>
      </c>
      <c r="W401">
        <v>350</v>
      </c>
      <c r="X401">
        <v>375</v>
      </c>
      <c r="Y401">
        <v>425</v>
      </c>
      <c r="Z401">
        <v>450</v>
      </c>
      <c r="AA401">
        <v>475</v>
      </c>
      <c r="AB401">
        <v>500</v>
      </c>
      <c r="AC401">
        <v>550</v>
      </c>
      <c r="AD401">
        <v>0</v>
      </c>
      <c r="AE401">
        <v>0</v>
      </c>
      <c r="AF401">
        <v>0</v>
      </c>
      <c r="AG401">
        <v>0</v>
      </c>
      <c r="AH401">
        <v>0</v>
      </c>
      <c r="AI401">
        <v>0</v>
      </c>
      <c r="AJ401">
        <v>0</v>
      </c>
      <c r="AK401">
        <v>0</v>
      </c>
      <c r="AL401">
        <v>0</v>
      </c>
      <c r="AM401">
        <v>0</v>
      </c>
      <c r="AN401">
        <v>0</v>
      </c>
      <c r="AO401">
        <v>0</v>
      </c>
      <c r="AP401">
        <v>0</v>
      </c>
      <c r="AQ401">
        <v>0</v>
      </c>
      <c r="AR401">
        <v>0</v>
      </c>
      <c r="AS401">
        <v>0</v>
      </c>
      <c r="AT401">
        <v>0</v>
      </c>
      <c r="AU401">
        <v>0</v>
      </c>
    </row>
    <row r="402" spans="2:47" x14ac:dyDescent="0.2">
      <c r="B402">
        <v>35</v>
      </c>
      <c r="C402">
        <v>150</v>
      </c>
      <c r="D402">
        <v>150</v>
      </c>
      <c r="E402">
        <v>150</v>
      </c>
      <c r="F402">
        <v>150</v>
      </c>
      <c r="G402">
        <v>150</v>
      </c>
      <c r="H402">
        <v>150</v>
      </c>
      <c r="I402">
        <v>150</v>
      </c>
      <c r="J402">
        <v>150</v>
      </c>
      <c r="K402">
        <v>150</v>
      </c>
      <c r="L402">
        <v>175</v>
      </c>
      <c r="M402">
        <v>175</v>
      </c>
      <c r="N402">
        <v>200</v>
      </c>
      <c r="O402">
        <v>225</v>
      </c>
      <c r="P402">
        <v>225</v>
      </c>
      <c r="Q402">
        <v>250</v>
      </c>
      <c r="R402">
        <v>275</v>
      </c>
      <c r="S402">
        <v>300</v>
      </c>
      <c r="T402">
        <v>300</v>
      </c>
      <c r="U402">
        <v>325</v>
      </c>
      <c r="V402">
        <v>350</v>
      </c>
      <c r="W402">
        <v>375</v>
      </c>
      <c r="X402">
        <v>425</v>
      </c>
      <c r="Y402">
        <v>450</v>
      </c>
      <c r="Z402">
        <v>500</v>
      </c>
      <c r="AA402">
        <v>525</v>
      </c>
      <c r="AB402">
        <v>550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row>
    <row r="403" spans="2:47" x14ac:dyDescent="0.2">
      <c r="B403">
        <v>36</v>
      </c>
      <c r="C403">
        <v>150</v>
      </c>
      <c r="D403">
        <v>150</v>
      </c>
      <c r="E403">
        <v>150</v>
      </c>
      <c r="F403">
        <v>150</v>
      </c>
      <c r="G403">
        <v>150</v>
      </c>
      <c r="H403">
        <v>150</v>
      </c>
      <c r="I403">
        <v>150</v>
      </c>
      <c r="J403">
        <v>150</v>
      </c>
      <c r="K403">
        <v>175</v>
      </c>
      <c r="L403">
        <v>175</v>
      </c>
      <c r="M403">
        <v>200</v>
      </c>
      <c r="N403">
        <v>225</v>
      </c>
      <c r="O403">
        <v>225</v>
      </c>
      <c r="P403">
        <v>250</v>
      </c>
      <c r="Q403">
        <v>275</v>
      </c>
      <c r="R403">
        <v>300</v>
      </c>
      <c r="S403">
        <v>300</v>
      </c>
      <c r="T403">
        <v>325</v>
      </c>
      <c r="U403">
        <v>350</v>
      </c>
      <c r="V403">
        <v>375</v>
      </c>
      <c r="W403">
        <v>425</v>
      </c>
      <c r="X403">
        <v>475</v>
      </c>
      <c r="Y403">
        <v>500</v>
      </c>
      <c r="Z403">
        <v>525</v>
      </c>
      <c r="AA403">
        <v>575</v>
      </c>
      <c r="AB403">
        <v>600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row>
    <row r="404" spans="2:47" x14ac:dyDescent="0.2">
      <c r="B404">
        <v>37</v>
      </c>
      <c r="C404">
        <v>150</v>
      </c>
      <c r="D404">
        <v>150</v>
      </c>
      <c r="E404">
        <v>150</v>
      </c>
      <c r="F404">
        <v>150</v>
      </c>
      <c r="G404">
        <v>150</v>
      </c>
      <c r="H404">
        <v>150</v>
      </c>
      <c r="I404">
        <v>150</v>
      </c>
      <c r="J404">
        <v>150</v>
      </c>
      <c r="K404">
        <v>175</v>
      </c>
      <c r="L404">
        <v>200</v>
      </c>
      <c r="M404">
        <v>200</v>
      </c>
      <c r="N404">
        <v>225</v>
      </c>
      <c r="O404">
        <v>250</v>
      </c>
      <c r="P404">
        <v>275</v>
      </c>
      <c r="Q404">
        <v>300</v>
      </c>
      <c r="R404">
        <v>300</v>
      </c>
      <c r="S404">
        <v>325</v>
      </c>
      <c r="T404">
        <v>375</v>
      </c>
      <c r="U404">
        <v>400</v>
      </c>
      <c r="V404">
        <v>425</v>
      </c>
      <c r="W404">
        <v>475</v>
      </c>
      <c r="X404">
        <v>500</v>
      </c>
      <c r="Y404">
        <v>550</v>
      </c>
      <c r="Z404">
        <v>575</v>
      </c>
      <c r="AA404">
        <v>600</v>
      </c>
      <c r="AB404">
        <v>650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row>
    <row r="405" spans="2:47" x14ac:dyDescent="0.2">
      <c r="B405">
        <v>38</v>
      </c>
      <c r="C405">
        <v>150</v>
      </c>
      <c r="D405">
        <v>150</v>
      </c>
      <c r="E405">
        <v>150</v>
      </c>
      <c r="F405">
        <v>150</v>
      </c>
      <c r="G405">
        <v>150</v>
      </c>
      <c r="H405">
        <v>150</v>
      </c>
      <c r="I405">
        <v>150</v>
      </c>
      <c r="J405">
        <v>175</v>
      </c>
      <c r="K405">
        <v>175</v>
      </c>
      <c r="L405">
        <v>200</v>
      </c>
      <c r="M405">
        <v>225</v>
      </c>
      <c r="N405">
        <v>250</v>
      </c>
      <c r="O405">
        <v>275</v>
      </c>
      <c r="P405">
        <v>300</v>
      </c>
      <c r="Q405">
        <v>300</v>
      </c>
      <c r="R405">
        <v>350</v>
      </c>
      <c r="S405">
        <v>375</v>
      </c>
      <c r="T405">
        <v>400</v>
      </c>
      <c r="U405">
        <v>450</v>
      </c>
      <c r="V405">
        <v>475</v>
      </c>
      <c r="W405">
        <v>525</v>
      </c>
      <c r="X405">
        <v>550</v>
      </c>
      <c r="Y405">
        <v>600</v>
      </c>
      <c r="Z405">
        <v>625</v>
      </c>
      <c r="AA405">
        <v>650</v>
      </c>
      <c r="AB405">
        <v>700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row>
    <row r="406" spans="2:47" x14ac:dyDescent="0.2">
      <c r="B406">
        <v>39</v>
      </c>
      <c r="C406">
        <v>150</v>
      </c>
      <c r="D406">
        <v>150</v>
      </c>
      <c r="E406">
        <v>150</v>
      </c>
      <c r="F406">
        <v>150</v>
      </c>
      <c r="G406">
        <v>150</v>
      </c>
      <c r="H406">
        <v>150</v>
      </c>
      <c r="I406">
        <v>150</v>
      </c>
      <c r="J406">
        <v>175</v>
      </c>
      <c r="K406">
        <v>200</v>
      </c>
      <c r="L406">
        <v>225</v>
      </c>
      <c r="M406">
        <v>250</v>
      </c>
      <c r="N406">
        <v>275</v>
      </c>
      <c r="O406">
        <v>300</v>
      </c>
      <c r="P406">
        <v>325</v>
      </c>
      <c r="Q406">
        <v>350</v>
      </c>
      <c r="R406">
        <v>375</v>
      </c>
      <c r="S406">
        <v>400</v>
      </c>
      <c r="T406">
        <v>450</v>
      </c>
      <c r="U406">
        <v>500</v>
      </c>
      <c r="V406">
        <v>525</v>
      </c>
      <c r="W406">
        <v>575</v>
      </c>
      <c r="X406">
        <v>600</v>
      </c>
      <c r="Y406">
        <v>650</v>
      </c>
      <c r="Z406">
        <v>675</v>
      </c>
      <c r="AA406">
        <v>700</v>
      </c>
      <c r="AB406">
        <v>750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row>
    <row r="407" spans="2:47" x14ac:dyDescent="0.2">
      <c r="B407">
        <v>40</v>
      </c>
      <c r="C407">
        <v>150</v>
      </c>
      <c r="D407">
        <v>150</v>
      </c>
      <c r="E407">
        <v>150</v>
      </c>
      <c r="F407">
        <v>150</v>
      </c>
      <c r="G407">
        <v>150</v>
      </c>
      <c r="H407">
        <v>150</v>
      </c>
      <c r="I407">
        <v>175</v>
      </c>
      <c r="J407">
        <v>200</v>
      </c>
      <c r="K407">
        <v>200</v>
      </c>
      <c r="L407">
        <v>225</v>
      </c>
      <c r="M407">
        <v>250</v>
      </c>
      <c r="N407">
        <v>275</v>
      </c>
      <c r="O407">
        <v>325</v>
      </c>
      <c r="P407">
        <v>350</v>
      </c>
      <c r="Q407">
        <v>375</v>
      </c>
      <c r="R407">
        <v>400</v>
      </c>
      <c r="S407">
        <v>450</v>
      </c>
      <c r="T407">
        <v>500</v>
      </c>
      <c r="U407">
        <v>550</v>
      </c>
      <c r="V407">
        <v>575</v>
      </c>
      <c r="W407">
        <v>625</v>
      </c>
      <c r="X407">
        <v>650</v>
      </c>
      <c r="Y407">
        <v>700</v>
      </c>
      <c r="Z407">
        <v>725</v>
      </c>
      <c r="AA407">
        <v>775</v>
      </c>
      <c r="AB407">
        <v>800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row>
    <row r="408" spans="2:47" x14ac:dyDescent="0.2">
      <c r="B408">
        <v>41</v>
      </c>
      <c r="C408">
        <v>150</v>
      </c>
      <c r="D408">
        <v>150</v>
      </c>
      <c r="E408">
        <v>150</v>
      </c>
      <c r="F408">
        <v>150</v>
      </c>
      <c r="G408">
        <v>150</v>
      </c>
      <c r="H408">
        <v>175</v>
      </c>
      <c r="I408">
        <v>175</v>
      </c>
      <c r="J408">
        <v>200</v>
      </c>
      <c r="K408">
        <v>225</v>
      </c>
      <c r="L408">
        <v>250</v>
      </c>
      <c r="M408">
        <v>275</v>
      </c>
      <c r="N408">
        <v>300</v>
      </c>
      <c r="O408">
        <v>350</v>
      </c>
      <c r="P408">
        <v>375</v>
      </c>
      <c r="Q408">
        <v>400</v>
      </c>
      <c r="R408">
        <v>450</v>
      </c>
      <c r="S408">
        <v>500</v>
      </c>
      <c r="T408">
        <v>550</v>
      </c>
      <c r="U408">
        <v>600</v>
      </c>
      <c r="V408">
        <v>650</v>
      </c>
      <c r="W408">
        <v>675</v>
      </c>
      <c r="X408">
        <v>725</v>
      </c>
      <c r="Y408">
        <v>750</v>
      </c>
      <c r="Z408">
        <v>800</v>
      </c>
      <c r="AA408">
        <v>825</v>
      </c>
      <c r="AB408">
        <v>850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row>
    <row r="409" spans="2:47" x14ac:dyDescent="0.2">
      <c r="B409">
        <v>42</v>
      </c>
      <c r="C409">
        <v>150</v>
      </c>
      <c r="D409">
        <v>150</v>
      </c>
      <c r="E409">
        <v>150</v>
      </c>
      <c r="F409">
        <v>150</v>
      </c>
      <c r="G409">
        <v>150</v>
      </c>
      <c r="H409">
        <v>175</v>
      </c>
      <c r="I409">
        <v>200</v>
      </c>
      <c r="J409">
        <v>225</v>
      </c>
      <c r="K409">
        <v>250</v>
      </c>
      <c r="L409">
        <v>275</v>
      </c>
      <c r="M409">
        <v>300</v>
      </c>
      <c r="N409">
        <v>350</v>
      </c>
      <c r="O409">
        <v>375</v>
      </c>
      <c r="P409">
        <v>425</v>
      </c>
      <c r="Q409">
        <v>475</v>
      </c>
      <c r="R409">
        <v>525</v>
      </c>
      <c r="S409">
        <v>575</v>
      </c>
      <c r="T409">
        <v>625</v>
      </c>
      <c r="U409">
        <v>650</v>
      </c>
      <c r="V409">
        <v>700</v>
      </c>
      <c r="W409">
        <v>750</v>
      </c>
      <c r="X409">
        <v>775</v>
      </c>
      <c r="Y409">
        <v>825</v>
      </c>
      <c r="Z409">
        <v>850</v>
      </c>
      <c r="AA409">
        <v>900</v>
      </c>
      <c r="AB409">
        <v>925</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row>
    <row r="410" spans="2:47" x14ac:dyDescent="0.2">
      <c r="B410">
        <v>43</v>
      </c>
      <c r="C410">
        <v>150</v>
      </c>
      <c r="D410">
        <v>150</v>
      </c>
      <c r="E410">
        <v>150</v>
      </c>
      <c r="F410">
        <v>150</v>
      </c>
      <c r="G410">
        <v>175</v>
      </c>
      <c r="H410">
        <v>200</v>
      </c>
      <c r="I410">
        <v>225</v>
      </c>
      <c r="J410">
        <v>250</v>
      </c>
      <c r="K410">
        <v>275</v>
      </c>
      <c r="L410">
        <v>300</v>
      </c>
      <c r="M410">
        <v>350</v>
      </c>
      <c r="N410">
        <v>375</v>
      </c>
      <c r="O410">
        <v>425</v>
      </c>
      <c r="P410">
        <v>475</v>
      </c>
      <c r="Q410">
        <v>525</v>
      </c>
      <c r="R410">
        <v>575</v>
      </c>
      <c r="S410">
        <v>625</v>
      </c>
      <c r="T410">
        <v>675</v>
      </c>
      <c r="U410">
        <v>725</v>
      </c>
      <c r="V410">
        <v>775</v>
      </c>
      <c r="W410">
        <v>825</v>
      </c>
      <c r="X410">
        <v>850</v>
      </c>
      <c r="Y410">
        <v>900</v>
      </c>
      <c r="Z410">
        <v>925</v>
      </c>
      <c r="AA410">
        <v>950</v>
      </c>
      <c r="AB410">
        <v>1000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row>
    <row r="411" spans="2:47" x14ac:dyDescent="0.2">
      <c r="B411">
        <v>44</v>
      </c>
      <c r="C411">
        <v>150</v>
      </c>
      <c r="D411">
        <v>150</v>
      </c>
      <c r="E411">
        <v>150</v>
      </c>
      <c r="F411">
        <v>150</v>
      </c>
      <c r="G411">
        <v>175</v>
      </c>
      <c r="H411">
        <v>200</v>
      </c>
      <c r="I411">
        <v>225</v>
      </c>
      <c r="J411">
        <v>275</v>
      </c>
      <c r="K411">
        <v>300</v>
      </c>
      <c r="L411">
        <v>325</v>
      </c>
      <c r="M411">
        <v>375</v>
      </c>
      <c r="N411">
        <v>425</v>
      </c>
      <c r="O411">
        <v>475</v>
      </c>
      <c r="P411">
        <v>550</v>
      </c>
      <c r="Q411">
        <v>600</v>
      </c>
      <c r="R411">
        <v>650</v>
      </c>
      <c r="S411">
        <v>700</v>
      </c>
      <c r="T411">
        <v>750</v>
      </c>
      <c r="U411">
        <v>800</v>
      </c>
      <c r="V411">
        <v>825</v>
      </c>
      <c r="W411">
        <v>875</v>
      </c>
      <c r="X411">
        <v>925</v>
      </c>
      <c r="Y411">
        <v>950</v>
      </c>
      <c r="Z411">
        <v>1000</v>
      </c>
      <c r="AA411">
        <v>1025</v>
      </c>
      <c r="AB411">
        <v>1050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row>
    <row r="412" spans="2:47" x14ac:dyDescent="0.2">
      <c r="B412">
        <v>45</v>
      </c>
      <c r="C412">
        <v>150</v>
      </c>
      <c r="D412">
        <v>150</v>
      </c>
      <c r="E412">
        <v>150</v>
      </c>
      <c r="F412">
        <v>175</v>
      </c>
      <c r="G412">
        <v>200</v>
      </c>
      <c r="H412">
        <v>225</v>
      </c>
      <c r="I412">
        <v>250</v>
      </c>
      <c r="J412">
        <v>300</v>
      </c>
      <c r="K412">
        <v>325</v>
      </c>
      <c r="L412">
        <v>375</v>
      </c>
      <c r="M412">
        <v>425</v>
      </c>
      <c r="N412">
        <v>475</v>
      </c>
      <c r="O412">
        <v>550</v>
      </c>
      <c r="P412">
        <v>600</v>
      </c>
      <c r="Q412">
        <v>650</v>
      </c>
      <c r="R412">
        <v>725</v>
      </c>
      <c r="S412">
        <v>775</v>
      </c>
      <c r="T412">
        <v>825</v>
      </c>
      <c r="U412">
        <v>850</v>
      </c>
      <c r="V412">
        <v>900</v>
      </c>
      <c r="W412">
        <v>950</v>
      </c>
      <c r="X412">
        <v>975</v>
      </c>
      <c r="Y412">
        <v>1025</v>
      </c>
      <c r="Z412">
        <v>1050</v>
      </c>
      <c r="AA412">
        <v>1100</v>
      </c>
      <c r="AB412">
        <v>1125</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row>
    <row r="413" spans="2:47" x14ac:dyDescent="0.2">
      <c r="B413">
        <v>46</v>
      </c>
      <c r="C413">
        <v>150</v>
      </c>
      <c r="D413">
        <v>150</v>
      </c>
      <c r="E413">
        <v>150</v>
      </c>
      <c r="F413">
        <v>200</v>
      </c>
      <c r="G413">
        <v>225</v>
      </c>
      <c r="H413">
        <v>250</v>
      </c>
      <c r="I413">
        <v>300</v>
      </c>
      <c r="J413">
        <v>325</v>
      </c>
      <c r="K413">
        <v>375</v>
      </c>
      <c r="L413">
        <v>425</v>
      </c>
      <c r="M413">
        <v>500</v>
      </c>
      <c r="N413">
        <v>550</v>
      </c>
      <c r="O413">
        <v>625</v>
      </c>
      <c r="P413">
        <v>675</v>
      </c>
      <c r="Q413">
        <v>725</v>
      </c>
      <c r="R413">
        <v>800</v>
      </c>
      <c r="S413">
        <v>850</v>
      </c>
      <c r="T413">
        <v>900</v>
      </c>
      <c r="U413">
        <v>925</v>
      </c>
      <c r="V413">
        <v>975</v>
      </c>
      <c r="W413">
        <v>1025</v>
      </c>
      <c r="X413">
        <v>1050</v>
      </c>
      <c r="Y413">
        <v>1100</v>
      </c>
      <c r="Z413">
        <v>1125</v>
      </c>
      <c r="AA413">
        <v>1175</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row>
    <row r="414" spans="2:47" x14ac:dyDescent="0.2">
      <c r="B414">
        <v>47</v>
      </c>
      <c r="C414">
        <v>150</v>
      </c>
      <c r="D414">
        <v>150</v>
      </c>
      <c r="E414">
        <v>175</v>
      </c>
      <c r="F414">
        <v>200</v>
      </c>
      <c r="G414">
        <v>250</v>
      </c>
      <c r="H414">
        <v>275</v>
      </c>
      <c r="I414">
        <v>325</v>
      </c>
      <c r="J414">
        <v>375</v>
      </c>
      <c r="K414">
        <v>425</v>
      </c>
      <c r="L414">
        <v>500</v>
      </c>
      <c r="M414">
        <v>575</v>
      </c>
      <c r="N414">
        <v>625</v>
      </c>
      <c r="O414">
        <v>700</v>
      </c>
      <c r="P414">
        <v>750</v>
      </c>
      <c r="Q414">
        <v>800</v>
      </c>
      <c r="R414">
        <v>875</v>
      </c>
      <c r="S414">
        <v>925</v>
      </c>
      <c r="T414">
        <v>975</v>
      </c>
      <c r="U414">
        <v>1025</v>
      </c>
      <c r="V414">
        <v>1050</v>
      </c>
      <c r="W414">
        <v>1100</v>
      </c>
      <c r="X414">
        <v>1150</v>
      </c>
      <c r="Y414">
        <v>1175</v>
      </c>
      <c r="Z414">
        <v>1200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row>
    <row r="415" spans="2:47" x14ac:dyDescent="0.2">
      <c r="B415">
        <v>48</v>
      </c>
      <c r="C415">
        <v>150</v>
      </c>
      <c r="D415">
        <v>175</v>
      </c>
      <c r="E415">
        <v>200</v>
      </c>
      <c r="F415">
        <v>225</v>
      </c>
      <c r="G415">
        <v>275</v>
      </c>
      <c r="H415">
        <v>325</v>
      </c>
      <c r="I415">
        <v>375</v>
      </c>
      <c r="J415">
        <v>425</v>
      </c>
      <c r="K415">
        <v>500</v>
      </c>
      <c r="L415">
        <v>575</v>
      </c>
      <c r="M415">
        <v>650</v>
      </c>
      <c r="N415">
        <v>700</v>
      </c>
      <c r="O415">
        <v>775</v>
      </c>
      <c r="P415">
        <v>850</v>
      </c>
      <c r="Q415">
        <v>900</v>
      </c>
      <c r="R415">
        <v>950</v>
      </c>
      <c r="S415">
        <v>1000</v>
      </c>
      <c r="T415">
        <v>1050</v>
      </c>
      <c r="U415">
        <v>1100</v>
      </c>
      <c r="V415">
        <v>1150</v>
      </c>
      <c r="W415">
        <v>1200</v>
      </c>
      <c r="X415">
        <v>1225</v>
      </c>
      <c r="Y415">
        <v>1275</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row>
    <row r="416" spans="2:47" x14ac:dyDescent="0.2">
      <c r="B416">
        <v>49</v>
      </c>
      <c r="C416">
        <v>150</v>
      </c>
      <c r="D416">
        <v>175</v>
      </c>
      <c r="E416">
        <v>225</v>
      </c>
      <c r="F416">
        <v>275</v>
      </c>
      <c r="G416">
        <v>325</v>
      </c>
      <c r="H416">
        <v>375</v>
      </c>
      <c r="I416">
        <v>425</v>
      </c>
      <c r="J416">
        <v>500</v>
      </c>
      <c r="K416">
        <v>575</v>
      </c>
      <c r="L416">
        <v>650</v>
      </c>
      <c r="M416">
        <v>725</v>
      </c>
      <c r="N416">
        <v>800</v>
      </c>
      <c r="O416">
        <v>875</v>
      </c>
      <c r="P416">
        <v>925</v>
      </c>
      <c r="Q416">
        <v>975</v>
      </c>
      <c r="R416">
        <v>1050</v>
      </c>
      <c r="S416">
        <v>1100</v>
      </c>
      <c r="T416">
        <v>1150</v>
      </c>
      <c r="U416">
        <v>1200</v>
      </c>
      <c r="V416">
        <v>1250</v>
      </c>
      <c r="W416">
        <v>1275</v>
      </c>
      <c r="X416">
        <v>1325</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row>
    <row r="417" spans="2:47" x14ac:dyDescent="0.2">
      <c r="B417">
        <v>50</v>
      </c>
      <c r="C417">
        <v>175</v>
      </c>
      <c r="D417">
        <v>200</v>
      </c>
      <c r="E417">
        <v>250</v>
      </c>
      <c r="F417">
        <v>300</v>
      </c>
      <c r="G417">
        <v>350</v>
      </c>
      <c r="H417">
        <v>425</v>
      </c>
      <c r="I417">
        <v>500</v>
      </c>
      <c r="J417">
        <v>600</v>
      </c>
      <c r="K417">
        <v>675</v>
      </c>
      <c r="L417">
        <v>750</v>
      </c>
      <c r="M417">
        <v>825</v>
      </c>
      <c r="N417">
        <v>900</v>
      </c>
      <c r="O417">
        <v>950</v>
      </c>
      <c r="P417">
        <v>1025</v>
      </c>
      <c r="Q417">
        <v>1075</v>
      </c>
      <c r="R417">
        <v>1150</v>
      </c>
      <c r="S417">
        <v>1200</v>
      </c>
      <c r="T417">
        <v>1250</v>
      </c>
      <c r="U417">
        <v>1300</v>
      </c>
      <c r="V417">
        <v>1350</v>
      </c>
      <c r="W417">
        <v>1375</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row>
    <row r="418" spans="2:47" x14ac:dyDescent="0.2">
      <c r="B418">
        <v>51</v>
      </c>
      <c r="C418">
        <v>200</v>
      </c>
      <c r="D418">
        <v>250</v>
      </c>
      <c r="E418">
        <v>300</v>
      </c>
      <c r="F418">
        <v>350</v>
      </c>
      <c r="G418">
        <v>400</v>
      </c>
      <c r="H418">
        <v>500</v>
      </c>
      <c r="I418">
        <v>600</v>
      </c>
      <c r="J418">
        <v>675</v>
      </c>
      <c r="K418">
        <v>775</v>
      </c>
      <c r="L418">
        <v>850</v>
      </c>
      <c r="M418">
        <v>925</v>
      </c>
      <c r="N418">
        <v>1000</v>
      </c>
      <c r="O418">
        <v>1075</v>
      </c>
      <c r="P418">
        <v>1125</v>
      </c>
      <c r="Q418">
        <v>1200</v>
      </c>
      <c r="R418">
        <v>1250</v>
      </c>
      <c r="S418">
        <v>1300</v>
      </c>
      <c r="T418">
        <v>1350</v>
      </c>
      <c r="U418">
        <v>1400</v>
      </c>
      <c r="V418">
        <v>1450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row>
    <row r="419" spans="2:47" x14ac:dyDescent="0.2">
      <c r="B419">
        <v>52</v>
      </c>
      <c r="C419">
        <v>225</v>
      </c>
      <c r="D419">
        <v>275</v>
      </c>
      <c r="E419">
        <v>325</v>
      </c>
      <c r="F419">
        <v>400</v>
      </c>
      <c r="G419">
        <v>500</v>
      </c>
      <c r="H419">
        <v>600</v>
      </c>
      <c r="I419">
        <v>700</v>
      </c>
      <c r="J419">
        <v>775</v>
      </c>
      <c r="K419">
        <v>875</v>
      </c>
      <c r="L419">
        <v>950</v>
      </c>
      <c r="M419">
        <v>1025</v>
      </c>
      <c r="N419">
        <v>1100</v>
      </c>
      <c r="O419">
        <v>1175</v>
      </c>
      <c r="P419">
        <v>1250</v>
      </c>
      <c r="Q419">
        <v>1300</v>
      </c>
      <c r="R419">
        <v>1350</v>
      </c>
      <c r="S419">
        <v>1425</v>
      </c>
      <c r="T419">
        <v>1475</v>
      </c>
      <c r="U419">
        <v>1525</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row>
    <row r="420" spans="2:47" x14ac:dyDescent="0.2">
      <c r="B420">
        <v>53</v>
      </c>
      <c r="C420">
        <v>250</v>
      </c>
      <c r="D420">
        <v>325</v>
      </c>
      <c r="E420">
        <v>375</v>
      </c>
      <c r="F420">
        <v>500</v>
      </c>
      <c r="G420">
        <v>600</v>
      </c>
      <c r="H420">
        <v>700</v>
      </c>
      <c r="I420">
        <v>800</v>
      </c>
      <c r="J420">
        <v>900</v>
      </c>
      <c r="K420">
        <v>975</v>
      </c>
      <c r="L420">
        <v>1075</v>
      </c>
      <c r="M420">
        <v>1150</v>
      </c>
      <c r="N420">
        <v>1225</v>
      </c>
      <c r="O420">
        <v>1300</v>
      </c>
      <c r="P420">
        <v>1350</v>
      </c>
      <c r="Q420">
        <v>1425</v>
      </c>
      <c r="R420">
        <v>1475</v>
      </c>
      <c r="S420">
        <v>1550</v>
      </c>
      <c r="T420">
        <v>1600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row>
    <row r="421" spans="2:47" x14ac:dyDescent="0.2">
      <c r="B421">
        <v>54</v>
      </c>
      <c r="C421">
        <v>300</v>
      </c>
      <c r="D421">
        <v>375</v>
      </c>
      <c r="E421">
        <v>475</v>
      </c>
      <c r="F421">
        <v>600</v>
      </c>
      <c r="G421">
        <v>700</v>
      </c>
      <c r="H421">
        <v>800</v>
      </c>
      <c r="I421">
        <v>900</v>
      </c>
      <c r="J421">
        <v>1000</v>
      </c>
      <c r="K421">
        <v>1100</v>
      </c>
      <c r="L421">
        <v>1175</v>
      </c>
      <c r="M421">
        <v>1250</v>
      </c>
      <c r="N421">
        <v>1350</v>
      </c>
      <c r="O421">
        <v>1425</v>
      </c>
      <c r="P421">
        <v>1475</v>
      </c>
      <c r="Q421">
        <v>1550</v>
      </c>
      <c r="R421">
        <v>1600</v>
      </c>
      <c r="S421">
        <v>1675</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row>
    <row r="422" spans="2:47" x14ac:dyDescent="0.2">
      <c r="B422">
        <v>55</v>
      </c>
      <c r="C422">
        <v>325</v>
      </c>
      <c r="D422">
        <v>450</v>
      </c>
      <c r="E422">
        <v>575</v>
      </c>
      <c r="F422">
        <v>700</v>
      </c>
      <c r="G422">
        <v>825</v>
      </c>
      <c r="H422">
        <v>925</v>
      </c>
      <c r="I422">
        <v>1025</v>
      </c>
      <c r="J422">
        <v>1125</v>
      </c>
      <c r="K422">
        <v>1225</v>
      </c>
      <c r="L422">
        <v>1300</v>
      </c>
      <c r="M422">
        <v>1375</v>
      </c>
      <c r="N422">
        <v>1475</v>
      </c>
      <c r="O422">
        <v>1525</v>
      </c>
      <c r="P422">
        <v>1600</v>
      </c>
      <c r="Q422">
        <v>1675</v>
      </c>
      <c r="R422">
        <v>1725</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row>
    <row r="423" spans="2:47" x14ac:dyDescent="0.2">
      <c r="B423">
        <v>56</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row>
    <row r="424" spans="2:47" x14ac:dyDescent="0.2">
      <c r="B424">
        <v>57</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row>
    <row r="425" spans="2:47" x14ac:dyDescent="0.2">
      <c r="B425">
        <v>58</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row>
    <row r="426" spans="2:47" x14ac:dyDescent="0.2">
      <c r="B426">
        <v>59</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row>
    <row r="427" spans="2:47" x14ac:dyDescent="0.2">
      <c r="B427">
        <v>60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row>
    <row r="428" spans="2:47" x14ac:dyDescent="0.2">
      <c r="B428">
        <v>61</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row>
    <row r="429" spans="2:47" x14ac:dyDescent="0.2">
      <c r="B429">
        <v>62</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row>
    <row r="430" spans="2:47" x14ac:dyDescent="0.2">
      <c r="B430">
        <v>63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row>
    <row r="431" spans="2:47" x14ac:dyDescent="0.2">
      <c r="B431">
        <v>64</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row>
    <row r="432" spans="2:47" x14ac:dyDescent="0.2">
      <c r="B432">
        <v>65</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row>
    <row r="433" spans="2:47" x14ac:dyDescent="0.2">
      <c r="B433">
        <v>66</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row>
    <row r="434" spans="2:47" x14ac:dyDescent="0.2">
      <c r="B434">
        <v>67</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row>
    <row r="435" spans="2:47" x14ac:dyDescent="0.2">
      <c r="B435">
        <v>68</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row>
    <row r="436" spans="2:47" x14ac:dyDescent="0.2">
      <c r="B436">
        <v>69</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row>
    <row r="437" spans="2:47" x14ac:dyDescent="0.2">
      <c r="B437">
        <v>70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row>
    <row r="438" spans="2:47" x14ac:dyDescent="0.2">
      <c r="B438">
        <v>71</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row>
    <row r="439" spans="2:47" x14ac:dyDescent="0.2">
      <c r="B439">
        <v>72</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row>
    <row r="440" spans="2:47" x14ac:dyDescent="0.2">
      <c r="B440">
        <v>73</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row>
    <row r="441" spans="2:47" x14ac:dyDescent="0.2">
      <c r="B441">
        <v>74</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row>
    <row r="442" spans="2:47" x14ac:dyDescent="0.2">
      <c r="B442">
        <v>75</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row>
    <row r="443" spans="2:47" x14ac:dyDescent="0.2">
      <c r="B443">
        <v>76</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row>
    <row r="444" spans="2:47" x14ac:dyDescent="0.2">
      <c r="B444">
        <v>77</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row>
    <row r="445" spans="2:47" x14ac:dyDescent="0.2">
      <c r="B445">
        <v>78</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row>
    <row r="446" spans="2:47" x14ac:dyDescent="0.2">
      <c r="B446">
        <v>79</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row>
    <row r="447" spans="2:47" x14ac:dyDescent="0.2">
      <c r="B447">
        <v>80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row>
    <row r="448" spans="2:47" x14ac:dyDescent="0.2">
      <c r="B448">
        <v>81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row>
    <row r="449" spans="2:47" x14ac:dyDescent="0.2">
      <c r="B449">
        <v>82</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row>
    <row r="450" spans="2:47" x14ac:dyDescent="0.2">
      <c r="B450">
        <v>83</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row>
    <row r="451" spans="2:47" x14ac:dyDescent="0.2">
      <c r="B451">
        <v>84</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row>
    <row r="452" spans="2:47" x14ac:dyDescent="0.2">
      <c r="B452">
        <v>85</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row>
    <row r="453" spans="2:47" x14ac:dyDescent="0.2">
      <c r="B453">
        <v>86</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row>
    <row r="454" spans="2:47" x14ac:dyDescent="0.2">
      <c r="B454">
        <v>87</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row>
    <row r="455" spans="2:47" x14ac:dyDescent="0.2">
      <c r="B455">
        <v>88</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row>
    <row r="456" spans="2:47" x14ac:dyDescent="0.2">
      <c r="B456">
        <v>89</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row>
    <row r="457" spans="2:47" x14ac:dyDescent="0.2">
      <c r="B457">
        <v>90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row>
    <row r="458" spans="2:47" x14ac:dyDescent="0.2">
      <c r="B458">
        <v>91</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row>
    <row r="459" spans="2:47" x14ac:dyDescent="0.2">
      <c r="B459">
        <v>92</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row>
    <row r="460" spans="2:47" x14ac:dyDescent="0.2">
      <c r="B460">
        <v>93</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row>
    <row r="461" spans="2:47" x14ac:dyDescent="0.2">
      <c r="B461">
        <v>94</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row>
    <row r="462" spans="2:47" x14ac:dyDescent="0.2">
      <c r="B462">
        <v>95</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row>
    <row r="463" spans="2:47" x14ac:dyDescent="0.2">
      <c r="B463">
        <v>96</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row>
    <row r="464" spans="2:47" x14ac:dyDescent="0.2">
      <c r="B464">
        <v>97</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row>
    <row r="465" spans="2:47" x14ac:dyDescent="0.2">
      <c r="B465">
        <v>98</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row>
    <row r="466" spans="2:47" x14ac:dyDescent="0.2">
      <c r="B466">
        <v>99</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row>
    <row r="467" spans="2:47" x14ac:dyDescent="0.2">
      <c r="B467">
        <v>100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row>
    <row r="471" spans="2:47" x14ac:dyDescent="0.2">
      <c r="B471">
        <v>10000</v>
      </c>
    </row>
    <row r="472" spans="2:47" x14ac:dyDescent="0.2">
      <c r="B472" t="s">
        <v>60</v>
      </c>
      <c r="C472" s="24">
        <v>5</v>
      </c>
      <c r="D472" s="24">
        <v>6</v>
      </c>
      <c r="E472" s="24">
        <v>7</v>
      </c>
      <c r="F472" s="24">
        <v>8</v>
      </c>
      <c r="G472" s="24">
        <v>9</v>
      </c>
      <c r="H472" s="24">
        <v>10</v>
      </c>
      <c r="I472" s="24">
        <v>11</v>
      </c>
      <c r="J472" s="24">
        <v>12</v>
      </c>
      <c r="K472" s="24">
        <v>13</v>
      </c>
      <c r="L472" s="24">
        <v>14</v>
      </c>
      <c r="M472" s="24">
        <v>15</v>
      </c>
      <c r="N472" s="24">
        <v>16</v>
      </c>
      <c r="O472" s="24">
        <v>17</v>
      </c>
      <c r="P472" s="24">
        <v>18</v>
      </c>
      <c r="Q472" s="24">
        <v>19</v>
      </c>
      <c r="R472" s="24">
        <v>20</v>
      </c>
      <c r="S472" s="24">
        <v>21</v>
      </c>
      <c r="T472" s="24">
        <v>22</v>
      </c>
      <c r="U472" s="24">
        <v>23</v>
      </c>
      <c r="V472" s="24">
        <v>24</v>
      </c>
      <c r="W472" s="24">
        <v>25</v>
      </c>
      <c r="X472" s="24">
        <v>26</v>
      </c>
      <c r="Y472" s="24">
        <v>27</v>
      </c>
      <c r="Z472" s="24">
        <v>28</v>
      </c>
      <c r="AA472" s="24">
        <v>29</v>
      </c>
      <c r="AB472" s="24">
        <v>30</v>
      </c>
      <c r="AC472" s="24">
        <v>31</v>
      </c>
      <c r="AD472" s="24">
        <v>32</v>
      </c>
      <c r="AE472" s="24">
        <v>33</v>
      </c>
      <c r="AF472" s="24">
        <v>34</v>
      </c>
      <c r="AG472" s="24">
        <v>35</v>
      </c>
      <c r="AH472" s="24">
        <v>36</v>
      </c>
      <c r="AI472" s="24">
        <v>37</v>
      </c>
      <c r="AJ472" s="24">
        <v>38</v>
      </c>
      <c r="AK472" s="24">
        <v>39</v>
      </c>
      <c r="AL472" s="24">
        <v>40</v>
      </c>
      <c r="AM472" s="24">
        <v>41</v>
      </c>
      <c r="AN472" s="24">
        <v>42</v>
      </c>
      <c r="AO472" s="24">
        <v>43</v>
      </c>
      <c r="AP472" s="24">
        <v>44</v>
      </c>
      <c r="AQ472" s="24">
        <v>45</v>
      </c>
      <c r="AR472" s="24">
        <v>46</v>
      </c>
      <c r="AS472" s="24">
        <v>47</v>
      </c>
      <c r="AT472" s="24">
        <v>48</v>
      </c>
      <c r="AU472" s="24">
        <v>49</v>
      </c>
    </row>
    <row r="473" spans="2:47" x14ac:dyDescent="0.2">
      <c r="B473">
        <v>1</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row>
    <row r="474" spans="2:47" x14ac:dyDescent="0.2">
      <c r="B474">
        <v>2</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row>
    <row r="475" spans="2:47" x14ac:dyDescent="0.2">
      <c r="B475">
        <v>3</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row>
    <row r="476" spans="2:47" x14ac:dyDescent="0.2">
      <c r="B476">
        <v>4</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row>
    <row r="477" spans="2:47" x14ac:dyDescent="0.2">
      <c r="B477">
        <v>5</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row>
    <row r="478" spans="2:47" x14ac:dyDescent="0.2">
      <c r="B478">
        <v>6</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row>
    <row r="479" spans="2:47" x14ac:dyDescent="0.2">
      <c r="B479">
        <v>7</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row>
    <row r="480" spans="2:47" x14ac:dyDescent="0.2">
      <c r="B480">
        <v>8</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row>
    <row r="481" spans="2:47" x14ac:dyDescent="0.2">
      <c r="B481">
        <v>9</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row>
    <row r="482" spans="2:47" x14ac:dyDescent="0.2">
      <c r="B482">
        <v>10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row>
    <row r="483" spans="2:47" x14ac:dyDescent="0.2">
      <c r="B483">
        <v>11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row>
    <row r="484" spans="2:47" x14ac:dyDescent="0.2">
      <c r="B484">
        <v>12</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row>
    <row r="485" spans="2:47" x14ac:dyDescent="0.2">
      <c r="B485">
        <v>13</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row>
    <row r="486" spans="2:47" x14ac:dyDescent="0.2">
      <c r="B486">
        <v>14</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row>
    <row r="487" spans="2:47" x14ac:dyDescent="0.2">
      <c r="B487">
        <v>15</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row>
    <row r="488" spans="2:47" x14ac:dyDescent="0.2">
      <c r="B488">
        <v>16</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row>
    <row r="489" spans="2:47" x14ac:dyDescent="0.2">
      <c r="B489">
        <v>17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row>
    <row r="490" spans="2:47" x14ac:dyDescent="0.2">
      <c r="B490">
        <v>18</v>
      </c>
      <c r="C490">
        <v>150</v>
      </c>
      <c r="D490">
        <v>150</v>
      </c>
      <c r="E490">
        <v>150</v>
      </c>
      <c r="F490">
        <v>150</v>
      </c>
      <c r="G490">
        <v>150</v>
      </c>
      <c r="H490">
        <v>150</v>
      </c>
      <c r="I490">
        <v>150</v>
      </c>
      <c r="J490">
        <v>150</v>
      </c>
      <c r="K490">
        <v>150</v>
      </c>
      <c r="L490">
        <v>150</v>
      </c>
      <c r="M490">
        <v>150</v>
      </c>
      <c r="N490">
        <v>150</v>
      </c>
      <c r="O490">
        <v>150</v>
      </c>
      <c r="P490">
        <v>150</v>
      </c>
      <c r="Q490">
        <v>150</v>
      </c>
      <c r="R490">
        <v>150</v>
      </c>
      <c r="S490">
        <v>150</v>
      </c>
      <c r="T490">
        <v>150</v>
      </c>
      <c r="U490">
        <v>150</v>
      </c>
      <c r="V490">
        <v>150</v>
      </c>
      <c r="W490">
        <v>175</v>
      </c>
      <c r="X490">
        <v>175</v>
      </c>
      <c r="Y490">
        <v>175</v>
      </c>
      <c r="Z490">
        <v>200</v>
      </c>
      <c r="AA490">
        <v>200</v>
      </c>
      <c r="AB490">
        <v>200</v>
      </c>
      <c r="AC490">
        <v>0</v>
      </c>
      <c r="AD490">
        <v>0</v>
      </c>
      <c r="AE490">
        <v>0</v>
      </c>
      <c r="AF490">
        <v>0</v>
      </c>
      <c r="AG490">
        <v>0</v>
      </c>
      <c r="AH490">
        <v>0</v>
      </c>
      <c r="AI490">
        <v>275</v>
      </c>
      <c r="AJ490">
        <v>0</v>
      </c>
      <c r="AK490">
        <v>0</v>
      </c>
      <c r="AL490">
        <v>0</v>
      </c>
      <c r="AM490">
        <v>0</v>
      </c>
      <c r="AN490">
        <v>325</v>
      </c>
      <c r="AO490">
        <v>0</v>
      </c>
      <c r="AP490">
        <v>375</v>
      </c>
      <c r="AQ490">
        <v>0</v>
      </c>
      <c r="AR490">
        <v>0</v>
      </c>
      <c r="AS490">
        <v>425</v>
      </c>
      <c r="AT490">
        <v>0</v>
      </c>
      <c r="AU490">
        <v>0</v>
      </c>
    </row>
    <row r="491" spans="2:47" x14ac:dyDescent="0.2">
      <c r="B491">
        <v>19</v>
      </c>
      <c r="C491">
        <v>150</v>
      </c>
      <c r="D491">
        <v>150</v>
      </c>
      <c r="E491">
        <v>150</v>
      </c>
      <c r="F491">
        <v>150</v>
      </c>
      <c r="G491">
        <v>150</v>
      </c>
      <c r="H491">
        <v>150</v>
      </c>
      <c r="I491">
        <v>150</v>
      </c>
      <c r="J491">
        <v>150</v>
      </c>
      <c r="K491">
        <v>150</v>
      </c>
      <c r="L491">
        <v>150</v>
      </c>
      <c r="M491">
        <v>150</v>
      </c>
      <c r="N491">
        <v>150</v>
      </c>
      <c r="O491">
        <v>150</v>
      </c>
      <c r="P491">
        <v>150</v>
      </c>
      <c r="Q491">
        <v>150</v>
      </c>
      <c r="R491">
        <v>150</v>
      </c>
      <c r="S491">
        <v>150</v>
      </c>
      <c r="T491">
        <v>150</v>
      </c>
      <c r="U491">
        <v>150</v>
      </c>
      <c r="V491">
        <v>175</v>
      </c>
      <c r="W491">
        <v>175</v>
      </c>
      <c r="X491">
        <v>175</v>
      </c>
      <c r="Y491">
        <v>200</v>
      </c>
      <c r="Z491">
        <v>200</v>
      </c>
      <c r="AA491">
        <v>200</v>
      </c>
      <c r="AB491">
        <v>225</v>
      </c>
      <c r="AC491">
        <v>0</v>
      </c>
      <c r="AD491">
        <v>0</v>
      </c>
      <c r="AE491">
        <v>0</v>
      </c>
      <c r="AF491">
        <v>0</v>
      </c>
      <c r="AG491">
        <v>0</v>
      </c>
      <c r="AH491">
        <v>275</v>
      </c>
      <c r="AI491">
        <v>0</v>
      </c>
      <c r="AJ491">
        <v>0</v>
      </c>
      <c r="AK491">
        <v>0</v>
      </c>
      <c r="AL491">
        <v>0</v>
      </c>
      <c r="AM491">
        <v>350</v>
      </c>
      <c r="AN491">
        <v>0</v>
      </c>
      <c r="AO491">
        <v>375</v>
      </c>
      <c r="AP491">
        <v>0</v>
      </c>
      <c r="AQ491">
        <v>0</v>
      </c>
      <c r="AR491">
        <v>425</v>
      </c>
      <c r="AS491">
        <v>0</v>
      </c>
      <c r="AT491">
        <v>0</v>
      </c>
      <c r="AU491">
        <v>0</v>
      </c>
    </row>
    <row r="492" spans="2:47" x14ac:dyDescent="0.2">
      <c r="B492">
        <v>20</v>
      </c>
      <c r="C492">
        <v>150</v>
      </c>
      <c r="D492">
        <v>150</v>
      </c>
      <c r="E492">
        <v>150</v>
      </c>
      <c r="F492">
        <v>150</v>
      </c>
      <c r="G492">
        <v>150</v>
      </c>
      <c r="H492">
        <v>150</v>
      </c>
      <c r="I492">
        <v>150</v>
      </c>
      <c r="J492">
        <v>150</v>
      </c>
      <c r="K492">
        <v>150</v>
      </c>
      <c r="L492">
        <v>150</v>
      </c>
      <c r="M492">
        <v>150</v>
      </c>
      <c r="N492">
        <v>150</v>
      </c>
      <c r="O492">
        <v>150</v>
      </c>
      <c r="P492">
        <v>150</v>
      </c>
      <c r="Q492">
        <v>150</v>
      </c>
      <c r="R492">
        <v>150</v>
      </c>
      <c r="S492">
        <v>150</v>
      </c>
      <c r="T492">
        <v>150</v>
      </c>
      <c r="U492">
        <v>175</v>
      </c>
      <c r="V492">
        <v>175</v>
      </c>
      <c r="W492">
        <v>175</v>
      </c>
      <c r="X492">
        <v>200</v>
      </c>
      <c r="Y492">
        <v>200</v>
      </c>
      <c r="Z492">
        <v>200</v>
      </c>
      <c r="AA492">
        <v>225</v>
      </c>
      <c r="AB492">
        <v>225</v>
      </c>
      <c r="AC492">
        <v>0</v>
      </c>
      <c r="AD492">
        <v>0</v>
      </c>
      <c r="AE492">
        <v>0</v>
      </c>
      <c r="AF492">
        <v>0</v>
      </c>
      <c r="AG492">
        <v>275</v>
      </c>
      <c r="AH492">
        <v>0</v>
      </c>
      <c r="AI492">
        <v>0</v>
      </c>
      <c r="AJ492">
        <v>0</v>
      </c>
      <c r="AK492">
        <v>0</v>
      </c>
      <c r="AL492">
        <v>350</v>
      </c>
      <c r="AM492">
        <v>0</v>
      </c>
      <c r="AN492">
        <v>375</v>
      </c>
      <c r="AO492">
        <v>0</v>
      </c>
      <c r="AP492">
        <v>0</v>
      </c>
      <c r="AQ492">
        <v>425</v>
      </c>
      <c r="AR492">
        <v>0</v>
      </c>
      <c r="AS492">
        <v>0</v>
      </c>
      <c r="AT492">
        <v>0</v>
      </c>
      <c r="AU492">
        <v>0</v>
      </c>
    </row>
    <row r="493" spans="2:47" x14ac:dyDescent="0.2">
      <c r="B493">
        <v>21</v>
      </c>
      <c r="C493">
        <v>150</v>
      </c>
      <c r="D493">
        <v>150</v>
      </c>
      <c r="E493">
        <v>150</v>
      </c>
      <c r="F493">
        <v>150</v>
      </c>
      <c r="G493">
        <v>150</v>
      </c>
      <c r="H493">
        <v>150</v>
      </c>
      <c r="I493">
        <v>150</v>
      </c>
      <c r="J493">
        <v>150</v>
      </c>
      <c r="K493">
        <v>150</v>
      </c>
      <c r="L493">
        <v>150</v>
      </c>
      <c r="M493">
        <v>150</v>
      </c>
      <c r="N493">
        <v>150</v>
      </c>
      <c r="O493">
        <v>150</v>
      </c>
      <c r="P493">
        <v>150</v>
      </c>
      <c r="Q493">
        <v>150</v>
      </c>
      <c r="R493">
        <v>150</v>
      </c>
      <c r="S493">
        <v>150</v>
      </c>
      <c r="T493">
        <v>175</v>
      </c>
      <c r="U493">
        <v>175</v>
      </c>
      <c r="V493">
        <v>175</v>
      </c>
      <c r="W493">
        <v>200</v>
      </c>
      <c r="X493">
        <v>200</v>
      </c>
      <c r="Y493">
        <v>200</v>
      </c>
      <c r="Z493">
        <v>225</v>
      </c>
      <c r="AA493">
        <v>225</v>
      </c>
      <c r="AB493">
        <v>225</v>
      </c>
      <c r="AC493">
        <v>0</v>
      </c>
      <c r="AD493">
        <v>0</v>
      </c>
      <c r="AE493">
        <v>0</v>
      </c>
      <c r="AF493">
        <v>275</v>
      </c>
      <c r="AG493">
        <v>0</v>
      </c>
      <c r="AH493">
        <v>0</v>
      </c>
      <c r="AI493">
        <v>0</v>
      </c>
      <c r="AJ493">
        <v>0</v>
      </c>
      <c r="AK493">
        <v>350</v>
      </c>
      <c r="AL493">
        <v>0</v>
      </c>
      <c r="AM493">
        <v>375</v>
      </c>
      <c r="AN493">
        <v>0</v>
      </c>
      <c r="AO493">
        <v>0</v>
      </c>
      <c r="AP493">
        <v>450</v>
      </c>
      <c r="AQ493">
        <v>0</v>
      </c>
      <c r="AR493">
        <v>0</v>
      </c>
      <c r="AS493">
        <v>0</v>
      </c>
      <c r="AT493">
        <v>0</v>
      </c>
      <c r="AU493">
        <v>0</v>
      </c>
    </row>
    <row r="494" spans="2:47" x14ac:dyDescent="0.2">
      <c r="B494">
        <v>22</v>
      </c>
      <c r="C494">
        <v>150</v>
      </c>
      <c r="D494">
        <v>150</v>
      </c>
      <c r="E494">
        <v>150</v>
      </c>
      <c r="F494">
        <v>150</v>
      </c>
      <c r="G494">
        <v>150</v>
      </c>
      <c r="H494">
        <v>150</v>
      </c>
      <c r="I494">
        <v>150</v>
      </c>
      <c r="J494">
        <v>150</v>
      </c>
      <c r="K494">
        <v>150</v>
      </c>
      <c r="L494">
        <v>150</v>
      </c>
      <c r="M494">
        <v>150</v>
      </c>
      <c r="N494">
        <v>150</v>
      </c>
      <c r="O494">
        <v>150</v>
      </c>
      <c r="P494">
        <v>150</v>
      </c>
      <c r="Q494">
        <v>150</v>
      </c>
      <c r="R494">
        <v>150</v>
      </c>
      <c r="S494">
        <v>175</v>
      </c>
      <c r="T494">
        <v>175</v>
      </c>
      <c r="U494">
        <v>175</v>
      </c>
      <c r="V494">
        <v>200</v>
      </c>
      <c r="W494">
        <v>200</v>
      </c>
      <c r="X494">
        <v>200</v>
      </c>
      <c r="Y494">
        <v>225</v>
      </c>
      <c r="Z494">
        <v>225</v>
      </c>
      <c r="AA494">
        <v>225</v>
      </c>
      <c r="AB494">
        <v>250</v>
      </c>
      <c r="AC494">
        <v>0</v>
      </c>
      <c r="AD494">
        <v>0</v>
      </c>
      <c r="AE494">
        <v>275</v>
      </c>
      <c r="AF494">
        <v>0</v>
      </c>
      <c r="AG494">
        <v>0</v>
      </c>
      <c r="AH494">
        <v>0</v>
      </c>
      <c r="AI494">
        <v>0</v>
      </c>
      <c r="AJ494">
        <v>350</v>
      </c>
      <c r="AK494">
        <v>0</v>
      </c>
      <c r="AL494">
        <v>400</v>
      </c>
      <c r="AM494">
        <v>0</v>
      </c>
      <c r="AN494">
        <v>0</v>
      </c>
      <c r="AO494">
        <v>450</v>
      </c>
      <c r="AP494">
        <v>0</v>
      </c>
      <c r="AQ494">
        <v>0</v>
      </c>
      <c r="AR494">
        <v>0</v>
      </c>
      <c r="AS494">
        <v>0</v>
      </c>
      <c r="AT494">
        <v>0</v>
      </c>
      <c r="AU494">
        <v>0</v>
      </c>
    </row>
    <row r="495" spans="2:47" x14ac:dyDescent="0.2">
      <c r="B495">
        <v>23</v>
      </c>
      <c r="C495">
        <v>150</v>
      </c>
      <c r="D495">
        <v>150</v>
      </c>
      <c r="E495">
        <v>150</v>
      </c>
      <c r="F495">
        <v>150</v>
      </c>
      <c r="G495">
        <v>150</v>
      </c>
      <c r="H495">
        <v>150</v>
      </c>
      <c r="I495">
        <v>150</v>
      </c>
      <c r="J495">
        <v>150</v>
      </c>
      <c r="K495">
        <v>150</v>
      </c>
      <c r="L495">
        <v>150</v>
      </c>
      <c r="M495">
        <v>150</v>
      </c>
      <c r="N495">
        <v>150</v>
      </c>
      <c r="O495">
        <v>150</v>
      </c>
      <c r="P495">
        <v>150</v>
      </c>
      <c r="Q495">
        <v>150</v>
      </c>
      <c r="R495">
        <v>150</v>
      </c>
      <c r="S495">
        <v>175</v>
      </c>
      <c r="T495">
        <v>175</v>
      </c>
      <c r="U495">
        <v>175</v>
      </c>
      <c r="V495">
        <v>200</v>
      </c>
      <c r="W495">
        <v>200</v>
      </c>
      <c r="X495">
        <v>200</v>
      </c>
      <c r="Y495">
        <v>225</v>
      </c>
      <c r="Z495">
        <v>225</v>
      </c>
      <c r="AA495">
        <v>250</v>
      </c>
      <c r="AB495">
        <v>250</v>
      </c>
      <c r="AC495">
        <v>0</v>
      </c>
      <c r="AD495">
        <v>275</v>
      </c>
      <c r="AE495">
        <v>0</v>
      </c>
      <c r="AF495">
        <v>0</v>
      </c>
      <c r="AG495">
        <v>0</v>
      </c>
      <c r="AH495">
        <v>0</v>
      </c>
      <c r="AI495">
        <v>350</v>
      </c>
      <c r="AJ495">
        <v>0</v>
      </c>
      <c r="AK495">
        <v>400</v>
      </c>
      <c r="AL495">
        <v>0</v>
      </c>
      <c r="AM495">
        <v>0</v>
      </c>
      <c r="AN495">
        <v>450</v>
      </c>
      <c r="AO495">
        <v>0</v>
      </c>
      <c r="AP495">
        <v>0</v>
      </c>
      <c r="AQ495">
        <v>0</v>
      </c>
      <c r="AR495">
        <v>0</v>
      </c>
      <c r="AS495">
        <v>0</v>
      </c>
      <c r="AT495">
        <v>0</v>
      </c>
      <c r="AU495">
        <v>0</v>
      </c>
    </row>
    <row r="496" spans="2:47" x14ac:dyDescent="0.2">
      <c r="B496">
        <v>24</v>
      </c>
      <c r="C496">
        <v>150</v>
      </c>
      <c r="D496">
        <v>150</v>
      </c>
      <c r="E496">
        <v>150</v>
      </c>
      <c r="F496">
        <v>150</v>
      </c>
      <c r="G496">
        <v>150</v>
      </c>
      <c r="H496">
        <v>150</v>
      </c>
      <c r="I496">
        <v>150</v>
      </c>
      <c r="J496">
        <v>150</v>
      </c>
      <c r="K496">
        <v>150</v>
      </c>
      <c r="L496">
        <v>150</v>
      </c>
      <c r="M496">
        <v>150</v>
      </c>
      <c r="N496">
        <v>150</v>
      </c>
      <c r="O496">
        <v>150</v>
      </c>
      <c r="P496">
        <v>150</v>
      </c>
      <c r="Q496">
        <v>150</v>
      </c>
      <c r="R496">
        <v>175</v>
      </c>
      <c r="S496">
        <v>175</v>
      </c>
      <c r="T496">
        <v>175</v>
      </c>
      <c r="U496">
        <v>200</v>
      </c>
      <c r="V496">
        <v>200</v>
      </c>
      <c r="W496">
        <v>200</v>
      </c>
      <c r="X496">
        <v>225</v>
      </c>
      <c r="Y496">
        <v>225</v>
      </c>
      <c r="Z496">
        <v>250</v>
      </c>
      <c r="AA496">
        <v>250</v>
      </c>
      <c r="AB496">
        <v>275</v>
      </c>
      <c r="AC496">
        <v>275</v>
      </c>
      <c r="AD496">
        <v>0</v>
      </c>
      <c r="AE496">
        <v>0</v>
      </c>
      <c r="AF496">
        <v>0</v>
      </c>
      <c r="AG496">
        <v>0</v>
      </c>
      <c r="AH496">
        <v>350</v>
      </c>
      <c r="AI496">
        <v>0</v>
      </c>
      <c r="AJ496">
        <v>400</v>
      </c>
      <c r="AK496">
        <v>0</v>
      </c>
      <c r="AL496">
        <v>0</v>
      </c>
      <c r="AM496">
        <v>450</v>
      </c>
      <c r="AN496">
        <v>0</v>
      </c>
      <c r="AO496">
        <v>0</v>
      </c>
      <c r="AP496">
        <v>0</v>
      </c>
      <c r="AQ496">
        <v>0</v>
      </c>
      <c r="AR496">
        <v>0</v>
      </c>
      <c r="AS496">
        <v>0</v>
      </c>
      <c r="AT496">
        <v>0</v>
      </c>
      <c r="AU496">
        <v>0</v>
      </c>
    </row>
    <row r="497" spans="2:47" x14ac:dyDescent="0.2">
      <c r="B497">
        <v>25</v>
      </c>
      <c r="C497">
        <v>150</v>
      </c>
      <c r="D497">
        <v>150</v>
      </c>
      <c r="E497">
        <v>150</v>
      </c>
      <c r="F497">
        <v>150</v>
      </c>
      <c r="G497">
        <v>150</v>
      </c>
      <c r="H497">
        <v>150</v>
      </c>
      <c r="I497">
        <v>150</v>
      </c>
      <c r="J497">
        <v>150</v>
      </c>
      <c r="K497">
        <v>150</v>
      </c>
      <c r="L497">
        <v>150</v>
      </c>
      <c r="M497">
        <v>150</v>
      </c>
      <c r="N497">
        <v>150</v>
      </c>
      <c r="O497">
        <v>150</v>
      </c>
      <c r="P497">
        <v>150</v>
      </c>
      <c r="Q497">
        <v>175</v>
      </c>
      <c r="R497">
        <v>175</v>
      </c>
      <c r="S497">
        <v>175</v>
      </c>
      <c r="T497">
        <v>200</v>
      </c>
      <c r="U497">
        <v>200</v>
      </c>
      <c r="V497">
        <v>200</v>
      </c>
      <c r="W497">
        <v>225</v>
      </c>
      <c r="X497">
        <v>225</v>
      </c>
      <c r="Y497">
        <v>250</v>
      </c>
      <c r="Z497">
        <v>250</v>
      </c>
      <c r="AA497">
        <v>250</v>
      </c>
      <c r="AB497">
        <v>275</v>
      </c>
      <c r="AC497">
        <v>0</v>
      </c>
      <c r="AD497">
        <v>0</v>
      </c>
      <c r="AE497">
        <v>0</v>
      </c>
      <c r="AF497">
        <v>0</v>
      </c>
      <c r="AG497">
        <v>350</v>
      </c>
      <c r="AH497">
        <v>0</v>
      </c>
      <c r="AI497">
        <v>400</v>
      </c>
      <c r="AJ497">
        <v>0</v>
      </c>
      <c r="AK497">
        <v>0</v>
      </c>
      <c r="AL497">
        <v>475</v>
      </c>
      <c r="AM497">
        <v>0</v>
      </c>
      <c r="AN497">
        <v>0</v>
      </c>
      <c r="AO497">
        <v>0</v>
      </c>
      <c r="AP497">
        <v>0</v>
      </c>
      <c r="AQ497">
        <v>0</v>
      </c>
      <c r="AR497">
        <v>0</v>
      </c>
      <c r="AS497">
        <v>0</v>
      </c>
      <c r="AT497">
        <v>0</v>
      </c>
      <c r="AU497">
        <v>0</v>
      </c>
    </row>
    <row r="498" spans="2:47" x14ac:dyDescent="0.2">
      <c r="B498">
        <v>26</v>
      </c>
      <c r="C498">
        <v>150</v>
      </c>
      <c r="D498">
        <v>150</v>
      </c>
      <c r="E498">
        <v>150</v>
      </c>
      <c r="F498">
        <v>150</v>
      </c>
      <c r="G498">
        <v>150</v>
      </c>
      <c r="H498">
        <v>150</v>
      </c>
      <c r="I498">
        <v>150</v>
      </c>
      <c r="J498">
        <v>150</v>
      </c>
      <c r="K498">
        <v>150</v>
      </c>
      <c r="L498">
        <v>150</v>
      </c>
      <c r="M498">
        <v>150</v>
      </c>
      <c r="N498">
        <v>150</v>
      </c>
      <c r="O498">
        <v>150</v>
      </c>
      <c r="P498">
        <v>150</v>
      </c>
      <c r="Q498">
        <v>175</v>
      </c>
      <c r="R498">
        <v>175</v>
      </c>
      <c r="S498">
        <v>175</v>
      </c>
      <c r="T498">
        <v>200</v>
      </c>
      <c r="U498">
        <v>200</v>
      </c>
      <c r="V498">
        <v>225</v>
      </c>
      <c r="W498">
        <v>225</v>
      </c>
      <c r="X498">
        <v>225</v>
      </c>
      <c r="Y498">
        <v>250</v>
      </c>
      <c r="Z498">
        <v>250</v>
      </c>
      <c r="AA498">
        <v>275</v>
      </c>
      <c r="AB498">
        <v>300</v>
      </c>
      <c r="AC498">
        <v>0</v>
      </c>
      <c r="AD498">
        <v>0</v>
      </c>
      <c r="AE498">
        <v>0</v>
      </c>
      <c r="AF498">
        <v>350</v>
      </c>
      <c r="AG498">
        <v>0</v>
      </c>
      <c r="AH498">
        <v>400</v>
      </c>
      <c r="AI498">
        <v>0</v>
      </c>
      <c r="AJ498">
        <v>0</v>
      </c>
      <c r="AK498">
        <v>475</v>
      </c>
      <c r="AL498">
        <v>0</v>
      </c>
      <c r="AM498">
        <v>0</v>
      </c>
      <c r="AN498">
        <v>0</v>
      </c>
      <c r="AO498">
        <v>0</v>
      </c>
      <c r="AP498">
        <v>0</v>
      </c>
      <c r="AQ498">
        <v>0</v>
      </c>
      <c r="AR498">
        <v>0</v>
      </c>
      <c r="AS498">
        <v>0</v>
      </c>
      <c r="AT498">
        <v>0</v>
      </c>
      <c r="AU498">
        <v>0</v>
      </c>
    </row>
    <row r="499" spans="2:47" x14ac:dyDescent="0.2">
      <c r="B499">
        <v>27</v>
      </c>
      <c r="C499">
        <v>150</v>
      </c>
      <c r="D499">
        <v>150</v>
      </c>
      <c r="E499">
        <v>150</v>
      </c>
      <c r="F499">
        <v>150</v>
      </c>
      <c r="G499">
        <v>150</v>
      </c>
      <c r="H499">
        <v>150</v>
      </c>
      <c r="I499">
        <v>150</v>
      </c>
      <c r="J499">
        <v>150</v>
      </c>
      <c r="K499">
        <v>150</v>
      </c>
      <c r="L499">
        <v>150</v>
      </c>
      <c r="M499">
        <v>150</v>
      </c>
      <c r="N499">
        <v>150</v>
      </c>
      <c r="O499">
        <v>150</v>
      </c>
      <c r="P499">
        <v>175</v>
      </c>
      <c r="Q499">
        <v>175</v>
      </c>
      <c r="R499">
        <v>175</v>
      </c>
      <c r="S499">
        <v>200</v>
      </c>
      <c r="T499">
        <v>200</v>
      </c>
      <c r="U499">
        <v>225</v>
      </c>
      <c r="V499">
        <v>225</v>
      </c>
      <c r="W499">
        <v>225</v>
      </c>
      <c r="X499">
        <v>250</v>
      </c>
      <c r="Y499">
        <v>250</v>
      </c>
      <c r="Z499">
        <v>275</v>
      </c>
      <c r="AA499">
        <v>300</v>
      </c>
      <c r="AB499">
        <v>300</v>
      </c>
      <c r="AC499">
        <v>0</v>
      </c>
      <c r="AD499">
        <v>0</v>
      </c>
      <c r="AE499">
        <v>350</v>
      </c>
      <c r="AF499">
        <v>0</v>
      </c>
      <c r="AG499">
        <v>400</v>
      </c>
      <c r="AH499">
        <v>0</v>
      </c>
      <c r="AI499">
        <v>0</v>
      </c>
      <c r="AJ499">
        <v>475</v>
      </c>
      <c r="AK499">
        <v>0</v>
      </c>
      <c r="AL499">
        <v>0</v>
      </c>
      <c r="AM499">
        <v>0</v>
      </c>
      <c r="AN499">
        <v>0</v>
      </c>
      <c r="AO499">
        <v>0</v>
      </c>
      <c r="AP499">
        <v>0</v>
      </c>
      <c r="AQ499">
        <v>0</v>
      </c>
      <c r="AR499">
        <v>0</v>
      </c>
      <c r="AS499">
        <v>0</v>
      </c>
      <c r="AT499">
        <v>0</v>
      </c>
      <c r="AU499">
        <v>0</v>
      </c>
    </row>
    <row r="500" spans="2:47" x14ac:dyDescent="0.2">
      <c r="B500">
        <v>28</v>
      </c>
      <c r="C500">
        <v>150</v>
      </c>
      <c r="D500">
        <v>150</v>
      </c>
      <c r="E500">
        <v>150</v>
      </c>
      <c r="F500">
        <v>150</v>
      </c>
      <c r="G500">
        <v>150</v>
      </c>
      <c r="H500">
        <v>150</v>
      </c>
      <c r="I500">
        <v>150</v>
      </c>
      <c r="J500">
        <v>150</v>
      </c>
      <c r="K500">
        <v>150</v>
      </c>
      <c r="L500">
        <v>150</v>
      </c>
      <c r="M500">
        <v>150</v>
      </c>
      <c r="N500">
        <v>150</v>
      </c>
      <c r="O500">
        <v>150</v>
      </c>
      <c r="P500">
        <v>175</v>
      </c>
      <c r="Q500">
        <v>175</v>
      </c>
      <c r="R500">
        <v>200</v>
      </c>
      <c r="S500">
        <v>200</v>
      </c>
      <c r="T500">
        <v>200</v>
      </c>
      <c r="U500">
        <v>225</v>
      </c>
      <c r="V500">
        <v>225</v>
      </c>
      <c r="W500">
        <v>250</v>
      </c>
      <c r="X500">
        <v>250</v>
      </c>
      <c r="Y500">
        <v>275</v>
      </c>
      <c r="Z500">
        <v>300</v>
      </c>
      <c r="AA500">
        <v>300</v>
      </c>
      <c r="AB500">
        <v>325</v>
      </c>
      <c r="AC500">
        <v>0</v>
      </c>
      <c r="AD500">
        <v>350</v>
      </c>
      <c r="AE500">
        <v>0</v>
      </c>
      <c r="AF500">
        <v>425</v>
      </c>
      <c r="AG500">
        <v>0</v>
      </c>
      <c r="AH500">
        <v>0</v>
      </c>
      <c r="AI500">
        <v>475</v>
      </c>
      <c r="AJ500">
        <v>0</v>
      </c>
      <c r="AK500">
        <v>0</v>
      </c>
      <c r="AL500">
        <v>0</v>
      </c>
      <c r="AM500">
        <v>0</v>
      </c>
      <c r="AN500">
        <v>0</v>
      </c>
      <c r="AO500">
        <v>0</v>
      </c>
      <c r="AP500">
        <v>0</v>
      </c>
      <c r="AQ500">
        <v>0</v>
      </c>
      <c r="AR500">
        <v>0</v>
      </c>
      <c r="AS500">
        <v>0</v>
      </c>
      <c r="AT500">
        <v>0</v>
      </c>
      <c r="AU500">
        <v>0</v>
      </c>
    </row>
    <row r="501" spans="2:47" x14ac:dyDescent="0.2">
      <c r="B501">
        <v>29</v>
      </c>
      <c r="C501">
        <v>150</v>
      </c>
      <c r="D501">
        <v>150</v>
      </c>
      <c r="E501">
        <v>150</v>
      </c>
      <c r="F501">
        <v>150</v>
      </c>
      <c r="G501">
        <v>150</v>
      </c>
      <c r="H501">
        <v>150</v>
      </c>
      <c r="I501">
        <v>150</v>
      </c>
      <c r="J501">
        <v>150</v>
      </c>
      <c r="K501">
        <v>150</v>
      </c>
      <c r="L501">
        <v>150</v>
      </c>
      <c r="M501">
        <v>150</v>
      </c>
      <c r="N501">
        <v>150</v>
      </c>
      <c r="O501">
        <v>175</v>
      </c>
      <c r="P501">
        <v>175</v>
      </c>
      <c r="Q501">
        <v>175</v>
      </c>
      <c r="R501">
        <v>200</v>
      </c>
      <c r="S501">
        <v>200</v>
      </c>
      <c r="T501">
        <v>225</v>
      </c>
      <c r="U501">
        <v>225</v>
      </c>
      <c r="V501">
        <v>250</v>
      </c>
      <c r="W501">
        <v>250</v>
      </c>
      <c r="X501">
        <v>275</v>
      </c>
      <c r="Y501">
        <v>300</v>
      </c>
      <c r="Z501">
        <v>300</v>
      </c>
      <c r="AA501">
        <v>325</v>
      </c>
      <c r="AB501">
        <v>350</v>
      </c>
      <c r="AC501">
        <v>375</v>
      </c>
      <c r="AD501">
        <v>0</v>
      </c>
      <c r="AE501">
        <v>425</v>
      </c>
      <c r="AF501">
        <v>0</v>
      </c>
      <c r="AG501">
        <v>0</v>
      </c>
      <c r="AH501">
        <v>500</v>
      </c>
      <c r="AI501">
        <v>0</v>
      </c>
      <c r="AJ501">
        <v>0</v>
      </c>
      <c r="AK501">
        <v>0</v>
      </c>
      <c r="AL501">
        <v>0</v>
      </c>
      <c r="AM501">
        <v>0</v>
      </c>
      <c r="AN501">
        <v>0</v>
      </c>
      <c r="AO501">
        <v>0</v>
      </c>
      <c r="AP501">
        <v>0</v>
      </c>
      <c r="AQ501">
        <v>0</v>
      </c>
      <c r="AR501">
        <v>0</v>
      </c>
      <c r="AS501">
        <v>0</v>
      </c>
      <c r="AT501">
        <v>0</v>
      </c>
      <c r="AU501">
        <v>0</v>
      </c>
    </row>
    <row r="502" spans="2:47" x14ac:dyDescent="0.2">
      <c r="B502">
        <v>30</v>
      </c>
      <c r="C502">
        <v>150</v>
      </c>
      <c r="D502">
        <v>150</v>
      </c>
      <c r="E502">
        <v>150</v>
      </c>
      <c r="F502">
        <v>150</v>
      </c>
      <c r="G502">
        <v>150</v>
      </c>
      <c r="H502">
        <v>150</v>
      </c>
      <c r="I502">
        <v>150</v>
      </c>
      <c r="J502">
        <v>150</v>
      </c>
      <c r="K502">
        <v>150</v>
      </c>
      <c r="L502">
        <v>150</v>
      </c>
      <c r="M502">
        <v>150</v>
      </c>
      <c r="N502">
        <v>150</v>
      </c>
      <c r="O502">
        <v>175</v>
      </c>
      <c r="P502">
        <v>175</v>
      </c>
      <c r="Q502">
        <v>200</v>
      </c>
      <c r="R502">
        <v>200</v>
      </c>
      <c r="S502">
        <v>225</v>
      </c>
      <c r="T502">
        <v>225</v>
      </c>
      <c r="U502">
        <v>250</v>
      </c>
      <c r="V502">
        <v>250</v>
      </c>
      <c r="W502">
        <v>275</v>
      </c>
      <c r="X502">
        <v>300</v>
      </c>
      <c r="Y502">
        <v>300</v>
      </c>
      <c r="Z502">
        <v>325</v>
      </c>
      <c r="AA502">
        <v>350</v>
      </c>
      <c r="AB502">
        <v>375</v>
      </c>
      <c r="AC502">
        <v>0</v>
      </c>
      <c r="AD502">
        <v>425</v>
      </c>
      <c r="AE502">
        <v>0</v>
      </c>
      <c r="AF502">
        <v>0</v>
      </c>
      <c r="AG502">
        <v>500</v>
      </c>
      <c r="AH502">
        <v>0</v>
      </c>
      <c r="AI502">
        <v>0</v>
      </c>
      <c r="AJ502">
        <v>0</v>
      </c>
      <c r="AK502">
        <v>0</v>
      </c>
      <c r="AL502">
        <v>0</v>
      </c>
      <c r="AM502">
        <v>0</v>
      </c>
      <c r="AN502">
        <v>0</v>
      </c>
      <c r="AO502">
        <v>0</v>
      </c>
      <c r="AP502">
        <v>0</v>
      </c>
      <c r="AQ502">
        <v>0</v>
      </c>
      <c r="AR502">
        <v>0</v>
      </c>
      <c r="AS502">
        <v>0</v>
      </c>
      <c r="AT502">
        <v>0</v>
      </c>
      <c r="AU502">
        <v>0</v>
      </c>
    </row>
    <row r="503" spans="2:47" x14ac:dyDescent="0.2">
      <c r="B503">
        <v>31</v>
      </c>
      <c r="C503">
        <v>150</v>
      </c>
      <c r="D503">
        <v>150</v>
      </c>
      <c r="E503">
        <v>150</v>
      </c>
      <c r="F503">
        <v>150</v>
      </c>
      <c r="G503">
        <v>150</v>
      </c>
      <c r="H503">
        <v>150</v>
      </c>
      <c r="I503">
        <v>150</v>
      </c>
      <c r="J503">
        <v>150</v>
      </c>
      <c r="K503">
        <v>150</v>
      </c>
      <c r="L503">
        <v>150</v>
      </c>
      <c r="M503">
        <v>150</v>
      </c>
      <c r="N503">
        <v>175</v>
      </c>
      <c r="O503">
        <v>175</v>
      </c>
      <c r="P503">
        <v>200</v>
      </c>
      <c r="Q503">
        <v>200</v>
      </c>
      <c r="R503">
        <v>225</v>
      </c>
      <c r="S503">
        <v>225</v>
      </c>
      <c r="T503">
        <v>250</v>
      </c>
      <c r="U503">
        <v>250</v>
      </c>
      <c r="V503">
        <v>275</v>
      </c>
      <c r="W503">
        <v>300</v>
      </c>
      <c r="X503">
        <v>300</v>
      </c>
      <c r="Y503">
        <v>325</v>
      </c>
      <c r="Z503">
        <v>350</v>
      </c>
      <c r="AA503">
        <v>375</v>
      </c>
      <c r="AB503">
        <v>400</v>
      </c>
      <c r="AC503">
        <v>425</v>
      </c>
      <c r="AD503">
        <v>0</v>
      </c>
      <c r="AE503">
        <v>0</v>
      </c>
      <c r="AF503">
        <v>500</v>
      </c>
      <c r="AG503">
        <v>0</v>
      </c>
      <c r="AH503">
        <v>0</v>
      </c>
      <c r="AI503">
        <v>0</v>
      </c>
      <c r="AJ503">
        <v>0</v>
      </c>
      <c r="AK503">
        <v>0</v>
      </c>
      <c r="AL503">
        <v>0</v>
      </c>
      <c r="AM503">
        <v>0</v>
      </c>
      <c r="AN503">
        <v>0</v>
      </c>
      <c r="AO503">
        <v>0</v>
      </c>
      <c r="AP503">
        <v>0</v>
      </c>
      <c r="AQ503">
        <v>0</v>
      </c>
      <c r="AR503">
        <v>0</v>
      </c>
      <c r="AS503">
        <v>0</v>
      </c>
      <c r="AT503">
        <v>0</v>
      </c>
      <c r="AU503">
        <v>0</v>
      </c>
    </row>
    <row r="504" spans="2:47" x14ac:dyDescent="0.2">
      <c r="B504">
        <v>32</v>
      </c>
      <c r="C504">
        <v>150</v>
      </c>
      <c r="D504">
        <v>150</v>
      </c>
      <c r="E504">
        <v>150</v>
      </c>
      <c r="F504">
        <v>150</v>
      </c>
      <c r="G504">
        <v>150</v>
      </c>
      <c r="H504">
        <v>150</v>
      </c>
      <c r="I504">
        <v>150</v>
      </c>
      <c r="J504">
        <v>150</v>
      </c>
      <c r="K504">
        <v>150</v>
      </c>
      <c r="L504">
        <v>150</v>
      </c>
      <c r="M504">
        <v>150</v>
      </c>
      <c r="N504">
        <v>175</v>
      </c>
      <c r="O504">
        <v>200</v>
      </c>
      <c r="P504">
        <v>200</v>
      </c>
      <c r="Q504">
        <v>200</v>
      </c>
      <c r="R504">
        <v>225</v>
      </c>
      <c r="S504">
        <v>250</v>
      </c>
      <c r="T504">
        <v>250</v>
      </c>
      <c r="U504">
        <v>275</v>
      </c>
      <c r="V504">
        <v>300</v>
      </c>
      <c r="W504">
        <v>300</v>
      </c>
      <c r="X504">
        <v>325</v>
      </c>
      <c r="Y504">
        <v>350</v>
      </c>
      <c r="Z504">
        <v>375</v>
      </c>
      <c r="AA504">
        <v>400</v>
      </c>
      <c r="AB504">
        <v>425</v>
      </c>
      <c r="AC504">
        <v>0</v>
      </c>
      <c r="AD504">
        <v>0</v>
      </c>
      <c r="AE504">
        <v>525</v>
      </c>
      <c r="AF504">
        <v>0</v>
      </c>
      <c r="AG504">
        <v>0</v>
      </c>
      <c r="AH504">
        <v>0</v>
      </c>
      <c r="AI504">
        <v>0</v>
      </c>
      <c r="AJ504">
        <v>0</v>
      </c>
      <c r="AK504">
        <v>0</v>
      </c>
      <c r="AL504">
        <v>0</v>
      </c>
      <c r="AM504">
        <v>0</v>
      </c>
      <c r="AN504">
        <v>0</v>
      </c>
      <c r="AO504">
        <v>0</v>
      </c>
      <c r="AP504">
        <v>0</v>
      </c>
      <c r="AQ504">
        <v>0</v>
      </c>
      <c r="AR504">
        <v>0</v>
      </c>
      <c r="AS504">
        <v>0</v>
      </c>
      <c r="AT504">
        <v>0</v>
      </c>
      <c r="AU504">
        <v>0</v>
      </c>
    </row>
    <row r="505" spans="2:47" x14ac:dyDescent="0.2">
      <c r="B505">
        <v>33</v>
      </c>
      <c r="C505">
        <v>150</v>
      </c>
      <c r="D505">
        <v>150</v>
      </c>
      <c r="E505">
        <v>150</v>
      </c>
      <c r="F505">
        <v>150</v>
      </c>
      <c r="G505">
        <v>150</v>
      </c>
      <c r="H505">
        <v>150</v>
      </c>
      <c r="I505">
        <v>150</v>
      </c>
      <c r="J505">
        <v>150</v>
      </c>
      <c r="K505">
        <v>150</v>
      </c>
      <c r="L505">
        <v>150</v>
      </c>
      <c r="M505">
        <v>175</v>
      </c>
      <c r="N505">
        <v>175</v>
      </c>
      <c r="O505">
        <v>200</v>
      </c>
      <c r="P505">
        <v>200</v>
      </c>
      <c r="Q505">
        <v>225</v>
      </c>
      <c r="R505">
        <v>225</v>
      </c>
      <c r="S505">
        <v>250</v>
      </c>
      <c r="T505">
        <v>275</v>
      </c>
      <c r="U505">
        <v>300</v>
      </c>
      <c r="V505">
        <v>300</v>
      </c>
      <c r="W505">
        <v>325</v>
      </c>
      <c r="X505">
        <v>350</v>
      </c>
      <c r="Y505">
        <v>375</v>
      </c>
      <c r="Z505">
        <v>400</v>
      </c>
      <c r="AA505">
        <v>450</v>
      </c>
      <c r="AB505">
        <v>475</v>
      </c>
      <c r="AC505">
        <v>0</v>
      </c>
      <c r="AD505">
        <v>525</v>
      </c>
      <c r="AE505">
        <v>0</v>
      </c>
      <c r="AF505">
        <v>0</v>
      </c>
      <c r="AG505">
        <v>0</v>
      </c>
      <c r="AH505">
        <v>0</v>
      </c>
      <c r="AI505">
        <v>0</v>
      </c>
      <c r="AJ505">
        <v>0</v>
      </c>
      <c r="AK505">
        <v>0</v>
      </c>
      <c r="AL505">
        <v>0</v>
      </c>
      <c r="AM505">
        <v>0</v>
      </c>
      <c r="AN505">
        <v>0</v>
      </c>
      <c r="AO505">
        <v>0</v>
      </c>
      <c r="AP505">
        <v>0</v>
      </c>
      <c r="AQ505">
        <v>0</v>
      </c>
      <c r="AR505">
        <v>0</v>
      </c>
      <c r="AS505">
        <v>0</v>
      </c>
      <c r="AT505">
        <v>0</v>
      </c>
      <c r="AU505">
        <v>0</v>
      </c>
    </row>
    <row r="506" spans="2:47" x14ac:dyDescent="0.2">
      <c r="B506">
        <v>34</v>
      </c>
      <c r="C506">
        <v>150</v>
      </c>
      <c r="D506">
        <v>150</v>
      </c>
      <c r="E506">
        <v>150</v>
      </c>
      <c r="F506">
        <v>150</v>
      </c>
      <c r="G506">
        <v>150</v>
      </c>
      <c r="H506">
        <v>150</v>
      </c>
      <c r="I506">
        <v>150</v>
      </c>
      <c r="J506">
        <v>150</v>
      </c>
      <c r="K506">
        <v>150</v>
      </c>
      <c r="L506">
        <v>175</v>
      </c>
      <c r="M506">
        <v>175</v>
      </c>
      <c r="N506">
        <v>200</v>
      </c>
      <c r="O506">
        <v>200</v>
      </c>
      <c r="P506">
        <v>225</v>
      </c>
      <c r="Q506">
        <v>225</v>
      </c>
      <c r="R506">
        <v>250</v>
      </c>
      <c r="S506">
        <v>275</v>
      </c>
      <c r="T506">
        <v>300</v>
      </c>
      <c r="U506">
        <v>300</v>
      </c>
      <c r="V506">
        <v>325</v>
      </c>
      <c r="W506">
        <v>350</v>
      </c>
      <c r="X506">
        <v>375</v>
      </c>
      <c r="Y506">
        <v>425</v>
      </c>
      <c r="Z506">
        <v>450</v>
      </c>
      <c r="AA506">
        <v>475</v>
      </c>
      <c r="AB506">
        <v>500</v>
      </c>
      <c r="AC506">
        <v>550</v>
      </c>
      <c r="AD506">
        <v>0</v>
      </c>
      <c r="AE506">
        <v>0</v>
      </c>
      <c r="AF506">
        <v>0</v>
      </c>
      <c r="AG506">
        <v>0</v>
      </c>
      <c r="AH506">
        <v>0</v>
      </c>
      <c r="AI506">
        <v>0</v>
      </c>
      <c r="AJ506">
        <v>0</v>
      </c>
      <c r="AK506">
        <v>0</v>
      </c>
      <c r="AL506">
        <v>0</v>
      </c>
      <c r="AM506">
        <v>0</v>
      </c>
      <c r="AN506">
        <v>0</v>
      </c>
      <c r="AO506">
        <v>0</v>
      </c>
      <c r="AP506">
        <v>0</v>
      </c>
      <c r="AQ506">
        <v>0</v>
      </c>
      <c r="AR506">
        <v>0</v>
      </c>
      <c r="AS506">
        <v>0</v>
      </c>
      <c r="AT506">
        <v>0</v>
      </c>
      <c r="AU506">
        <v>0</v>
      </c>
    </row>
    <row r="507" spans="2:47" x14ac:dyDescent="0.2">
      <c r="B507">
        <v>35</v>
      </c>
      <c r="C507">
        <v>150</v>
      </c>
      <c r="D507">
        <v>150</v>
      </c>
      <c r="E507">
        <v>150</v>
      </c>
      <c r="F507">
        <v>150</v>
      </c>
      <c r="G507">
        <v>150</v>
      </c>
      <c r="H507">
        <v>150</v>
      </c>
      <c r="I507">
        <v>150</v>
      </c>
      <c r="J507">
        <v>150</v>
      </c>
      <c r="K507">
        <v>150</v>
      </c>
      <c r="L507">
        <v>175</v>
      </c>
      <c r="M507">
        <v>175</v>
      </c>
      <c r="N507">
        <v>200</v>
      </c>
      <c r="O507">
        <v>225</v>
      </c>
      <c r="P507">
        <v>225</v>
      </c>
      <c r="Q507">
        <v>250</v>
      </c>
      <c r="R507">
        <v>275</v>
      </c>
      <c r="S507">
        <v>300</v>
      </c>
      <c r="T507">
        <v>300</v>
      </c>
      <c r="U507">
        <v>325</v>
      </c>
      <c r="V507">
        <v>350</v>
      </c>
      <c r="W507">
        <v>375</v>
      </c>
      <c r="X507">
        <v>425</v>
      </c>
      <c r="Y507">
        <v>450</v>
      </c>
      <c r="Z507">
        <v>500</v>
      </c>
      <c r="AA507">
        <v>525</v>
      </c>
      <c r="AB507">
        <v>550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row>
    <row r="508" spans="2:47" x14ac:dyDescent="0.2">
      <c r="B508">
        <v>36</v>
      </c>
      <c r="C508">
        <v>150</v>
      </c>
      <c r="D508">
        <v>150</v>
      </c>
      <c r="E508">
        <v>150</v>
      </c>
      <c r="F508">
        <v>150</v>
      </c>
      <c r="G508">
        <v>150</v>
      </c>
      <c r="H508">
        <v>150</v>
      </c>
      <c r="I508">
        <v>150</v>
      </c>
      <c r="J508">
        <v>150</v>
      </c>
      <c r="K508">
        <v>175</v>
      </c>
      <c r="L508">
        <v>175</v>
      </c>
      <c r="M508">
        <v>200</v>
      </c>
      <c r="N508">
        <v>225</v>
      </c>
      <c r="O508">
        <v>225</v>
      </c>
      <c r="P508">
        <v>250</v>
      </c>
      <c r="Q508">
        <v>275</v>
      </c>
      <c r="R508">
        <v>300</v>
      </c>
      <c r="S508">
        <v>300</v>
      </c>
      <c r="T508">
        <v>325</v>
      </c>
      <c r="U508">
        <v>350</v>
      </c>
      <c r="V508">
        <v>375</v>
      </c>
      <c r="W508">
        <v>425</v>
      </c>
      <c r="X508">
        <v>475</v>
      </c>
      <c r="Y508">
        <v>500</v>
      </c>
      <c r="Z508">
        <v>525</v>
      </c>
      <c r="AA508">
        <v>575</v>
      </c>
      <c r="AB508">
        <v>600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row>
    <row r="509" spans="2:47" x14ac:dyDescent="0.2">
      <c r="B509">
        <v>37</v>
      </c>
      <c r="C509">
        <v>150</v>
      </c>
      <c r="D509">
        <v>150</v>
      </c>
      <c r="E509">
        <v>150</v>
      </c>
      <c r="F509">
        <v>150</v>
      </c>
      <c r="G509">
        <v>150</v>
      </c>
      <c r="H509">
        <v>150</v>
      </c>
      <c r="I509">
        <v>150</v>
      </c>
      <c r="J509">
        <v>150</v>
      </c>
      <c r="K509">
        <v>175</v>
      </c>
      <c r="L509">
        <v>200</v>
      </c>
      <c r="M509">
        <v>200</v>
      </c>
      <c r="N509">
        <v>225</v>
      </c>
      <c r="O509">
        <v>250</v>
      </c>
      <c r="P509">
        <v>275</v>
      </c>
      <c r="Q509">
        <v>300</v>
      </c>
      <c r="R509">
        <v>300</v>
      </c>
      <c r="S509">
        <v>325</v>
      </c>
      <c r="T509">
        <v>375</v>
      </c>
      <c r="U509">
        <v>400</v>
      </c>
      <c r="V509">
        <v>425</v>
      </c>
      <c r="W509">
        <v>475</v>
      </c>
      <c r="X509">
        <v>500</v>
      </c>
      <c r="Y509">
        <v>550</v>
      </c>
      <c r="Z509">
        <v>575</v>
      </c>
      <c r="AA509">
        <v>600</v>
      </c>
      <c r="AB509">
        <v>650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row>
    <row r="510" spans="2:47" x14ac:dyDescent="0.2">
      <c r="B510">
        <v>38</v>
      </c>
      <c r="C510">
        <v>150</v>
      </c>
      <c r="D510">
        <v>150</v>
      </c>
      <c r="E510">
        <v>150</v>
      </c>
      <c r="F510">
        <v>150</v>
      </c>
      <c r="G510">
        <v>150</v>
      </c>
      <c r="H510">
        <v>150</v>
      </c>
      <c r="I510">
        <v>150</v>
      </c>
      <c r="J510">
        <v>175</v>
      </c>
      <c r="K510">
        <v>175</v>
      </c>
      <c r="L510">
        <v>200</v>
      </c>
      <c r="M510">
        <v>225</v>
      </c>
      <c r="N510">
        <v>250</v>
      </c>
      <c r="O510">
        <v>275</v>
      </c>
      <c r="P510">
        <v>300</v>
      </c>
      <c r="Q510">
        <v>300</v>
      </c>
      <c r="R510">
        <v>350</v>
      </c>
      <c r="S510">
        <v>375</v>
      </c>
      <c r="T510">
        <v>400</v>
      </c>
      <c r="U510">
        <v>450</v>
      </c>
      <c r="V510">
        <v>475</v>
      </c>
      <c r="W510">
        <v>525</v>
      </c>
      <c r="X510">
        <v>550</v>
      </c>
      <c r="Y510">
        <v>600</v>
      </c>
      <c r="Z510">
        <v>625</v>
      </c>
      <c r="AA510">
        <v>650</v>
      </c>
      <c r="AB510">
        <v>700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row>
    <row r="511" spans="2:47" x14ac:dyDescent="0.2">
      <c r="B511">
        <v>39</v>
      </c>
      <c r="C511">
        <v>150</v>
      </c>
      <c r="D511">
        <v>150</v>
      </c>
      <c r="E511">
        <v>150</v>
      </c>
      <c r="F511">
        <v>150</v>
      </c>
      <c r="G511">
        <v>150</v>
      </c>
      <c r="H511">
        <v>150</v>
      </c>
      <c r="I511">
        <v>150</v>
      </c>
      <c r="J511">
        <v>175</v>
      </c>
      <c r="K511">
        <v>200</v>
      </c>
      <c r="L511">
        <v>225</v>
      </c>
      <c r="M511">
        <v>250</v>
      </c>
      <c r="N511">
        <v>275</v>
      </c>
      <c r="O511">
        <v>300</v>
      </c>
      <c r="P511">
        <v>325</v>
      </c>
      <c r="Q511">
        <v>350</v>
      </c>
      <c r="R511">
        <v>375</v>
      </c>
      <c r="S511">
        <v>400</v>
      </c>
      <c r="T511">
        <v>450</v>
      </c>
      <c r="U511">
        <v>500</v>
      </c>
      <c r="V511">
        <v>525</v>
      </c>
      <c r="W511">
        <v>575</v>
      </c>
      <c r="X511">
        <v>600</v>
      </c>
      <c r="Y511">
        <v>650</v>
      </c>
      <c r="Z511">
        <v>675</v>
      </c>
      <c r="AA511">
        <v>700</v>
      </c>
      <c r="AB511">
        <v>750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row>
    <row r="512" spans="2:47" x14ac:dyDescent="0.2">
      <c r="B512">
        <v>40</v>
      </c>
      <c r="C512">
        <v>150</v>
      </c>
      <c r="D512">
        <v>150</v>
      </c>
      <c r="E512">
        <v>150</v>
      </c>
      <c r="F512">
        <v>150</v>
      </c>
      <c r="G512">
        <v>150</v>
      </c>
      <c r="H512">
        <v>150</v>
      </c>
      <c r="I512">
        <v>175</v>
      </c>
      <c r="J512">
        <v>200</v>
      </c>
      <c r="K512">
        <v>200</v>
      </c>
      <c r="L512">
        <v>225</v>
      </c>
      <c r="M512">
        <v>250</v>
      </c>
      <c r="N512">
        <v>275</v>
      </c>
      <c r="O512">
        <v>325</v>
      </c>
      <c r="P512">
        <v>350</v>
      </c>
      <c r="Q512">
        <v>375</v>
      </c>
      <c r="R512">
        <v>400</v>
      </c>
      <c r="S512">
        <v>450</v>
      </c>
      <c r="T512">
        <v>500</v>
      </c>
      <c r="U512">
        <v>550</v>
      </c>
      <c r="V512">
        <v>575</v>
      </c>
      <c r="W512">
        <v>625</v>
      </c>
      <c r="X512">
        <v>650</v>
      </c>
      <c r="Y512">
        <v>700</v>
      </c>
      <c r="Z512">
        <v>725</v>
      </c>
      <c r="AA512">
        <v>775</v>
      </c>
      <c r="AB512">
        <v>800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row>
    <row r="513" spans="2:47" x14ac:dyDescent="0.2">
      <c r="B513">
        <v>41</v>
      </c>
      <c r="C513">
        <v>150</v>
      </c>
      <c r="D513">
        <v>150</v>
      </c>
      <c r="E513">
        <v>150</v>
      </c>
      <c r="F513">
        <v>150</v>
      </c>
      <c r="G513">
        <v>150</v>
      </c>
      <c r="H513">
        <v>175</v>
      </c>
      <c r="I513">
        <v>175</v>
      </c>
      <c r="J513">
        <v>200</v>
      </c>
      <c r="K513">
        <v>225</v>
      </c>
      <c r="L513">
        <v>250</v>
      </c>
      <c r="M513">
        <v>275</v>
      </c>
      <c r="N513">
        <v>300</v>
      </c>
      <c r="O513">
        <v>350</v>
      </c>
      <c r="P513">
        <v>375</v>
      </c>
      <c r="Q513">
        <v>400</v>
      </c>
      <c r="R513">
        <v>450</v>
      </c>
      <c r="S513">
        <v>500</v>
      </c>
      <c r="T513">
        <v>550</v>
      </c>
      <c r="U513">
        <v>600</v>
      </c>
      <c r="V513">
        <v>650</v>
      </c>
      <c r="W513">
        <v>675</v>
      </c>
      <c r="X513">
        <v>725</v>
      </c>
      <c r="Y513">
        <v>750</v>
      </c>
      <c r="Z513">
        <v>800</v>
      </c>
      <c r="AA513">
        <v>825</v>
      </c>
      <c r="AB513">
        <v>850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row>
    <row r="514" spans="2:47" x14ac:dyDescent="0.2">
      <c r="B514">
        <v>42</v>
      </c>
      <c r="C514">
        <v>150</v>
      </c>
      <c r="D514">
        <v>150</v>
      </c>
      <c r="E514">
        <v>150</v>
      </c>
      <c r="F514">
        <v>150</v>
      </c>
      <c r="G514">
        <v>150</v>
      </c>
      <c r="H514">
        <v>175</v>
      </c>
      <c r="I514">
        <v>200</v>
      </c>
      <c r="J514">
        <v>225</v>
      </c>
      <c r="K514">
        <v>250</v>
      </c>
      <c r="L514">
        <v>275</v>
      </c>
      <c r="M514">
        <v>300</v>
      </c>
      <c r="N514">
        <v>350</v>
      </c>
      <c r="O514">
        <v>375</v>
      </c>
      <c r="P514">
        <v>425</v>
      </c>
      <c r="Q514">
        <v>475</v>
      </c>
      <c r="R514">
        <v>525</v>
      </c>
      <c r="S514">
        <v>575</v>
      </c>
      <c r="T514">
        <v>625</v>
      </c>
      <c r="U514">
        <v>650</v>
      </c>
      <c r="V514">
        <v>700</v>
      </c>
      <c r="W514">
        <v>750</v>
      </c>
      <c r="X514">
        <v>775</v>
      </c>
      <c r="Y514">
        <v>825</v>
      </c>
      <c r="Z514">
        <v>850</v>
      </c>
      <c r="AA514">
        <v>900</v>
      </c>
      <c r="AB514">
        <v>925</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row>
    <row r="515" spans="2:47" x14ac:dyDescent="0.2">
      <c r="B515">
        <v>43</v>
      </c>
      <c r="C515">
        <v>150</v>
      </c>
      <c r="D515">
        <v>150</v>
      </c>
      <c r="E515">
        <v>150</v>
      </c>
      <c r="F515">
        <v>150</v>
      </c>
      <c r="G515">
        <v>175</v>
      </c>
      <c r="H515">
        <v>200</v>
      </c>
      <c r="I515">
        <v>225</v>
      </c>
      <c r="J515">
        <v>250</v>
      </c>
      <c r="K515">
        <v>275</v>
      </c>
      <c r="L515">
        <v>300</v>
      </c>
      <c r="M515">
        <v>350</v>
      </c>
      <c r="N515">
        <v>375</v>
      </c>
      <c r="O515">
        <v>425</v>
      </c>
      <c r="P515">
        <v>475</v>
      </c>
      <c r="Q515">
        <v>525</v>
      </c>
      <c r="R515">
        <v>575</v>
      </c>
      <c r="S515">
        <v>625</v>
      </c>
      <c r="T515">
        <v>675</v>
      </c>
      <c r="U515">
        <v>725</v>
      </c>
      <c r="V515">
        <v>775</v>
      </c>
      <c r="W515">
        <v>825</v>
      </c>
      <c r="X515">
        <v>850</v>
      </c>
      <c r="Y515">
        <v>900</v>
      </c>
      <c r="Z515">
        <v>925</v>
      </c>
      <c r="AA515">
        <v>950</v>
      </c>
      <c r="AB515">
        <v>1000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row>
    <row r="516" spans="2:47" x14ac:dyDescent="0.2">
      <c r="B516">
        <v>44</v>
      </c>
      <c r="C516">
        <v>150</v>
      </c>
      <c r="D516">
        <v>150</v>
      </c>
      <c r="E516">
        <v>150</v>
      </c>
      <c r="F516">
        <v>150</v>
      </c>
      <c r="G516">
        <v>175</v>
      </c>
      <c r="H516">
        <v>200</v>
      </c>
      <c r="I516">
        <v>225</v>
      </c>
      <c r="J516">
        <v>275</v>
      </c>
      <c r="K516">
        <v>300</v>
      </c>
      <c r="L516">
        <v>325</v>
      </c>
      <c r="M516">
        <v>375</v>
      </c>
      <c r="N516">
        <v>425</v>
      </c>
      <c r="O516">
        <v>475</v>
      </c>
      <c r="P516">
        <v>550</v>
      </c>
      <c r="Q516">
        <v>600</v>
      </c>
      <c r="R516">
        <v>650</v>
      </c>
      <c r="S516">
        <v>700</v>
      </c>
      <c r="T516">
        <v>750</v>
      </c>
      <c r="U516">
        <v>800</v>
      </c>
      <c r="V516">
        <v>825</v>
      </c>
      <c r="W516">
        <v>875</v>
      </c>
      <c r="X516">
        <v>925</v>
      </c>
      <c r="Y516">
        <v>950</v>
      </c>
      <c r="Z516">
        <v>1000</v>
      </c>
      <c r="AA516">
        <v>1025</v>
      </c>
      <c r="AB516">
        <v>1050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row>
    <row r="517" spans="2:47" x14ac:dyDescent="0.2">
      <c r="B517">
        <v>45</v>
      </c>
      <c r="C517">
        <v>150</v>
      </c>
      <c r="D517">
        <v>150</v>
      </c>
      <c r="E517">
        <v>150</v>
      </c>
      <c r="F517">
        <v>175</v>
      </c>
      <c r="G517">
        <v>200</v>
      </c>
      <c r="H517">
        <v>225</v>
      </c>
      <c r="I517">
        <v>250</v>
      </c>
      <c r="J517">
        <v>300</v>
      </c>
      <c r="K517">
        <v>325</v>
      </c>
      <c r="L517">
        <v>375</v>
      </c>
      <c r="M517">
        <v>425</v>
      </c>
      <c r="N517">
        <v>475</v>
      </c>
      <c r="O517">
        <v>550</v>
      </c>
      <c r="P517">
        <v>600</v>
      </c>
      <c r="Q517">
        <v>650</v>
      </c>
      <c r="R517">
        <v>725</v>
      </c>
      <c r="S517">
        <v>775</v>
      </c>
      <c r="T517">
        <v>825</v>
      </c>
      <c r="U517">
        <v>850</v>
      </c>
      <c r="V517">
        <v>900</v>
      </c>
      <c r="W517">
        <v>950</v>
      </c>
      <c r="X517">
        <v>975</v>
      </c>
      <c r="Y517">
        <v>1025</v>
      </c>
      <c r="Z517">
        <v>1050</v>
      </c>
      <c r="AA517">
        <v>1100</v>
      </c>
      <c r="AB517">
        <v>1125</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row>
    <row r="518" spans="2:47" x14ac:dyDescent="0.2">
      <c r="B518">
        <v>46</v>
      </c>
      <c r="C518">
        <v>150</v>
      </c>
      <c r="D518">
        <v>150</v>
      </c>
      <c r="E518">
        <v>150</v>
      </c>
      <c r="F518">
        <v>200</v>
      </c>
      <c r="G518">
        <v>225</v>
      </c>
      <c r="H518">
        <v>250</v>
      </c>
      <c r="I518">
        <v>300</v>
      </c>
      <c r="J518">
        <v>325</v>
      </c>
      <c r="K518">
        <v>375</v>
      </c>
      <c r="L518">
        <v>425</v>
      </c>
      <c r="M518">
        <v>500</v>
      </c>
      <c r="N518">
        <v>550</v>
      </c>
      <c r="O518">
        <v>625</v>
      </c>
      <c r="P518">
        <v>675</v>
      </c>
      <c r="Q518">
        <v>725</v>
      </c>
      <c r="R518">
        <v>800</v>
      </c>
      <c r="S518">
        <v>850</v>
      </c>
      <c r="T518">
        <v>900</v>
      </c>
      <c r="U518">
        <v>925</v>
      </c>
      <c r="V518">
        <v>975</v>
      </c>
      <c r="W518">
        <v>1025</v>
      </c>
      <c r="X518">
        <v>1050</v>
      </c>
      <c r="Y518">
        <v>1100</v>
      </c>
      <c r="Z518">
        <v>1125</v>
      </c>
      <c r="AA518">
        <v>1175</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row>
    <row r="519" spans="2:47" x14ac:dyDescent="0.2">
      <c r="B519">
        <v>47</v>
      </c>
      <c r="C519">
        <v>150</v>
      </c>
      <c r="D519">
        <v>150</v>
      </c>
      <c r="E519">
        <v>175</v>
      </c>
      <c r="F519">
        <v>200</v>
      </c>
      <c r="G519">
        <v>250</v>
      </c>
      <c r="H519">
        <v>275</v>
      </c>
      <c r="I519">
        <v>325</v>
      </c>
      <c r="J519">
        <v>375</v>
      </c>
      <c r="K519">
        <v>425</v>
      </c>
      <c r="L519">
        <v>500</v>
      </c>
      <c r="M519">
        <v>575</v>
      </c>
      <c r="N519">
        <v>625</v>
      </c>
      <c r="O519">
        <v>700</v>
      </c>
      <c r="P519">
        <v>750</v>
      </c>
      <c r="Q519">
        <v>800</v>
      </c>
      <c r="R519">
        <v>875</v>
      </c>
      <c r="S519">
        <v>925</v>
      </c>
      <c r="T519">
        <v>975</v>
      </c>
      <c r="U519">
        <v>1025</v>
      </c>
      <c r="V519">
        <v>1050</v>
      </c>
      <c r="W519">
        <v>1100</v>
      </c>
      <c r="X519">
        <v>1150</v>
      </c>
      <c r="Y519">
        <v>1175</v>
      </c>
      <c r="Z519">
        <v>1200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row>
    <row r="520" spans="2:47" x14ac:dyDescent="0.2">
      <c r="B520">
        <v>48</v>
      </c>
      <c r="C520">
        <v>150</v>
      </c>
      <c r="D520">
        <v>175</v>
      </c>
      <c r="E520">
        <v>200</v>
      </c>
      <c r="F520">
        <v>225</v>
      </c>
      <c r="G520">
        <v>275</v>
      </c>
      <c r="H520">
        <v>325</v>
      </c>
      <c r="I520">
        <v>375</v>
      </c>
      <c r="J520">
        <v>425</v>
      </c>
      <c r="K520">
        <v>500</v>
      </c>
      <c r="L520">
        <v>575</v>
      </c>
      <c r="M520">
        <v>650</v>
      </c>
      <c r="N520">
        <v>700</v>
      </c>
      <c r="O520">
        <v>775</v>
      </c>
      <c r="P520">
        <v>850</v>
      </c>
      <c r="Q520">
        <v>900</v>
      </c>
      <c r="R520">
        <v>950</v>
      </c>
      <c r="S520">
        <v>1000</v>
      </c>
      <c r="T520">
        <v>1050</v>
      </c>
      <c r="U520">
        <v>1100</v>
      </c>
      <c r="V520">
        <v>1150</v>
      </c>
      <c r="W520">
        <v>1200</v>
      </c>
      <c r="X520">
        <v>1225</v>
      </c>
      <c r="Y520">
        <v>1275</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row>
    <row r="521" spans="2:47" x14ac:dyDescent="0.2">
      <c r="B521">
        <v>49</v>
      </c>
      <c r="C521">
        <v>150</v>
      </c>
      <c r="D521">
        <v>175</v>
      </c>
      <c r="E521">
        <v>225</v>
      </c>
      <c r="F521">
        <v>275</v>
      </c>
      <c r="G521">
        <v>325</v>
      </c>
      <c r="H521">
        <v>375</v>
      </c>
      <c r="I521">
        <v>425</v>
      </c>
      <c r="J521">
        <v>500</v>
      </c>
      <c r="K521">
        <v>575</v>
      </c>
      <c r="L521">
        <v>650</v>
      </c>
      <c r="M521">
        <v>725</v>
      </c>
      <c r="N521">
        <v>800</v>
      </c>
      <c r="O521">
        <v>875</v>
      </c>
      <c r="P521">
        <v>925</v>
      </c>
      <c r="Q521">
        <v>975</v>
      </c>
      <c r="R521">
        <v>1050</v>
      </c>
      <c r="S521">
        <v>1100</v>
      </c>
      <c r="T521">
        <v>1150</v>
      </c>
      <c r="U521">
        <v>1200</v>
      </c>
      <c r="V521">
        <v>1250</v>
      </c>
      <c r="W521">
        <v>1275</v>
      </c>
      <c r="X521">
        <v>1325</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row>
    <row r="522" spans="2:47" x14ac:dyDescent="0.2">
      <c r="B522">
        <v>50</v>
      </c>
      <c r="C522">
        <v>175</v>
      </c>
      <c r="D522">
        <v>200</v>
      </c>
      <c r="E522">
        <v>250</v>
      </c>
      <c r="F522">
        <v>300</v>
      </c>
      <c r="G522">
        <v>350</v>
      </c>
      <c r="H522">
        <v>425</v>
      </c>
      <c r="I522">
        <v>500</v>
      </c>
      <c r="J522">
        <v>600</v>
      </c>
      <c r="K522">
        <v>675</v>
      </c>
      <c r="L522">
        <v>750</v>
      </c>
      <c r="M522">
        <v>825</v>
      </c>
      <c r="N522">
        <v>900</v>
      </c>
      <c r="O522">
        <v>950</v>
      </c>
      <c r="P522">
        <v>1025</v>
      </c>
      <c r="Q522">
        <v>1075</v>
      </c>
      <c r="R522">
        <v>1150</v>
      </c>
      <c r="S522">
        <v>1200</v>
      </c>
      <c r="T522">
        <v>1250</v>
      </c>
      <c r="U522">
        <v>1300</v>
      </c>
      <c r="V522">
        <v>1350</v>
      </c>
      <c r="W522">
        <v>1375</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row>
    <row r="523" spans="2:47" x14ac:dyDescent="0.2">
      <c r="B523">
        <v>51</v>
      </c>
      <c r="C523">
        <v>200</v>
      </c>
      <c r="D523">
        <v>250</v>
      </c>
      <c r="E523">
        <v>300</v>
      </c>
      <c r="F523">
        <v>350</v>
      </c>
      <c r="G523">
        <v>400</v>
      </c>
      <c r="H523">
        <v>500</v>
      </c>
      <c r="I523">
        <v>600</v>
      </c>
      <c r="J523">
        <v>675</v>
      </c>
      <c r="K523">
        <v>775</v>
      </c>
      <c r="L523">
        <v>850</v>
      </c>
      <c r="M523">
        <v>925</v>
      </c>
      <c r="N523">
        <v>1000</v>
      </c>
      <c r="O523">
        <v>1075</v>
      </c>
      <c r="P523">
        <v>1125</v>
      </c>
      <c r="Q523">
        <v>1200</v>
      </c>
      <c r="R523">
        <v>1250</v>
      </c>
      <c r="S523">
        <v>1300</v>
      </c>
      <c r="T523">
        <v>1350</v>
      </c>
      <c r="U523">
        <v>1400</v>
      </c>
      <c r="V523">
        <v>1450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row>
    <row r="524" spans="2:47" x14ac:dyDescent="0.2">
      <c r="B524">
        <v>52</v>
      </c>
      <c r="C524">
        <v>225</v>
      </c>
      <c r="D524">
        <v>275</v>
      </c>
      <c r="E524">
        <v>325</v>
      </c>
      <c r="F524">
        <v>400</v>
      </c>
      <c r="G524">
        <v>500</v>
      </c>
      <c r="H524">
        <v>600</v>
      </c>
      <c r="I524">
        <v>700</v>
      </c>
      <c r="J524">
        <v>775</v>
      </c>
      <c r="K524">
        <v>875</v>
      </c>
      <c r="L524">
        <v>950</v>
      </c>
      <c r="M524">
        <v>1025</v>
      </c>
      <c r="N524">
        <v>1100</v>
      </c>
      <c r="O524">
        <v>1175</v>
      </c>
      <c r="P524">
        <v>1250</v>
      </c>
      <c r="Q524">
        <v>1300</v>
      </c>
      <c r="R524">
        <v>1350</v>
      </c>
      <c r="S524">
        <v>1425</v>
      </c>
      <c r="T524">
        <v>1475</v>
      </c>
      <c r="U524">
        <v>1525</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row>
    <row r="525" spans="2:47" x14ac:dyDescent="0.2">
      <c r="B525">
        <v>53</v>
      </c>
      <c r="C525">
        <v>250</v>
      </c>
      <c r="D525">
        <v>325</v>
      </c>
      <c r="E525">
        <v>375</v>
      </c>
      <c r="F525">
        <v>500</v>
      </c>
      <c r="G525">
        <v>600</v>
      </c>
      <c r="H525">
        <v>700</v>
      </c>
      <c r="I525">
        <v>800</v>
      </c>
      <c r="J525">
        <v>900</v>
      </c>
      <c r="K525">
        <v>975</v>
      </c>
      <c r="L525">
        <v>1075</v>
      </c>
      <c r="M525">
        <v>1150</v>
      </c>
      <c r="N525">
        <v>1225</v>
      </c>
      <c r="O525">
        <v>1300</v>
      </c>
      <c r="P525">
        <v>1350</v>
      </c>
      <c r="Q525">
        <v>1425</v>
      </c>
      <c r="R525">
        <v>1475</v>
      </c>
      <c r="S525">
        <v>1550</v>
      </c>
      <c r="T525">
        <v>1600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row>
    <row r="526" spans="2:47" x14ac:dyDescent="0.2">
      <c r="B526">
        <v>54</v>
      </c>
      <c r="C526">
        <v>300</v>
      </c>
      <c r="D526">
        <v>375</v>
      </c>
      <c r="E526">
        <v>475</v>
      </c>
      <c r="F526">
        <v>600</v>
      </c>
      <c r="G526">
        <v>700</v>
      </c>
      <c r="H526">
        <v>800</v>
      </c>
      <c r="I526">
        <v>900</v>
      </c>
      <c r="J526">
        <v>1000</v>
      </c>
      <c r="K526">
        <v>1100</v>
      </c>
      <c r="L526">
        <v>1175</v>
      </c>
      <c r="M526">
        <v>1250</v>
      </c>
      <c r="N526">
        <v>1350</v>
      </c>
      <c r="O526">
        <v>1425</v>
      </c>
      <c r="P526">
        <v>1475</v>
      </c>
      <c r="Q526">
        <v>1550</v>
      </c>
      <c r="R526">
        <v>1600</v>
      </c>
      <c r="S526">
        <v>1675</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row>
    <row r="527" spans="2:47" x14ac:dyDescent="0.2">
      <c r="B527">
        <v>55</v>
      </c>
      <c r="C527">
        <v>325</v>
      </c>
      <c r="D527">
        <v>450</v>
      </c>
      <c r="E527">
        <v>575</v>
      </c>
      <c r="F527">
        <v>700</v>
      </c>
      <c r="G527">
        <v>825</v>
      </c>
      <c r="H527">
        <v>925</v>
      </c>
      <c r="I527">
        <v>1025</v>
      </c>
      <c r="J527">
        <v>1125</v>
      </c>
      <c r="K527">
        <v>1225</v>
      </c>
      <c r="L527">
        <v>1300</v>
      </c>
      <c r="M527">
        <v>1375</v>
      </c>
      <c r="N527">
        <v>1475</v>
      </c>
      <c r="O527">
        <v>1525</v>
      </c>
      <c r="P527">
        <v>1600</v>
      </c>
      <c r="Q527">
        <v>1675</v>
      </c>
      <c r="R527">
        <v>1725</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row>
    <row r="528" spans="2:47" x14ac:dyDescent="0.2">
      <c r="B528">
        <v>56</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row>
    <row r="529" spans="2:47" x14ac:dyDescent="0.2">
      <c r="B529">
        <v>57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row>
    <row r="530" spans="2:47" x14ac:dyDescent="0.2">
      <c r="B530">
        <v>58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row>
    <row r="531" spans="2:47" x14ac:dyDescent="0.2">
      <c r="B531">
        <v>59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row>
    <row r="532" spans="2:47" x14ac:dyDescent="0.2">
      <c r="B532">
        <v>60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row>
    <row r="533" spans="2:47" x14ac:dyDescent="0.2">
      <c r="B533">
        <v>61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row>
    <row r="534" spans="2:47" x14ac:dyDescent="0.2">
      <c r="B534">
        <v>62</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row>
    <row r="535" spans="2:47" x14ac:dyDescent="0.2">
      <c r="B535">
        <v>63</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row>
    <row r="536" spans="2:47" x14ac:dyDescent="0.2">
      <c r="B536">
        <v>64</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row>
    <row r="537" spans="2:47" x14ac:dyDescent="0.2">
      <c r="B537">
        <v>65</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row>
    <row r="538" spans="2:47" x14ac:dyDescent="0.2">
      <c r="B538">
        <v>66</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row>
    <row r="539" spans="2:47" x14ac:dyDescent="0.2">
      <c r="B539">
        <v>67</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row>
    <row r="540" spans="2:47" x14ac:dyDescent="0.2">
      <c r="B540">
        <v>68</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row>
    <row r="541" spans="2:47" x14ac:dyDescent="0.2">
      <c r="B541">
        <v>69</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row>
    <row r="542" spans="2:47" x14ac:dyDescent="0.2">
      <c r="B542">
        <v>70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row>
    <row r="543" spans="2:47" x14ac:dyDescent="0.2">
      <c r="B543">
        <v>71</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row>
    <row r="544" spans="2:47" x14ac:dyDescent="0.2">
      <c r="B544">
        <v>72</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row>
    <row r="545" spans="2:47" x14ac:dyDescent="0.2">
      <c r="B545">
        <v>73</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row>
    <row r="546" spans="2:47" x14ac:dyDescent="0.2">
      <c r="B546">
        <v>74</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row>
    <row r="547" spans="2:47" x14ac:dyDescent="0.2">
      <c r="B547">
        <v>75</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row>
    <row r="548" spans="2:47" x14ac:dyDescent="0.2">
      <c r="B548">
        <v>76</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row>
    <row r="549" spans="2:47" x14ac:dyDescent="0.2">
      <c r="B549">
        <v>77</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row>
    <row r="550" spans="2:47" x14ac:dyDescent="0.2">
      <c r="B550">
        <v>78</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row>
    <row r="551" spans="2:47" x14ac:dyDescent="0.2">
      <c r="B551">
        <v>79</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row>
    <row r="552" spans="2:47" x14ac:dyDescent="0.2">
      <c r="B552">
        <v>80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row>
    <row r="553" spans="2:47" x14ac:dyDescent="0.2">
      <c r="B553">
        <v>81</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row>
    <row r="554" spans="2:47" x14ac:dyDescent="0.2">
      <c r="B554">
        <v>82</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row>
    <row r="555" spans="2:47" x14ac:dyDescent="0.2">
      <c r="B555">
        <v>83</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row>
    <row r="556" spans="2:47" x14ac:dyDescent="0.2">
      <c r="B556">
        <v>84</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row>
    <row r="557" spans="2:47" x14ac:dyDescent="0.2">
      <c r="B557">
        <v>85</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row>
    <row r="558" spans="2:47" x14ac:dyDescent="0.2">
      <c r="B558">
        <v>86</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row>
    <row r="559" spans="2:47" x14ac:dyDescent="0.2">
      <c r="B559">
        <v>87</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row>
    <row r="560" spans="2:47" x14ac:dyDescent="0.2">
      <c r="B560">
        <v>88</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row>
    <row r="561" spans="2:47" x14ac:dyDescent="0.2">
      <c r="B561">
        <v>89</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row>
    <row r="562" spans="2:47" x14ac:dyDescent="0.2">
      <c r="B562">
        <v>90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row>
    <row r="563" spans="2:47" x14ac:dyDescent="0.2">
      <c r="B563">
        <v>91</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row>
    <row r="564" spans="2:47" x14ac:dyDescent="0.2">
      <c r="B564">
        <v>92</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row>
    <row r="565" spans="2:47" x14ac:dyDescent="0.2">
      <c r="B565">
        <v>93</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row>
    <row r="566" spans="2:47" x14ac:dyDescent="0.2">
      <c r="B566">
        <v>94</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row>
    <row r="567" spans="2:47" x14ac:dyDescent="0.2">
      <c r="B567">
        <v>95</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row>
    <row r="568" spans="2:47" x14ac:dyDescent="0.2">
      <c r="B568">
        <v>96</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row>
    <row r="569" spans="2:47" x14ac:dyDescent="0.2">
      <c r="B569">
        <v>97</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row>
    <row r="570" spans="2:47" x14ac:dyDescent="0.2">
      <c r="B570">
        <v>98</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row>
    <row r="571" spans="2:47" x14ac:dyDescent="0.2">
      <c r="B571">
        <v>99</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row>
    <row r="572" spans="2:47" x14ac:dyDescent="0.2">
      <c r="B572">
        <v>100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B0A5B"/>
  </sheetPr>
  <dimension ref="B1:AX621"/>
  <sheetViews>
    <sheetView workbookViewId="0">
      <selection activeCell="B3" sqref="B3"/>
    </sheetView>
  </sheetViews>
  <sheetFormatPr defaultRowHeight="12.75" x14ac:dyDescent="0.2"/>
  <sheetData>
    <row r="1" spans="2:50" x14ac:dyDescent="0.2">
      <c r="B1">
        <v>100000</v>
      </c>
    </row>
    <row r="2" spans="2:50" x14ac:dyDescent="0.2">
      <c r="B2">
        <v>801</v>
      </c>
      <c r="C2" s="22">
        <v>18</v>
      </c>
      <c r="D2" s="22">
        <v>19</v>
      </c>
      <c r="E2" s="22">
        <v>20</v>
      </c>
      <c r="F2" s="22">
        <v>21</v>
      </c>
      <c r="G2" s="22">
        <v>22</v>
      </c>
      <c r="H2" s="22">
        <v>23</v>
      </c>
      <c r="I2" s="22">
        <v>24</v>
      </c>
      <c r="J2" s="22">
        <v>25</v>
      </c>
      <c r="K2" s="22">
        <v>26</v>
      </c>
      <c r="L2" s="22">
        <v>27</v>
      </c>
      <c r="M2" s="22">
        <v>28</v>
      </c>
      <c r="N2" s="22">
        <v>29</v>
      </c>
      <c r="O2" s="22">
        <v>30</v>
      </c>
      <c r="P2" s="22">
        <v>31</v>
      </c>
      <c r="Q2" s="22">
        <v>32</v>
      </c>
      <c r="R2" s="22">
        <v>33</v>
      </c>
      <c r="S2" s="22">
        <v>34</v>
      </c>
      <c r="T2" s="22">
        <v>35</v>
      </c>
      <c r="U2" s="22">
        <v>36</v>
      </c>
      <c r="V2" s="22">
        <v>37</v>
      </c>
      <c r="W2" s="22">
        <v>38</v>
      </c>
      <c r="X2" s="22">
        <v>39</v>
      </c>
      <c r="Y2" s="22">
        <v>40</v>
      </c>
      <c r="Z2" s="22">
        <v>41</v>
      </c>
      <c r="AA2" s="22">
        <v>42</v>
      </c>
      <c r="AB2" s="22">
        <v>43</v>
      </c>
      <c r="AC2" s="22">
        <v>44</v>
      </c>
      <c r="AD2" s="22">
        <v>45</v>
      </c>
      <c r="AE2" s="22">
        <v>46</v>
      </c>
      <c r="AF2" s="22">
        <v>47</v>
      </c>
      <c r="AG2" s="22">
        <v>48</v>
      </c>
      <c r="AH2" s="22">
        <v>49</v>
      </c>
      <c r="AI2" s="22">
        <v>50</v>
      </c>
      <c r="AJ2" s="22">
        <v>51</v>
      </c>
      <c r="AK2" s="22">
        <v>52</v>
      </c>
      <c r="AL2" s="22">
        <v>53</v>
      </c>
      <c r="AM2" s="22">
        <v>54</v>
      </c>
      <c r="AN2" s="22">
        <v>55</v>
      </c>
      <c r="AO2" s="22">
        <v>56</v>
      </c>
      <c r="AP2" s="22">
        <v>57</v>
      </c>
      <c r="AQ2" s="22">
        <v>58</v>
      </c>
      <c r="AR2" s="22">
        <v>59</v>
      </c>
      <c r="AS2" s="22">
        <v>60</v>
      </c>
      <c r="AT2" s="22">
        <v>61</v>
      </c>
      <c r="AU2" s="22">
        <v>62</v>
      </c>
      <c r="AV2" s="22">
        <v>63</v>
      </c>
      <c r="AW2" s="22">
        <v>64</v>
      </c>
      <c r="AX2" s="22">
        <v>65</v>
      </c>
    </row>
    <row r="3" spans="2:50" x14ac:dyDescent="0.2">
      <c r="B3" s="22">
        <v>1</v>
      </c>
      <c r="C3" s="23">
        <v>65</v>
      </c>
      <c r="D3" s="23">
        <v>69</v>
      </c>
      <c r="E3" s="23">
        <v>73</v>
      </c>
      <c r="F3" s="23">
        <v>80</v>
      </c>
      <c r="G3" s="23">
        <v>87</v>
      </c>
      <c r="H3" s="23">
        <v>93</v>
      </c>
      <c r="I3" s="23">
        <v>101</v>
      </c>
      <c r="J3" s="23">
        <v>107</v>
      </c>
      <c r="K3" s="23">
        <v>120</v>
      </c>
      <c r="L3" s="23">
        <v>132</v>
      </c>
      <c r="M3" s="23">
        <v>144</v>
      </c>
      <c r="N3" s="23">
        <v>156</v>
      </c>
      <c r="O3" s="23">
        <v>168</v>
      </c>
      <c r="P3" s="23">
        <v>195</v>
      </c>
      <c r="Q3" s="23">
        <v>222</v>
      </c>
      <c r="R3" s="23">
        <v>249</v>
      </c>
      <c r="S3" s="23">
        <v>276</v>
      </c>
      <c r="T3" s="23">
        <v>303</v>
      </c>
      <c r="U3" s="23">
        <v>360</v>
      </c>
      <c r="V3" s="23">
        <v>416</v>
      </c>
      <c r="W3" s="23">
        <v>472</v>
      </c>
      <c r="X3" s="23">
        <v>529</v>
      </c>
      <c r="Y3" s="23">
        <v>585</v>
      </c>
      <c r="Z3" s="23">
        <v>678</v>
      </c>
      <c r="AA3" s="23">
        <v>769</v>
      </c>
      <c r="AB3" s="23">
        <v>861</v>
      </c>
      <c r="AC3" s="23">
        <v>953</v>
      </c>
      <c r="AD3" s="23">
        <v>1045</v>
      </c>
      <c r="AE3" s="23">
        <v>1160</v>
      </c>
      <c r="AF3" s="23">
        <v>1276</v>
      </c>
      <c r="AG3" s="23">
        <v>1391</v>
      </c>
      <c r="AH3" s="23">
        <v>1505</v>
      </c>
      <c r="AI3" s="23">
        <v>1620</v>
      </c>
      <c r="AJ3" s="23">
        <v>1753</v>
      </c>
      <c r="AK3" s="23">
        <v>1886</v>
      </c>
      <c r="AL3" s="23">
        <v>2018</v>
      </c>
      <c r="AM3" s="23">
        <v>2151</v>
      </c>
      <c r="AN3" s="23">
        <v>2283</v>
      </c>
      <c r="AO3" s="23">
        <v>2471</v>
      </c>
      <c r="AP3" s="23">
        <v>2658</v>
      </c>
      <c r="AQ3" s="23">
        <v>2846</v>
      </c>
      <c r="AR3" s="23">
        <v>3033</v>
      </c>
      <c r="AS3" s="23">
        <v>3221</v>
      </c>
      <c r="AT3" s="23">
        <v>3427</v>
      </c>
      <c r="AU3" s="23">
        <v>3634</v>
      </c>
      <c r="AV3" s="23">
        <v>3841</v>
      </c>
      <c r="AW3" s="23">
        <v>4047</v>
      </c>
      <c r="AX3" s="23">
        <v>4254</v>
      </c>
    </row>
    <row r="4" spans="2:50" x14ac:dyDescent="0.2">
      <c r="B4" s="22">
        <v>2</v>
      </c>
      <c r="C4" s="23">
        <v>65</v>
      </c>
      <c r="D4" s="23">
        <v>69</v>
      </c>
      <c r="E4" s="23">
        <v>73</v>
      </c>
      <c r="F4" s="23">
        <v>80</v>
      </c>
      <c r="G4" s="23">
        <v>87</v>
      </c>
      <c r="H4" s="23">
        <v>93</v>
      </c>
      <c r="I4" s="23">
        <v>101</v>
      </c>
      <c r="J4" s="23">
        <v>107</v>
      </c>
      <c r="K4" s="23">
        <v>120</v>
      </c>
      <c r="L4" s="23">
        <v>132</v>
      </c>
      <c r="M4" s="23">
        <v>144</v>
      </c>
      <c r="N4" s="23">
        <v>156</v>
      </c>
      <c r="O4" s="23">
        <v>168</v>
      </c>
      <c r="P4" s="23">
        <v>195</v>
      </c>
      <c r="Q4" s="23">
        <v>222</v>
      </c>
      <c r="R4" s="23">
        <v>249</v>
      </c>
      <c r="S4" s="23">
        <v>276</v>
      </c>
      <c r="T4" s="23">
        <v>303</v>
      </c>
      <c r="U4" s="23">
        <v>360</v>
      </c>
      <c r="V4" s="23">
        <v>416</v>
      </c>
      <c r="W4" s="23">
        <v>472</v>
      </c>
      <c r="X4" s="23">
        <v>529</v>
      </c>
      <c r="Y4" s="23">
        <v>585</v>
      </c>
      <c r="Z4" s="23">
        <v>678</v>
      </c>
      <c r="AA4" s="23">
        <v>769</v>
      </c>
      <c r="AB4" s="23">
        <v>861</v>
      </c>
      <c r="AC4" s="23">
        <v>953</v>
      </c>
      <c r="AD4" s="23">
        <v>1045</v>
      </c>
      <c r="AE4" s="23">
        <v>1160</v>
      </c>
      <c r="AF4" s="23">
        <v>1276</v>
      </c>
      <c r="AG4" s="23">
        <v>1391</v>
      </c>
      <c r="AH4" s="23">
        <v>1505</v>
      </c>
      <c r="AI4" s="23">
        <v>1620</v>
      </c>
      <c r="AJ4" s="23">
        <v>1753</v>
      </c>
      <c r="AK4" s="23">
        <v>1886</v>
      </c>
      <c r="AL4" s="23">
        <v>2018</v>
      </c>
      <c r="AM4" s="23">
        <v>2151</v>
      </c>
      <c r="AN4" s="23">
        <v>2283</v>
      </c>
      <c r="AO4" s="23">
        <v>2471</v>
      </c>
      <c r="AP4" s="23">
        <v>2658</v>
      </c>
      <c r="AQ4" s="23">
        <v>2846</v>
      </c>
      <c r="AR4" s="23">
        <v>3033</v>
      </c>
      <c r="AS4" s="23">
        <v>3221</v>
      </c>
      <c r="AT4" s="23">
        <v>3427</v>
      </c>
      <c r="AU4" s="23">
        <v>3634</v>
      </c>
      <c r="AV4" s="23">
        <v>3841</v>
      </c>
      <c r="AW4" s="23">
        <v>4047</v>
      </c>
      <c r="AX4" s="23">
        <v>4254</v>
      </c>
    </row>
    <row r="5" spans="2:50" x14ac:dyDescent="0.2">
      <c r="B5" s="22">
        <v>3</v>
      </c>
      <c r="C5" s="23">
        <v>65</v>
      </c>
      <c r="D5" s="23">
        <v>69</v>
      </c>
      <c r="E5" s="23">
        <v>73</v>
      </c>
      <c r="F5" s="23">
        <v>80</v>
      </c>
      <c r="G5" s="23">
        <v>87</v>
      </c>
      <c r="H5" s="23">
        <v>93</v>
      </c>
      <c r="I5" s="23">
        <v>101</v>
      </c>
      <c r="J5" s="23">
        <v>107</v>
      </c>
      <c r="K5" s="23">
        <v>120</v>
      </c>
      <c r="L5" s="23">
        <v>132</v>
      </c>
      <c r="M5" s="23">
        <v>144</v>
      </c>
      <c r="N5" s="23">
        <v>156</v>
      </c>
      <c r="O5" s="23">
        <v>168</v>
      </c>
      <c r="P5" s="23">
        <v>195</v>
      </c>
      <c r="Q5" s="23">
        <v>222</v>
      </c>
      <c r="R5" s="23">
        <v>249</v>
      </c>
      <c r="S5" s="23">
        <v>276</v>
      </c>
      <c r="T5" s="23">
        <v>303</v>
      </c>
      <c r="U5" s="23">
        <v>360</v>
      </c>
      <c r="V5" s="23">
        <v>416</v>
      </c>
      <c r="W5" s="23">
        <v>472</v>
      </c>
      <c r="X5" s="23">
        <v>529</v>
      </c>
      <c r="Y5" s="23">
        <v>585</v>
      </c>
      <c r="Z5" s="23">
        <v>678</v>
      </c>
      <c r="AA5" s="23">
        <v>769</v>
      </c>
      <c r="AB5" s="23">
        <v>861</v>
      </c>
      <c r="AC5" s="23">
        <v>953</v>
      </c>
      <c r="AD5" s="23">
        <v>1045</v>
      </c>
      <c r="AE5" s="23">
        <v>1160</v>
      </c>
      <c r="AF5" s="23">
        <v>1276</v>
      </c>
      <c r="AG5" s="23">
        <v>1391</v>
      </c>
      <c r="AH5" s="23">
        <v>1505</v>
      </c>
      <c r="AI5" s="23">
        <v>1620</v>
      </c>
      <c r="AJ5" s="23">
        <v>1753</v>
      </c>
      <c r="AK5" s="23">
        <v>1886</v>
      </c>
      <c r="AL5" s="23">
        <v>2018</v>
      </c>
      <c r="AM5" s="23">
        <v>2151</v>
      </c>
      <c r="AN5" s="23">
        <v>2283</v>
      </c>
      <c r="AO5" s="23">
        <v>2471</v>
      </c>
      <c r="AP5" s="23">
        <v>2658</v>
      </c>
      <c r="AQ5" s="23">
        <v>2846</v>
      </c>
      <c r="AR5" s="23">
        <v>3033</v>
      </c>
      <c r="AS5" s="23">
        <v>3221</v>
      </c>
      <c r="AT5" s="23">
        <v>3427</v>
      </c>
      <c r="AU5" s="23">
        <v>3634</v>
      </c>
      <c r="AV5" s="23">
        <v>3841</v>
      </c>
      <c r="AW5" s="23">
        <v>4047</v>
      </c>
      <c r="AX5" s="23">
        <v>4254</v>
      </c>
    </row>
    <row r="6" spans="2:50" x14ac:dyDescent="0.2">
      <c r="B6" s="22">
        <v>4</v>
      </c>
      <c r="C6" s="23">
        <v>65</v>
      </c>
      <c r="D6" s="23">
        <v>69</v>
      </c>
      <c r="E6" s="23">
        <v>73</v>
      </c>
      <c r="F6" s="23">
        <v>80</v>
      </c>
      <c r="G6" s="23">
        <v>87</v>
      </c>
      <c r="H6" s="23">
        <v>93</v>
      </c>
      <c r="I6" s="23">
        <v>101</v>
      </c>
      <c r="J6" s="23">
        <v>107</v>
      </c>
      <c r="K6" s="23">
        <v>120</v>
      </c>
      <c r="L6" s="23">
        <v>132</v>
      </c>
      <c r="M6" s="23">
        <v>144</v>
      </c>
      <c r="N6" s="23">
        <v>156</v>
      </c>
      <c r="O6" s="23">
        <v>168</v>
      </c>
      <c r="P6" s="23">
        <v>195</v>
      </c>
      <c r="Q6" s="23">
        <v>222</v>
      </c>
      <c r="R6" s="23">
        <v>249</v>
      </c>
      <c r="S6" s="23">
        <v>276</v>
      </c>
      <c r="T6" s="23">
        <v>303</v>
      </c>
      <c r="U6" s="23">
        <v>360</v>
      </c>
      <c r="V6" s="23">
        <v>416</v>
      </c>
      <c r="W6" s="23">
        <v>472</v>
      </c>
      <c r="X6" s="23">
        <v>529</v>
      </c>
      <c r="Y6" s="23">
        <v>585</v>
      </c>
      <c r="Z6" s="23">
        <v>678</v>
      </c>
      <c r="AA6" s="23">
        <v>769</v>
      </c>
      <c r="AB6" s="23">
        <v>861</v>
      </c>
      <c r="AC6" s="23">
        <v>953</v>
      </c>
      <c r="AD6" s="23">
        <v>1045</v>
      </c>
      <c r="AE6" s="23">
        <v>1160</v>
      </c>
      <c r="AF6" s="23">
        <v>1276</v>
      </c>
      <c r="AG6" s="23">
        <v>1391</v>
      </c>
      <c r="AH6" s="23">
        <v>1505</v>
      </c>
      <c r="AI6" s="23">
        <v>1620</v>
      </c>
      <c r="AJ6" s="23">
        <v>1753</v>
      </c>
      <c r="AK6" s="23">
        <v>1886</v>
      </c>
      <c r="AL6" s="23">
        <v>2018</v>
      </c>
      <c r="AM6" s="23">
        <v>2151</v>
      </c>
      <c r="AN6" s="23">
        <v>2283</v>
      </c>
      <c r="AO6" s="23">
        <v>2471</v>
      </c>
      <c r="AP6" s="23">
        <v>2658</v>
      </c>
      <c r="AQ6" s="23">
        <v>2846</v>
      </c>
      <c r="AR6" s="23">
        <v>3033</v>
      </c>
      <c r="AS6" s="23">
        <v>3221</v>
      </c>
      <c r="AT6" s="23">
        <v>3427</v>
      </c>
      <c r="AU6" s="23">
        <v>3634</v>
      </c>
      <c r="AV6" s="23">
        <v>3841</v>
      </c>
      <c r="AW6" s="23">
        <v>4047</v>
      </c>
      <c r="AX6" s="23">
        <v>4254</v>
      </c>
    </row>
    <row r="7" spans="2:50" x14ac:dyDescent="0.2">
      <c r="B7" s="22">
        <v>5</v>
      </c>
      <c r="C7" s="23">
        <v>65</v>
      </c>
      <c r="D7" s="23">
        <v>69</v>
      </c>
      <c r="E7" s="23">
        <v>73</v>
      </c>
      <c r="F7" s="23">
        <v>80</v>
      </c>
      <c r="G7" s="23">
        <v>87</v>
      </c>
      <c r="H7" s="23">
        <v>93</v>
      </c>
      <c r="I7" s="23">
        <v>101</v>
      </c>
      <c r="J7" s="23">
        <v>107</v>
      </c>
      <c r="K7" s="23">
        <v>120</v>
      </c>
      <c r="L7" s="23">
        <v>132</v>
      </c>
      <c r="M7" s="23">
        <v>144</v>
      </c>
      <c r="N7" s="23">
        <v>156</v>
      </c>
      <c r="O7" s="23">
        <v>168</v>
      </c>
      <c r="P7" s="23">
        <v>195</v>
      </c>
      <c r="Q7" s="23">
        <v>222</v>
      </c>
      <c r="R7" s="23">
        <v>249</v>
      </c>
      <c r="S7" s="23">
        <v>276</v>
      </c>
      <c r="T7" s="23">
        <v>303</v>
      </c>
      <c r="U7" s="23">
        <v>360</v>
      </c>
      <c r="V7" s="23">
        <v>416</v>
      </c>
      <c r="W7" s="23">
        <v>472</v>
      </c>
      <c r="X7" s="23">
        <v>529</v>
      </c>
      <c r="Y7" s="23">
        <v>585</v>
      </c>
      <c r="Z7" s="23">
        <v>678</v>
      </c>
      <c r="AA7" s="23">
        <v>769</v>
      </c>
      <c r="AB7" s="23">
        <v>861</v>
      </c>
      <c r="AC7" s="23">
        <v>953</v>
      </c>
      <c r="AD7" s="23">
        <v>1045</v>
      </c>
      <c r="AE7" s="23">
        <v>1160</v>
      </c>
      <c r="AF7" s="23">
        <v>1276</v>
      </c>
      <c r="AG7" s="23">
        <v>1391</v>
      </c>
      <c r="AH7" s="23">
        <v>1505</v>
      </c>
      <c r="AI7" s="23">
        <v>1620</v>
      </c>
      <c r="AJ7" s="23">
        <v>1753</v>
      </c>
      <c r="AK7" s="23">
        <v>1886</v>
      </c>
      <c r="AL7" s="23">
        <v>2018</v>
      </c>
      <c r="AM7" s="23">
        <v>2151</v>
      </c>
      <c r="AN7" s="23">
        <v>2283</v>
      </c>
      <c r="AO7" s="23">
        <v>2471</v>
      </c>
      <c r="AP7" s="23">
        <v>2658</v>
      </c>
      <c r="AQ7" s="23">
        <v>2846</v>
      </c>
      <c r="AR7" s="23">
        <v>3033</v>
      </c>
      <c r="AS7" s="23">
        <v>3221</v>
      </c>
      <c r="AT7" s="23">
        <v>3427</v>
      </c>
      <c r="AU7" s="23">
        <v>3634</v>
      </c>
      <c r="AV7" s="23">
        <v>3841</v>
      </c>
      <c r="AW7" s="23">
        <v>4047</v>
      </c>
      <c r="AX7" s="23">
        <v>4254</v>
      </c>
    </row>
    <row r="8" spans="2:50" x14ac:dyDescent="0.2">
      <c r="B8" s="22">
        <v>6</v>
      </c>
      <c r="C8" s="23">
        <v>65</v>
      </c>
      <c r="D8" s="23">
        <v>69</v>
      </c>
      <c r="E8" s="23">
        <v>73</v>
      </c>
      <c r="F8" s="23">
        <v>80</v>
      </c>
      <c r="G8" s="23">
        <v>87</v>
      </c>
      <c r="H8" s="23">
        <v>93</v>
      </c>
      <c r="I8" s="23">
        <v>101</v>
      </c>
      <c r="J8" s="23">
        <v>107</v>
      </c>
      <c r="K8" s="23">
        <v>120</v>
      </c>
      <c r="L8" s="23">
        <v>132</v>
      </c>
      <c r="M8" s="23">
        <v>144</v>
      </c>
      <c r="N8" s="23">
        <v>156</v>
      </c>
      <c r="O8" s="23">
        <v>168</v>
      </c>
      <c r="P8" s="23">
        <v>195</v>
      </c>
      <c r="Q8" s="23">
        <v>222</v>
      </c>
      <c r="R8" s="23">
        <v>249</v>
      </c>
      <c r="S8" s="23">
        <v>276</v>
      </c>
      <c r="T8" s="23">
        <v>303</v>
      </c>
      <c r="U8" s="23">
        <v>360</v>
      </c>
      <c r="V8" s="23">
        <v>416</v>
      </c>
      <c r="W8" s="23">
        <v>472</v>
      </c>
      <c r="X8" s="23">
        <v>529</v>
      </c>
      <c r="Y8" s="23">
        <v>585</v>
      </c>
      <c r="Z8" s="23">
        <v>678</v>
      </c>
      <c r="AA8" s="23">
        <v>769</v>
      </c>
      <c r="AB8" s="23">
        <v>861</v>
      </c>
      <c r="AC8" s="23">
        <v>953</v>
      </c>
      <c r="AD8" s="23">
        <v>1045</v>
      </c>
      <c r="AE8" s="23">
        <v>1160</v>
      </c>
      <c r="AF8" s="23">
        <v>1276</v>
      </c>
      <c r="AG8" s="23">
        <v>1391</v>
      </c>
      <c r="AH8" s="23">
        <v>1505</v>
      </c>
      <c r="AI8" s="23">
        <v>1620</v>
      </c>
      <c r="AJ8" s="23">
        <v>1753</v>
      </c>
      <c r="AK8" s="23">
        <v>1886</v>
      </c>
      <c r="AL8" s="23">
        <v>2018</v>
      </c>
      <c r="AM8" s="23">
        <v>2151</v>
      </c>
      <c r="AN8" s="23">
        <v>2283</v>
      </c>
      <c r="AO8" s="23">
        <v>2471</v>
      </c>
      <c r="AP8" s="23">
        <v>2658</v>
      </c>
      <c r="AQ8" s="23">
        <v>2846</v>
      </c>
      <c r="AR8" s="23">
        <v>3033</v>
      </c>
      <c r="AS8" s="23">
        <v>3221</v>
      </c>
      <c r="AT8" s="23">
        <v>3427</v>
      </c>
      <c r="AU8" s="23">
        <v>3634</v>
      </c>
      <c r="AV8" s="23">
        <v>3841</v>
      </c>
      <c r="AW8" s="23">
        <v>4047</v>
      </c>
      <c r="AX8" s="23">
        <v>4254</v>
      </c>
    </row>
    <row r="9" spans="2:50" x14ac:dyDescent="0.2">
      <c r="B9" s="22">
        <v>7</v>
      </c>
      <c r="C9" s="23">
        <v>65</v>
      </c>
      <c r="D9" s="23">
        <v>69</v>
      </c>
      <c r="E9" s="23">
        <v>73</v>
      </c>
      <c r="F9" s="23">
        <v>80</v>
      </c>
      <c r="G9" s="23">
        <v>87</v>
      </c>
      <c r="H9" s="23">
        <v>93</v>
      </c>
      <c r="I9" s="23">
        <v>101</v>
      </c>
      <c r="J9" s="23">
        <v>107</v>
      </c>
      <c r="K9" s="23">
        <v>120</v>
      </c>
      <c r="L9" s="23">
        <v>132</v>
      </c>
      <c r="M9" s="23">
        <v>144</v>
      </c>
      <c r="N9" s="23">
        <v>156</v>
      </c>
      <c r="O9" s="23">
        <v>168</v>
      </c>
      <c r="P9" s="23">
        <v>195</v>
      </c>
      <c r="Q9" s="23">
        <v>222</v>
      </c>
      <c r="R9" s="23">
        <v>249</v>
      </c>
      <c r="S9" s="23">
        <v>276</v>
      </c>
      <c r="T9" s="23">
        <v>303</v>
      </c>
      <c r="U9" s="23">
        <v>360</v>
      </c>
      <c r="V9" s="23">
        <v>416</v>
      </c>
      <c r="W9" s="23">
        <v>472</v>
      </c>
      <c r="X9" s="23">
        <v>529</v>
      </c>
      <c r="Y9" s="23">
        <v>585</v>
      </c>
      <c r="Z9" s="23">
        <v>678</v>
      </c>
      <c r="AA9" s="23">
        <v>769</v>
      </c>
      <c r="AB9" s="23">
        <v>861</v>
      </c>
      <c r="AC9" s="23">
        <v>953</v>
      </c>
      <c r="AD9" s="23">
        <v>1045</v>
      </c>
      <c r="AE9" s="23">
        <v>1160</v>
      </c>
      <c r="AF9" s="23">
        <v>1276</v>
      </c>
      <c r="AG9" s="23">
        <v>1391</v>
      </c>
      <c r="AH9" s="23">
        <v>1505</v>
      </c>
      <c r="AI9" s="23">
        <v>1620</v>
      </c>
      <c r="AJ9" s="23">
        <v>1753</v>
      </c>
      <c r="AK9" s="23">
        <v>1886</v>
      </c>
      <c r="AL9" s="23">
        <v>2018</v>
      </c>
      <c r="AM9" s="23">
        <v>2151</v>
      </c>
      <c r="AN9" s="23">
        <v>2283</v>
      </c>
      <c r="AO9" s="23">
        <v>2471</v>
      </c>
      <c r="AP9" s="23">
        <v>2658</v>
      </c>
      <c r="AQ9" s="23">
        <v>2846</v>
      </c>
      <c r="AR9" s="23">
        <v>3033</v>
      </c>
      <c r="AS9" s="23">
        <v>3221</v>
      </c>
      <c r="AT9" s="23">
        <v>3427</v>
      </c>
      <c r="AU9" s="23">
        <v>3634</v>
      </c>
      <c r="AV9" s="23">
        <v>3841</v>
      </c>
      <c r="AW9" s="23">
        <v>4047</v>
      </c>
      <c r="AX9" s="23">
        <v>4254</v>
      </c>
    </row>
    <row r="10" spans="2:50" x14ac:dyDescent="0.2">
      <c r="B10" s="22">
        <v>8</v>
      </c>
      <c r="C10" s="23">
        <v>65</v>
      </c>
      <c r="D10" s="23">
        <v>69</v>
      </c>
      <c r="E10" s="23">
        <v>73</v>
      </c>
      <c r="F10" s="23">
        <v>80</v>
      </c>
      <c r="G10" s="23">
        <v>87</v>
      </c>
      <c r="H10" s="23">
        <v>93</v>
      </c>
      <c r="I10" s="23">
        <v>101</v>
      </c>
      <c r="J10" s="23">
        <v>107</v>
      </c>
      <c r="K10" s="23">
        <v>120</v>
      </c>
      <c r="L10" s="23">
        <v>132</v>
      </c>
      <c r="M10" s="23">
        <v>144</v>
      </c>
      <c r="N10" s="23">
        <v>156</v>
      </c>
      <c r="O10" s="23">
        <v>168</v>
      </c>
      <c r="P10" s="23">
        <v>195</v>
      </c>
      <c r="Q10" s="23">
        <v>222</v>
      </c>
      <c r="R10" s="23">
        <v>249</v>
      </c>
      <c r="S10" s="23">
        <v>276</v>
      </c>
      <c r="T10" s="23">
        <v>303</v>
      </c>
      <c r="U10" s="23">
        <v>360</v>
      </c>
      <c r="V10" s="23">
        <v>416</v>
      </c>
      <c r="W10" s="23">
        <v>472</v>
      </c>
      <c r="X10" s="23">
        <v>529</v>
      </c>
      <c r="Y10" s="23">
        <v>585</v>
      </c>
      <c r="Z10" s="23">
        <v>678</v>
      </c>
      <c r="AA10" s="23">
        <v>769</v>
      </c>
      <c r="AB10" s="23">
        <v>861</v>
      </c>
      <c r="AC10" s="23">
        <v>953</v>
      </c>
      <c r="AD10" s="23">
        <v>1045</v>
      </c>
      <c r="AE10" s="23">
        <v>1160</v>
      </c>
      <c r="AF10" s="23">
        <v>1276</v>
      </c>
      <c r="AG10" s="23">
        <v>1391</v>
      </c>
      <c r="AH10" s="23">
        <v>1505</v>
      </c>
      <c r="AI10" s="23">
        <v>1620</v>
      </c>
      <c r="AJ10" s="23">
        <v>1753</v>
      </c>
      <c r="AK10" s="23">
        <v>1886</v>
      </c>
      <c r="AL10" s="23">
        <v>2018</v>
      </c>
      <c r="AM10" s="23">
        <v>2151</v>
      </c>
      <c r="AN10" s="23">
        <v>2283</v>
      </c>
      <c r="AO10" s="23">
        <v>2471</v>
      </c>
      <c r="AP10" s="23">
        <v>2658</v>
      </c>
      <c r="AQ10" s="23">
        <v>2846</v>
      </c>
      <c r="AR10" s="23">
        <v>3033</v>
      </c>
      <c r="AS10" s="23">
        <v>3221</v>
      </c>
      <c r="AT10" s="23">
        <v>3427</v>
      </c>
      <c r="AU10" s="23">
        <v>3634</v>
      </c>
      <c r="AV10" s="23">
        <v>3841</v>
      </c>
      <c r="AW10" s="23">
        <v>4047</v>
      </c>
      <c r="AX10" s="23">
        <v>4254</v>
      </c>
    </row>
    <row r="11" spans="2:50" x14ac:dyDescent="0.2">
      <c r="B11" s="22">
        <v>9</v>
      </c>
      <c r="C11" s="23">
        <v>65</v>
      </c>
      <c r="D11" s="23">
        <v>69</v>
      </c>
      <c r="E11" s="23">
        <v>73</v>
      </c>
      <c r="F11" s="23">
        <v>80</v>
      </c>
      <c r="G11" s="23">
        <v>87</v>
      </c>
      <c r="H11" s="23">
        <v>93</v>
      </c>
      <c r="I11" s="23">
        <v>101</v>
      </c>
      <c r="J11" s="23">
        <v>107</v>
      </c>
      <c r="K11" s="23">
        <v>120</v>
      </c>
      <c r="L11" s="23">
        <v>132</v>
      </c>
      <c r="M11" s="23">
        <v>144</v>
      </c>
      <c r="N11" s="23">
        <v>156</v>
      </c>
      <c r="O11" s="23">
        <v>168</v>
      </c>
      <c r="P11" s="23">
        <v>195</v>
      </c>
      <c r="Q11" s="23">
        <v>222</v>
      </c>
      <c r="R11" s="23">
        <v>249</v>
      </c>
      <c r="S11" s="23">
        <v>276</v>
      </c>
      <c r="T11" s="23">
        <v>303</v>
      </c>
      <c r="U11" s="23">
        <v>360</v>
      </c>
      <c r="V11" s="23">
        <v>416</v>
      </c>
      <c r="W11" s="23">
        <v>472</v>
      </c>
      <c r="X11" s="23">
        <v>529</v>
      </c>
      <c r="Y11" s="23">
        <v>585</v>
      </c>
      <c r="Z11" s="23">
        <v>678</v>
      </c>
      <c r="AA11" s="23">
        <v>769</v>
      </c>
      <c r="AB11" s="23">
        <v>861</v>
      </c>
      <c r="AC11" s="23">
        <v>953</v>
      </c>
      <c r="AD11" s="23">
        <v>1045</v>
      </c>
      <c r="AE11" s="23">
        <v>1160</v>
      </c>
      <c r="AF11" s="23">
        <v>1276</v>
      </c>
      <c r="AG11" s="23">
        <v>1391</v>
      </c>
      <c r="AH11" s="23">
        <v>1505</v>
      </c>
      <c r="AI11" s="23">
        <v>1620</v>
      </c>
      <c r="AJ11" s="23">
        <v>1753</v>
      </c>
      <c r="AK11" s="23">
        <v>1886</v>
      </c>
      <c r="AL11" s="23">
        <v>2018</v>
      </c>
      <c r="AM11" s="23">
        <v>2151</v>
      </c>
      <c r="AN11" s="23">
        <v>2283</v>
      </c>
      <c r="AO11" s="23">
        <v>2471</v>
      </c>
      <c r="AP11" s="23">
        <v>2658</v>
      </c>
      <c r="AQ11" s="23">
        <v>2846</v>
      </c>
      <c r="AR11" s="23">
        <v>3033</v>
      </c>
      <c r="AS11" s="23">
        <v>3221</v>
      </c>
      <c r="AT11" s="23">
        <v>3427</v>
      </c>
      <c r="AU11" s="23">
        <v>3634</v>
      </c>
      <c r="AV11" s="23">
        <v>3841</v>
      </c>
      <c r="AW11" s="23">
        <v>4047</v>
      </c>
      <c r="AX11" s="23">
        <v>4254</v>
      </c>
    </row>
    <row r="12" spans="2:50" x14ac:dyDescent="0.2">
      <c r="B12" s="22">
        <v>10</v>
      </c>
      <c r="C12" s="23">
        <v>65</v>
      </c>
      <c r="D12" s="23">
        <v>69</v>
      </c>
      <c r="E12" s="23">
        <v>73</v>
      </c>
      <c r="F12" s="23">
        <v>80</v>
      </c>
      <c r="G12" s="23">
        <v>87</v>
      </c>
      <c r="H12" s="23">
        <v>93</v>
      </c>
      <c r="I12" s="23">
        <v>101</v>
      </c>
      <c r="J12" s="23">
        <v>107</v>
      </c>
      <c r="K12" s="23">
        <v>120</v>
      </c>
      <c r="L12" s="23">
        <v>132</v>
      </c>
      <c r="M12" s="23">
        <v>144</v>
      </c>
      <c r="N12" s="23">
        <v>156</v>
      </c>
      <c r="O12" s="23">
        <v>168</v>
      </c>
      <c r="P12" s="23">
        <v>195</v>
      </c>
      <c r="Q12" s="23">
        <v>222</v>
      </c>
      <c r="R12" s="23">
        <v>249</v>
      </c>
      <c r="S12" s="23">
        <v>276</v>
      </c>
      <c r="T12" s="23">
        <v>303</v>
      </c>
      <c r="U12" s="23">
        <v>360</v>
      </c>
      <c r="V12" s="23">
        <v>416</v>
      </c>
      <c r="W12" s="23">
        <v>472</v>
      </c>
      <c r="X12" s="23">
        <v>529</v>
      </c>
      <c r="Y12" s="23">
        <v>585</v>
      </c>
      <c r="Z12" s="23">
        <v>678</v>
      </c>
      <c r="AA12" s="23">
        <v>769</v>
      </c>
      <c r="AB12" s="23">
        <v>861</v>
      </c>
      <c r="AC12" s="23">
        <v>953</v>
      </c>
      <c r="AD12" s="23">
        <v>1045</v>
      </c>
      <c r="AE12" s="23">
        <v>1160</v>
      </c>
      <c r="AF12" s="23">
        <v>1276</v>
      </c>
      <c r="AG12" s="23">
        <v>1391</v>
      </c>
      <c r="AH12" s="23">
        <v>1505</v>
      </c>
      <c r="AI12" s="23">
        <v>1620</v>
      </c>
      <c r="AJ12" s="23">
        <v>1753</v>
      </c>
      <c r="AK12" s="23">
        <v>1886</v>
      </c>
      <c r="AL12" s="23">
        <v>2018</v>
      </c>
      <c r="AM12" s="23">
        <v>2151</v>
      </c>
      <c r="AN12" s="23">
        <v>2283</v>
      </c>
      <c r="AO12" s="23">
        <v>2471</v>
      </c>
      <c r="AP12" s="23">
        <v>2658</v>
      </c>
      <c r="AQ12" s="23">
        <v>2846</v>
      </c>
      <c r="AR12" s="23">
        <v>3033</v>
      </c>
      <c r="AS12" s="23">
        <v>3221</v>
      </c>
      <c r="AT12" s="23">
        <v>3427</v>
      </c>
      <c r="AU12" s="23">
        <v>3634</v>
      </c>
      <c r="AV12" s="23">
        <v>3841</v>
      </c>
      <c r="AW12" s="23">
        <v>4047</v>
      </c>
      <c r="AX12" s="23">
        <v>4254</v>
      </c>
    </row>
    <row r="13" spans="2:50" x14ac:dyDescent="0.2">
      <c r="B13" s="22">
        <v>11</v>
      </c>
      <c r="C13" s="23">
        <v>65</v>
      </c>
      <c r="D13" s="23">
        <v>69</v>
      </c>
      <c r="E13" s="23">
        <v>73</v>
      </c>
      <c r="F13" s="23">
        <v>80</v>
      </c>
      <c r="G13" s="23">
        <v>87</v>
      </c>
      <c r="H13" s="23">
        <v>93</v>
      </c>
      <c r="I13" s="23">
        <v>101</v>
      </c>
      <c r="J13" s="23">
        <v>107</v>
      </c>
      <c r="K13" s="23">
        <v>120</v>
      </c>
      <c r="L13" s="23">
        <v>132</v>
      </c>
      <c r="M13" s="23">
        <v>144</v>
      </c>
      <c r="N13" s="23">
        <v>156</v>
      </c>
      <c r="O13" s="23">
        <v>168</v>
      </c>
      <c r="P13" s="23">
        <v>195</v>
      </c>
      <c r="Q13" s="23">
        <v>222</v>
      </c>
      <c r="R13" s="23">
        <v>249</v>
      </c>
      <c r="S13" s="23">
        <v>276</v>
      </c>
      <c r="T13" s="23">
        <v>303</v>
      </c>
      <c r="U13" s="23">
        <v>360</v>
      </c>
      <c r="V13" s="23">
        <v>416</v>
      </c>
      <c r="W13" s="23">
        <v>472</v>
      </c>
      <c r="X13" s="23">
        <v>529</v>
      </c>
      <c r="Y13" s="23">
        <v>585</v>
      </c>
      <c r="Z13" s="23">
        <v>678</v>
      </c>
      <c r="AA13" s="23">
        <v>769</v>
      </c>
      <c r="AB13" s="23">
        <v>861</v>
      </c>
      <c r="AC13" s="23">
        <v>953</v>
      </c>
      <c r="AD13" s="23">
        <v>1045</v>
      </c>
      <c r="AE13" s="23">
        <v>1160</v>
      </c>
      <c r="AF13" s="23">
        <v>1276</v>
      </c>
      <c r="AG13" s="23">
        <v>1391</v>
      </c>
      <c r="AH13" s="23">
        <v>1505</v>
      </c>
      <c r="AI13" s="23">
        <v>1620</v>
      </c>
      <c r="AJ13" s="23">
        <v>1753</v>
      </c>
      <c r="AK13" s="23">
        <v>1886</v>
      </c>
      <c r="AL13" s="23">
        <v>2018</v>
      </c>
      <c r="AM13" s="23">
        <v>2151</v>
      </c>
      <c r="AN13" s="23">
        <v>2283</v>
      </c>
      <c r="AO13" s="23">
        <v>2471</v>
      </c>
      <c r="AP13" s="23">
        <v>2658</v>
      </c>
      <c r="AQ13" s="23">
        <v>2846</v>
      </c>
      <c r="AR13" s="23">
        <v>3033</v>
      </c>
      <c r="AS13" s="23">
        <v>3221</v>
      </c>
      <c r="AT13" s="23">
        <v>3427</v>
      </c>
      <c r="AU13" s="23">
        <v>3634</v>
      </c>
      <c r="AV13" s="23">
        <v>3841</v>
      </c>
      <c r="AW13" s="23">
        <v>4047</v>
      </c>
      <c r="AX13" s="23">
        <v>4254</v>
      </c>
    </row>
    <row r="14" spans="2:50" x14ac:dyDescent="0.2">
      <c r="B14" s="22">
        <v>12</v>
      </c>
      <c r="C14" s="23">
        <v>65</v>
      </c>
      <c r="D14" s="23">
        <v>69</v>
      </c>
      <c r="E14" s="23">
        <v>73</v>
      </c>
      <c r="F14" s="23">
        <v>80</v>
      </c>
      <c r="G14" s="23">
        <v>87</v>
      </c>
      <c r="H14" s="23">
        <v>93</v>
      </c>
      <c r="I14" s="23">
        <v>101</v>
      </c>
      <c r="J14" s="23">
        <v>107</v>
      </c>
      <c r="K14" s="23">
        <v>120</v>
      </c>
      <c r="L14" s="23">
        <v>132</v>
      </c>
      <c r="M14" s="23">
        <v>144</v>
      </c>
      <c r="N14" s="23">
        <v>156</v>
      </c>
      <c r="O14" s="23">
        <v>168</v>
      </c>
      <c r="P14" s="23">
        <v>195</v>
      </c>
      <c r="Q14" s="23">
        <v>222</v>
      </c>
      <c r="R14" s="23">
        <v>249</v>
      </c>
      <c r="S14" s="23">
        <v>276</v>
      </c>
      <c r="T14" s="23">
        <v>303</v>
      </c>
      <c r="U14" s="23">
        <v>360</v>
      </c>
      <c r="V14" s="23">
        <v>416</v>
      </c>
      <c r="W14" s="23">
        <v>472</v>
      </c>
      <c r="X14" s="23">
        <v>529</v>
      </c>
      <c r="Y14" s="23">
        <v>585</v>
      </c>
      <c r="Z14" s="23">
        <v>678</v>
      </c>
      <c r="AA14" s="23">
        <v>769</v>
      </c>
      <c r="AB14" s="23">
        <v>861</v>
      </c>
      <c r="AC14" s="23">
        <v>953</v>
      </c>
      <c r="AD14" s="23">
        <v>1045</v>
      </c>
      <c r="AE14" s="23">
        <v>1160</v>
      </c>
      <c r="AF14" s="23">
        <v>1276</v>
      </c>
      <c r="AG14" s="23">
        <v>1391</v>
      </c>
      <c r="AH14" s="23">
        <v>1505</v>
      </c>
      <c r="AI14" s="23">
        <v>1620</v>
      </c>
      <c r="AJ14" s="23">
        <v>1753</v>
      </c>
      <c r="AK14" s="23">
        <v>1886</v>
      </c>
      <c r="AL14" s="23">
        <v>2018</v>
      </c>
      <c r="AM14" s="23">
        <v>2151</v>
      </c>
      <c r="AN14" s="23">
        <v>2283</v>
      </c>
      <c r="AO14" s="23">
        <v>2471</v>
      </c>
      <c r="AP14" s="23">
        <v>2658</v>
      </c>
      <c r="AQ14" s="23">
        <v>2846</v>
      </c>
      <c r="AR14" s="23">
        <v>3033</v>
      </c>
      <c r="AS14" s="23">
        <v>3221</v>
      </c>
      <c r="AT14" s="23">
        <v>3427</v>
      </c>
      <c r="AU14" s="23">
        <v>3634</v>
      </c>
      <c r="AV14" s="23">
        <v>3841</v>
      </c>
      <c r="AW14" s="23">
        <v>4047</v>
      </c>
      <c r="AX14" s="23">
        <v>4254</v>
      </c>
    </row>
    <row r="15" spans="2:50" x14ac:dyDescent="0.2">
      <c r="B15" s="22">
        <v>13</v>
      </c>
      <c r="C15" s="23">
        <v>65</v>
      </c>
      <c r="D15" s="23">
        <v>69</v>
      </c>
      <c r="E15" s="23">
        <v>73</v>
      </c>
      <c r="F15" s="23">
        <v>80</v>
      </c>
      <c r="G15" s="23">
        <v>87</v>
      </c>
      <c r="H15" s="23">
        <v>93</v>
      </c>
      <c r="I15" s="23">
        <v>101</v>
      </c>
      <c r="J15" s="23">
        <v>107</v>
      </c>
      <c r="K15" s="23">
        <v>120</v>
      </c>
      <c r="L15" s="23">
        <v>132</v>
      </c>
      <c r="M15" s="23">
        <v>144</v>
      </c>
      <c r="N15" s="23">
        <v>156</v>
      </c>
      <c r="O15" s="23">
        <v>168</v>
      </c>
      <c r="P15" s="23">
        <v>195</v>
      </c>
      <c r="Q15" s="23">
        <v>222</v>
      </c>
      <c r="R15" s="23">
        <v>249</v>
      </c>
      <c r="S15" s="23">
        <v>276</v>
      </c>
      <c r="T15" s="23">
        <v>303</v>
      </c>
      <c r="U15" s="23">
        <v>360</v>
      </c>
      <c r="V15" s="23">
        <v>416</v>
      </c>
      <c r="W15" s="23">
        <v>472</v>
      </c>
      <c r="X15" s="23">
        <v>529</v>
      </c>
      <c r="Y15" s="23">
        <v>585</v>
      </c>
      <c r="Z15" s="23">
        <v>678</v>
      </c>
      <c r="AA15" s="23">
        <v>769</v>
      </c>
      <c r="AB15" s="23">
        <v>861</v>
      </c>
      <c r="AC15" s="23">
        <v>953</v>
      </c>
      <c r="AD15" s="23">
        <v>1045</v>
      </c>
      <c r="AE15" s="23">
        <v>1160</v>
      </c>
      <c r="AF15" s="23">
        <v>1276</v>
      </c>
      <c r="AG15" s="23">
        <v>1391</v>
      </c>
      <c r="AH15" s="23">
        <v>1505</v>
      </c>
      <c r="AI15" s="23">
        <v>1620</v>
      </c>
      <c r="AJ15" s="23">
        <v>1753</v>
      </c>
      <c r="AK15" s="23">
        <v>1886</v>
      </c>
      <c r="AL15" s="23">
        <v>2018</v>
      </c>
      <c r="AM15" s="23">
        <v>2151</v>
      </c>
      <c r="AN15" s="23">
        <v>2283</v>
      </c>
      <c r="AO15" s="23">
        <v>2471</v>
      </c>
      <c r="AP15" s="23">
        <v>2658</v>
      </c>
      <c r="AQ15" s="23">
        <v>2846</v>
      </c>
      <c r="AR15" s="23">
        <v>3033</v>
      </c>
      <c r="AS15" s="23">
        <v>3221</v>
      </c>
      <c r="AT15" s="23">
        <v>3427</v>
      </c>
      <c r="AU15" s="23">
        <v>3634</v>
      </c>
      <c r="AV15" s="23">
        <v>3841</v>
      </c>
      <c r="AW15" s="23">
        <v>4047</v>
      </c>
      <c r="AX15" s="23">
        <v>4254</v>
      </c>
    </row>
    <row r="16" spans="2:50" x14ac:dyDescent="0.2">
      <c r="B16" s="22">
        <v>14</v>
      </c>
      <c r="C16" s="23">
        <v>65</v>
      </c>
      <c r="D16" s="23">
        <v>69</v>
      </c>
      <c r="E16" s="23">
        <v>73</v>
      </c>
      <c r="F16" s="23">
        <v>80</v>
      </c>
      <c r="G16" s="23">
        <v>87</v>
      </c>
      <c r="H16" s="23">
        <v>93</v>
      </c>
      <c r="I16" s="23">
        <v>101</v>
      </c>
      <c r="J16" s="23">
        <v>107</v>
      </c>
      <c r="K16" s="23">
        <v>120</v>
      </c>
      <c r="L16" s="23">
        <v>132</v>
      </c>
      <c r="M16" s="23">
        <v>144</v>
      </c>
      <c r="N16" s="23">
        <v>156</v>
      </c>
      <c r="O16" s="23">
        <v>168</v>
      </c>
      <c r="P16" s="23">
        <v>195</v>
      </c>
      <c r="Q16" s="23">
        <v>222</v>
      </c>
      <c r="R16" s="23">
        <v>249</v>
      </c>
      <c r="S16" s="23">
        <v>276</v>
      </c>
      <c r="T16" s="23">
        <v>303</v>
      </c>
      <c r="U16" s="23">
        <v>360</v>
      </c>
      <c r="V16" s="23">
        <v>416</v>
      </c>
      <c r="W16" s="23">
        <v>472</v>
      </c>
      <c r="X16" s="23">
        <v>529</v>
      </c>
      <c r="Y16" s="23">
        <v>585</v>
      </c>
      <c r="Z16" s="23">
        <v>678</v>
      </c>
      <c r="AA16" s="23">
        <v>769</v>
      </c>
      <c r="AB16" s="23">
        <v>861</v>
      </c>
      <c r="AC16" s="23">
        <v>953</v>
      </c>
      <c r="AD16" s="23">
        <v>1045</v>
      </c>
      <c r="AE16" s="23">
        <v>1160</v>
      </c>
      <c r="AF16" s="23">
        <v>1276</v>
      </c>
      <c r="AG16" s="23">
        <v>1391</v>
      </c>
      <c r="AH16" s="23">
        <v>1505</v>
      </c>
      <c r="AI16" s="23">
        <v>1620</v>
      </c>
      <c r="AJ16" s="23">
        <v>1753</v>
      </c>
      <c r="AK16" s="23">
        <v>1886</v>
      </c>
      <c r="AL16" s="23">
        <v>2018</v>
      </c>
      <c r="AM16" s="23">
        <v>2151</v>
      </c>
      <c r="AN16" s="23">
        <v>2283</v>
      </c>
      <c r="AO16" s="23">
        <v>2471</v>
      </c>
      <c r="AP16" s="23">
        <v>2658</v>
      </c>
      <c r="AQ16" s="23">
        <v>2846</v>
      </c>
      <c r="AR16" s="23">
        <v>3033</v>
      </c>
      <c r="AS16" s="23">
        <v>3221</v>
      </c>
      <c r="AT16" s="23">
        <v>3427</v>
      </c>
      <c r="AU16" s="23">
        <v>3634</v>
      </c>
      <c r="AV16" s="23">
        <v>3841</v>
      </c>
      <c r="AW16" s="23">
        <v>4047</v>
      </c>
      <c r="AX16" s="23">
        <v>4254</v>
      </c>
    </row>
    <row r="17" spans="2:50" x14ac:dyDescent="0.2">
      <c r="B17" s="22">
        <v>15</v>
      </c>
      <c r="C17" s="23">
        <v>65</v>
      </c>
      <c r="D17" s="23">
        <v>69</v>
      </c>
      <c r="E17" s="23">
        <v>73</v>
      </c>
      <c r="F17" s="23">
        <v>80</v>
      </c>
      <c r="G17" s="23">
        <v>87</v>
      </c>
      <c r="H17" s="23">
        <v>93</v>
      </c>
      <c r="I17" s="23">
        <v>101</v>
      </c>
      <c r="J17" s="23">
        <v>107</v>
      </c>
      <c r="K17" s="23">
        <v>120</v>
      </c>
      <c r="L17" s="23">
        <v>132</v>
      </c>
      <c r="M17" s="23">
        <v>144</v>
      </c>
      <c r="N17" s="23">
        <v>156</v>
      </c>
      <c r="O17" s="23">
        <v>168</v>
      </c>
      <c r="P17" s="23">
        <v>195</v>
      </c>
      <c r="Q17" s="23">
        <v>222</v>
      </c>
      <c r="R17" s="23">
        <v>249</v>
      </c>
      <c r="S17" s="23">
        <v>276</v>
      </c>
      <c r="T17" s="23">
        <v>303</v>
      </c>
      <c r="U17" s="23">
        <v>360</v>
      </c>
      <c r="V17" s="23">
        <v>416</v>
      </c>
      <c r="W17" s="23">
        <v>472</v>
      </c>
      <c r="X17" s="23">
        <v>529</v>
      </c>
      <c r="Y17" s="23">
        <v>585</v>
      </c>
      <c r="Z17" s="23">
        <v>678</v>
      </c>
      <c r="AA17" s="23">
        <v>769</v>
      </c>
      <c r="AB17" s="23">
        <v>861</v>
      </c>
      <c r="AC17" s="23">
        <v>953</v>
      </c>
      <c r="AD17" s="23">
        <v>1045</v>
      </c>
      <c r="AE17" s="23">
        <v>1160</v>
      </c>
      <c r="AF17" s="23">
        <v>1276</v>
      </c>
      <c r="AG17" s="23">
        <v>1391</v>
      </c>
      <c r="AH17" s="23">
        <v>1505</v>
      </c>
      <c r="AI17" s="23">
        <v>1620</v>
      </c>
      <c r="AJ17" s="23">
        <v>1753</v>
      </c>
      <c r="AK17" s="23">
        <v>1886</v>
      </c>
      <c r="AL17" s="23">
        <v>2018</v>
      </c>
      <c r="AM17" s="23">
        <v>2151</v>
      </c>
      <c r="AN17" s="23">
        <v>2283</v>
      </c>
      <c r="AO17" s="23">
        <v>2471</v>
      </c>
      <c r="AP17" s="23">
        <v>2658</v>
      </c>
      <c r="AQ17" s="23">
        <v>2846</v>
      </c>
      <c r="AR17" s="23">
        <v>3033</v>
      </c>
      <c r="AS17" s="23">
        <v>3221</v>
      </c>
      <c r="AT17" s="23">
        <v>3427</v>
      </c>
      <c r="AU17" s="23">
        <v>3634</v>
      </c>
      <c r="AV17" s="23">
        <v>3841</v>
      </c>
      <c r="AW17" s="23">
        <v>4047</v>
      </c>
      <c r="AX17" s="23">
        <v>4254</v>
      </c>
    </row>
    <row r="18" spans="2:50" x14ac:dyDescent="0.2">
      <c r="B18" s="22">
        <v>16</v>
      </c>
      <c r="C18" s="23">
        <v>65</v>
      </c>
      <c r="D18" s="23">
        <v>69</v>
      </c>
      <c r="E18" s="23">
        <v>73</v>
      </c>
      <c r="F18" s="23">
        <v>80</v>
      </c>
      <c r="G18" s="23">
        <v>87</v>
      </c>
      <c r="H18" s="23">
        <v>93</v>
      </c>
      <c r="I18" s="23">
        <v>101</v>
      </c>
      <c r="J18" s="23">
        <v>107</v>
      </c>
      <c r="K18" s="23">
        <v>120</v>
      </c>
      <c r="L18" s="23">
        <v>132</v>
      </c>
      <c r="M18" s="23">
        <v>144</v>
      </c>
      <c r="N18" s="23">
        <v>156</v>
      </c>
      <c r="O18" s="23">
        <v>168</v>
      </c>
      <c r="P18" s="23">
        <v>195</v>
      </c>
      <c r="Q18" s="23">
        <v>222</v>
      </c>
      <c r="R18" s="23">
        <v>249</v>
      </c>
      <c r="S18" s="23">
        <v>276</v>
      </c>
      <c r="T18" s="23">
        <v>303</v>
      </c>
      <c r="U18" s="23">
        <v>360</v>
      </c>
      <c r="V18" s="23">
        <v>416</v>
      </c>
      <c r="W18" s="23">
        <v>472</v>
      </c>
      <c r="X18" s="23">
        <v>529</v>
      </c>
      <c r="Y18" s="23">
        <v>585</v>
      </c>
      <c r="Z18" s="23">
        <v>678</v>
      </c>
      <c r="AA18" s="23">
        <v>769</v>
      </c>
      <c r="AB18" s="23">
        <v>861</v>
      </c>
      <c r="AC18" s="23">
        <v>953</v>
      </c>
      <c r="AD18" s="23">
        <v>1045</v>
      </c>
      <c r="AE18" s="23">
        <v>1160</v>
      </c>
      <c r="AF18" s="23">
        <v>1276</v>
      </c>
      <c r="AG18" s="23">
        <v>1391</v>
      </c>
      <c r="AH18" s="23">
        <v>1505</v>
      </c>
      <c r="AI18" s="23">
        <v>1620</v>
      </c>
      <c r="AJ18" s="23">
        <v>1753</v>
      </c>
      <c r="AK18" s="23">
        <v>1886</v>
      </c>
      <c r="AL18" s="23">
        <v>2018</v>
      </c>
      <c r="AM18" s="23">
        <v>2151</v>
      </c>
      <c r="AN18" s="23">
        <v>2283</v>
      </c>
      <c r="AO18" s="23">
        <v>2471</v>
      </c>
      <c r="AP18" s="23">
        <v>2658</v>
      </c>
      <c r="AQ18" s="23">
        <v>2846</v>
      </c>
      <c r="AR18" s="23">
        <v>3033</v>
      </c>
      <c r="AS18" s="23">
        <v>3221</v>
      </c>
      <c r="AT18" s="23">
        <v>3427</v>
      </c>
      <c r="AU18" s="23">
        <v>3634</v>
      </c>
      <c r="AV18" s="23">
        <v>3841</v>
      </c>
      <c r="AW18" s="23">
        <v>4047</v>
      </c>
      <c r="AX18" s="23">
        <v>4254</v>
      </c>
    </row>
    <row r="19" spans="2:50" x14ac:dyDescent="0.2">
      <c r="B19" s="22">
        <v>17</v>
      </c>
      <c r="C19" s="23">
        <v>65</v>
      </c>
      <c r="D19" s="23">
        <v>69</v>
      </c>
      <c r="E19" s="23">
        <v>73</v>
      </c>
      <c r="F19" s="23">
        <v>80</v>
      </c>
      <c r="G19" s="23">
        <v>87</v>
      </c>
      <c r="H19" s="23">
        <v>93</v>
      </c>
      <c r="I19" s="23">
        <v>101</v>
      </c>
      <c r="J19" s="23">
        <v>107</v>
      </c>
      <c r="K19" s="23">
        <v>120</v>
      </c>
      <c r="L19" s="23">
        <v>132</v>
      </c>
      <c r="M19" s="23">
        <v>144</v>
      </c>
      <c r="N19" s="23">
        <v>156</v>
      </c>
      <c r="O19" s="23">
        <v>168</v>
      </c>
      <c r="P19" s="23">
        <v>195</v>
      </c>
      <c r="Q19" s="23">
        <v>222</v>
      </c>
      <c r="R19" s="23">
        <v>249</v>
      </c>
      <c r="S19" s="23">
        <v>276</v>
      </c>
      <c r="T19" s="23">
        <v>303</v>
      </c>
      <c r="U19" s="23">
        <v>360</v>
      </c>
      <c r="V19" s="23">
        <v>416</v>
      </c>
      <c r="W19" s="23">
        <v>472</v>
      </c>
      <c r="X19" s="23">
        <v>529</v>
      </c>
      <c r="Y19" s="23">
        <v>585</v>
      </c>
      <c r="Z19" s="23">
        <v>678</v>
      </c>
      <c r="AA19" s="23">
        <v>769</v>
      </c>
      <c r="AB19" s="23">
        <v>861</v>
      </c>
      <c r="AC19" s="23">
        <v>953</v>
      </c>
      <c r="AD19" s="23">
        <v>1045</v>
      </c>
      <c r="AE19" s="23">
        <v>1160</v>
      </c>
      <c r="AF19" s="23">
        <v>1276</v>
      </c>
      <c r="AG19" s="23">
        <v>1391</v>
      </c>
      <c r="AH19" s="23">
        <v>1505</v>
      </c>
      <c r="AI19" s="23">
        <v>1620</v>
      </c>
      <c r="AJ19" s="23">
        <v>1753</v>
      </c>
      <c r="AK19" s="23">
        <v>1886</v>
      </c>
      <c r="AL19" s="23">
        <v>2018</v>
      </c>
      <c r="AM19" s="23">
        <v>2151</v>
      </c>
      <c r="AN19" s="23">
        <v>2283</v>
      </c>
      <c r="AO19" s="23">
        <v>2471</v>
      </c>
      <c r="AP19" s="23">
        <v>2658</v>
      </c>
      <c r="AQ19" s="23">
        <v>2846</v>
      </c>
      <c r="AR19" s="23">
        <v>3033</v>
      </c>
      <c r="AS19" s="23">
        <v>3221</v>
      </c>
      <c r="AT19" s="23">
        <v>3427</v>
      </c>
      <c r="AU19" s="23">
        <v>3634</v>
      </c>
      <c r="AV19" s="23">
        <v>3841</v>
      </c>
      <c r="AW19" s="23">
        <v>4047</v>
      </c>
      <c r="AX19" s="23">
        <v>4254</v>
      </c>
    </row>
    <row r="20" spans="2:50" x14ac:dyDescent="0.2">
      <c r="B20" s="22">
        <v>18</v>
      </c>
      <c r="C20" s="23">
        <v>65</v>
      </c>
      <c r="D20" s="23">
        <v>69</v>
      </c>
      <c r="E20" s="23">
        <v>73</v>
      </c>
      <c r="F20" s="23">
        <v>80</v>
      </c>
      <c r="G20" s="23">
        <v>87</v>
      </c>
      <c r="H20" s="23">
        <v>93</v>
      </c>
      <c r="I20" s="23">
        <v>101</v>
      </c>
      <c r="J20" s="23">
        <v>107</v>
      </c>
      <c r="K20" s="23">
        <v>120</v>
      </c>
      <c r="L20" s="23">
        <v>132</v>
      </c>
      <c r="M20" s="23">
        <v>144</v>
      </c>
      <c r="N20" s="23">
        <v>156</v>
      </c>
      <c r="O20" s="23">
        <v>168</v>
      </c>
      <c r="P20" s="23">
        <v>195</v>
      </c>
      <c r="Q20" s="23">
        <v>222</v>
      </c>
      <c r="R20" s="23">
        <v>249</v>
      </c>
      <c r="S20" s="23">
        <v>276</v>
      </c>
      <c r="T20" s="23">
        <v>303</v>
      </c>
      <c r="U20" s="23">
        <v>360</v>
      </c>
      <c r="V20" s="23">
        <v>416</v>
      </c>
      <c r="W20" s="23">
        <v>472</v>
      </c>
      <c r="X20" s="23">
        <v>529</v>
      </c>
      <c r="Y20" s="23">
        <v>585</v>
      </c>
      <c r="Z20" s="23">
        <v>678</v>
      </c>
      <c r="AA20" s="23">
        <v>769</v>
      </c>
      <c r="AB20" s="23">
        <v>861</v>
      </c>
      <c r="AC20" s="23">
        <v>953</v>
      </c>
      <c r="AD20" s="23">
        <v>1045</v>
      </c>
      <c r="AE20" s="23">
        <v>1160</v>
      </c>
      <c r="AF20" s="23">
        <v>1276</v>
      </c>
      <c r="AG20" s="23">
        <v>1391</v>
      </c>
      <c r="AH20" s="23">
        <v>1505</v>
      </c>
      <c r="AI20" s="23">
        <v>1620</v>
      </c>
      <c r="AJ20" s="23">
        <v>1753</v>
      </c>
      <c r="AK20" s="23">
        <v>1886</v>
      </c>
      <c r="AL20" s="23">
        <v>2018</v>
      </c>
      <c r="AM20" s="23">
        <v>2151</v>
      </c>
      <c r="AN20" s="23">
        <v>2283</v>
      </c>
      <c r="AO20" s="23">
        <v>2471</v>
      </c>
      <c r="AP20" s="23">
        <v>2658</v>
      </c>
      <c r="AQ20" s="23">
        <v>2846</v>
      </c>
      <c r="AR20" s="23">
        <v>3033</v>
      </c>
      <c r="AS20" s="23">
        <v>3221</v>
      </c>
      <c r="AT20" s="23">
        <v>3427</v>
      </c>
      <c r="AU20" s="23">
        <v>3634</v>
      </c>
      <c r="AV20" s="23">
        <v>3841</v>
      </c>
      <c r="AW20" s="23">
        <v>4047</v>
      </c>
      <c r="AX20" s="23">
        <v>4254</v>
      </c>
    </row>
    <row r="21" spans="2:50" x14ac:dyDescent="0.2">
      <c r="B21" s="22">
        <v>19</v>
      </c>
      <c r="C21" s="23">
        <v>65</v>
      </c>
      <c r="D21" s="23">
        <v>69</v>
      </c>
      <c r="E21" s="23">
        <v>73</v>
      </c>
      <c r="F21" s="23">
        <v>80</v>
      </c>
      <c r="G21" s="23">
        <v>87</v>
      </c>
      <c r="H21" s="23">
        <v>93</v>
      </c>
      <c r="I21" s="23">
        <v>101</v>
      </c>
      <c r="J21" s="23">
        <v>107</v>
      </c>
      <c r="K21" s="23">
        <v>120</v>
      </c>
      <c r="L21" s="23">
        <v>132</v>
      </c>
      <c r="M21" s="23">
        <v>144</v>
      </c>
      <c r="N21" s="23">
        <v>156</v>
      </c>
      <c r="O21" s="23">
        <v>168</v>
      </c>
      <c r="P21" s="23">
        <v>195</v>
      </c>
      <c r="Q21" s="23">
        <v>222</v>
      </c>
      <c r="R21" s="23">
        <v>249</v>
      </c>
      <c r="S21" s="23">
        <v>276</v>
      </c>
      <c r="T21" s="23">
        <v>303</v>
      </c>
      <c r="U21" s="23">
        <v>360</v>
      </c>
      <c r="V21" s="23">
        <v>416</v>
      </c>
      <c r="W21" s="23">
        <v>472</v>
      </c>
      <c r="X21" s="23">
        <v>529</v>
      </c>
      <c r="Y21" s="23">
        <v>585</v>
      </c>
      <c r="Z21" s="23">
        <v>678</v>
      </c>
      <c r="AA21" s="23">
        <v>769</v>
      </c>
      <c r="AB21" s="23">
        <v>861</v>
      </c>
      <c r="AC21" s="23">
        <v>953</v>
      </c>
      <c r="AD21" s="23">
        <v>1045</v>
      </c>
      <c r="AE21" s="23">
        <v>1160</v>
      </c>
      <c r="AF21" s="23">
        <v>1276</v>
      </c>
      <c r="AG21" s="23">
        <v>1391</v>
      </c>
      <c r="AH21" s="23">
        <v>1505</v>
      </c>
      <c r="AI21" s="23">
        <v>1620</v>
      </c>
      <c r="AJ21" s="23">
        <v>1753</v>
      </c>
      <c r="AK21" s="23">
        <v>1886</v>
      </c>
      <c r="AL21" s="23">
        <v>2018</v>
      </c>
      <c r="AM21" s="23">
        <v>2151</v>
      </c>
      <c r="AN21" s="23">
        <v>2283</v>
      </c>
      <c r="AO21" s="23">
        <v>2471</v>
      </c>
      <c r="AP21" s="23">
        <v>2658</v>
      </c>
      <c r="AQ21" s="23">
        <v>2846</v>
      </c>
      <c r="AR21" s="23">
        <v>3033</v>
      </c>
      <c r="AS21" s="23">
        <v>3221</v>
      </c>
      <c r="AT21" s="23">
        <v>3427</v>
      </c>
      <c r="AU21" s="23">
        <v>3634</v>
      </c>
      <c r="AV21" s="23">
        <v>3841</v>
      </c>
      <c r="AW21" s="23">
        <v>4047</v>
      </c>
      <c r="AX21" s="23">
        <v>4254</v>
      </c>
    </row>
    <row r="22" spans="2:50" x14ac:dyDescent="0.2">
      <c r="B22" s="22">
        <v>20</v>
      </c>
      <c r="C22" s="23">
        <v>65</v>
      </c>
      <c r="D22" s="23">
        <v>69</v>
      </c>
      <c r="E22" s="23">
        <v>73</v>
      </c>
      <c r="F22" s="23">
        <v>80</v>
      </c>
      <c r="G22" s="23">
        <v>87</v>
      </c>
      <c r="H22" s="23">
        <v>93</v>
      </c>
      <c r="I22" s="23">
        <v>101</v>
      </c>
      <c r="J22" s="23">
        <v>107</v>
      </c>
      <c r="K22" s="23">
        <v>120</v>
      </c>
      <c r="L22" s="23">
        <v>132</v>
      </c>
      <c r="M22" s="23">
        <v>144</v>
      </c>
      <c r="N22" s="23">
        <v>156</v>
      </c>
      <c r="O22" s="23">
        <v>168</v>
      </c>
      <c r="P22" s="23">
        <v>195</v>
      </c>
      <c r="Q22" s="23">
        <v>222</v>
      </c>
      <c r="R22" s="23">
        <v>249</v>
      </c>
      <c r="S22" s="23">
        <v>276</v>
      </c>
      <c r="T22" s="23">
        <v>303</v>
      </c>
      <c r="U22" s="23">
        <v>360</v>
      </c>
      <c r="V22" s="23">
        <v>416</v>
      </c>
      <c r="W22" s="23">
        <v>472</v>
      </c>
      <c r="X22" s="23">
        <v>529</v>
      </c>
      <c r="Y22" s="23">
        <v>585</v>
      </c>
      <c r="Z22" s="23">
        <v>678</v>
      </c>
      <c r="AA22" s="23">
        <v>769</v>
      </c>
      <c r="AB22" s="23">
        <v>861</v>
      </c>
      <c r="AC22" s="23">
        <v>953</v>
      </c>
      <c r="AD22" s="23">
        <v>1045</v>
      </c>
      <c r="AE22" s="23">
        <v>1160</v>
      </c>
      <c r="AF22" s="23">
        <v>1276</v>
      </c>
      <c r="AG22" s="23">
        <v>1391</v>
      </c>
      <c r="AH22" s="23">
        <v>1505</v>
      </c>
      <c r="AI22" s="23">
        <v>1620</v>
      </c>
      <c r="AJ22" s="23">
        <v>1753</v>
      </c>
      <c r="AK22" s="23">
        <v>1886</v>
      </c>
      <c r="AL22" s="23">
        <v>2018</v>
      </c>
      <c r="AM22" s="23">
        <v>2151</v>
      </c>
      <c r="AN22" s="23">
        <v>2283</v>
      </c>
      <c r="AO22" s="23">
        <v>2471</v>
      </c>
      <c r="AP22" s="23">
        <v>2658</v>
      </c>
      <c r="AQ22" s="23">
        <v>2846</v>
      </c>
      <c r="AR22" s="23">
        <v>3033</v>
      </c>
      <c r="AS22" s="23">
        <v>3221</v>
      </c>
      <c r="AT22" s="23">
        <v>3427</v>
      </c>
      <c r="AU22" s="23">
        <v>3634</v>
      </c>
      <c r="AV22" s="23">
        <v>3841</v>
      </c>
      <c r="AW22" s="23">
        <v>4047</v>
      </c>
      <c r="AX22" s="23">
        <v>4254</v>
      </c>
    </row>
    <row r="23" spans="2:50" x14ac:dyDescent="0.2">
      <c r="B23" s="22">
        <v>21</v>
      </c>
      <c r="C23" s="23">
        <v>65</v>
      </c>
      <c r="D23" s="23">
        <v>69</v>
      </c>
      <c r="E23" s="23">
        <v>73</v>
      </c>
      <c r="F23" s="23">
        <v>80</v>
      </c>
      <c r="G23" s="23">
        <v>87</v>
      </c>
      <c r="H23" s="23">
        <v>93</v>
      </c>
      <c r="I23" s="23">
        <v>101</v>
      </c>
      <c r="J23" s="23">
        <v>107</v>
      </c>
      <c r="K23" s="23">
        <v>120</v>
      </c>
      <c r="L23" s="23">
        <v>132</v>
      </c>
      <c r="M23" s="23">
        <v>144</v>
      </c>
      <c r="N23" s="23">
        <v>156</v>
      </c>
      <c r="O23" s="23">
        <v>168</v>
      </c>
      <c r="P23" s="23">
        <v>195</v>
      </c>
      <c r="Q23" s="23">
        <v>222</v>
      </c>
      <c r="R23" s="23">
        <v>249</v>
      </c>
      <c r="S23" s="23">
        <v>276</v>
      </c>
      <c r="T23" s="23">
        <v>303</v>
      </c>
      <c r="U23" s="23">
        <v>360</v>
      </c>
      <c r="V23" s="23">
        <v>416</v>
      </c>
      <c r="W23" s="23">
        <v>472</v>
      </c>
      <c r="X23" s="23">
        <v>529</v>
      </c>
      <c r="Y23" s="23">
        <v>585</v>
      </c>
      <c r="Z23" s="23">
        <v>678</v>
      </c>
      <c r="AA23" s="23">
        <v>769</v>
      </c>
      <c r="AB23" s="23">
        <v>861</v>
      </c>
      <c r="AC23" s="23">
        <v>953</v>
      </c>
      <c r="AD23" s="23">
        <v>1045</v>
      </c>
      <c r="AE23" s="23">
        <v>1160</v>
      </c>
      <c r="AF23" s="23">
        <v>1276</v>
      </c>
      <c r="AG23" s="23">
        <v>1391</v>
      </c>
      <c r="AH23" s="23">
        <v>1505</v>
      </c>
      <c r="AI23" s="23">
        <v>1620</v>
      </c>
      <c r="AJ23" s="23">
        <v>1753</v>
      </c>
      <c r="AK23" s="23">
        <v>1886</v>
      </c>
      <c r="AL23" s="23">
        <v>2018</v>
      </c>
      <c r="AM23" s="23">
        <v>2151</v>
      </c>
      <c r="AN23" s="23">
        <v>2283</v>
      </c>
      <c r="AO23" s="23">
        <v>2471</v>
      </c>
      <c r="AP23" s="23">
        <v>2658</v>
      </c>
      <c r="AQ23" s="23">
        <v>2846</v>
      </c>
      <c r="AR23" s="23">
        <v>3033</v>
      </c>
      <c r="AS23" s="23">
        <v>3221</v>
      </c>
      <c r="AT23" s="23">
        <v>3427</v>
      </c>
      <c r="AU23" s="23">
        <v>3634</v>
      </c>
      <c r="AV23" s="23">
        <v>3841</v>
      </c>
      <c r="AW23" s="23">
        <v>4047</v>
      </c>
      <c r="AX23" s="23">
        <v>4254</v>
      </c>
    </row>
    <row r="24" spans="2:50" x14ac:dyDescent="0.2">
      <c r="B24" s="22">
        <v>22</v>
      </c>
      <c r="C24" s="23">
        <v>65</v>
      </c>
      <c r="D24" s="23">
        <v>69</v>
      </c>
      <c r="E24" s="23">
        <v>73</v>
      </c>
      <c r="F24" s="23">
        <v>80</v>
      </c>
      <c r="G24" s="23">
        <v>87</v>
      </c>
      <c r="H24" s="23">
        <v>93</v>
      </c>
      <c r="I24" s="23">
        <v>101</v>
      </c>
      <c r="J24" s="23">
        <v>107</v>
      </c>
      <c r="K24" s="23">
        <v>120</v>
      </c>
      <c r="L24" s="23">
        <v>132</v>
      </c>
      <c r="M24" s="23">
        <v>144</v>
      </c>
      <c r="N24" s="23">
        <v>156</v>
      </c>
      <c r="O24" s="23">
        <v>168</v>
      </c>
      <c r="P24" s="23">
        <v>195</v>
      </c>
      <c r="Q24" s="23">
        <v>222</v>
      </c>
      <c r="R24" s="23">
        <v>249</v>
      </c>
      <c r="S24" s="23">
        <v>276</v>
      </c>
      <c r="T24" s="23">
        <v>303</v>
      </c>
      <c r="U24" s="23">
        <v>360</v>
      </c>
      <c r="V24" s="23">
        <v>416</v>
      </c>
      <c r="W24" s="23">
        <v>472</v>
      </c>
      <c r="X24" s="23">
        <v>529</v>
      </c>
      <c r="Y24" s="23">
        <v>585</v>
      </c>
      <c r="Z24" s="23">
        <v>678</v>
      </c>
      <c r="AA24" s="23">
        <v>769</v>
      </c>
      <c r="AB24" s="23">
        <v>861</v>
      </c>
      <c r="AC24" s="23">
        <v>953</v>
      </c>
      <c r="AD24" s="23">
        <v>1045</v>
      </c>
      <c r="AE24" s="23">
        <v>1160</v>
      </c>
      <c r="AF24" s="23">
        <v>1276</v>
      </c>
      <c r="AG24" s="23">
        <v>1391</v>
      </c>
      <c r="AH24" s="23">
        <v>1505</v>
      </c>
      <c r="AI24" s="23">
        <v>1620</v>
      </c>
      <c r="AJ24" s="23">
        <v>1753</v>
      </c>
      <c r="AK24" s="23">
        <v>1886</v>
      </c>
      <c r="AL24" s="23">
        <v>2018</v>
      </c>
      <c r="AM24" s="23">
        <v>2151</v>
      </c>
      <c r="AN24" s="23">
        <v>2283</v>
      </c>
      <c r="AO24" s="23">
        <v>2471</v>
      </c>
      <c r="AP24" s="23">
        <v>2658</v>
      </c>
      <c r="AQ24" s="23">
        <v>2846</v>
      </c>
      <c r="AR24" s="23">
        <v>3033</v>
      </c>
      <c r="AS24" s="23">
        <v>3221</v>
      </c>
      <c r="AT24" s="23">
        <v>3427</v>
      </c>
      <c r="AU24" s="23">
        <v>3634</v>
      </c>
      <c r="AV24" s="23">
        <v>3841</v>
      </c>
      <c r="AW24" s="23">
        <v>4047</v>
      </c>
      <c r="AX24" s="23">
        <v>4254</v>
      </c>
    </row>
    <row r="25" spans="2:50" x14ac:dyDescent="0.2">
      <c r="B25" s="22">
        <v>23</v>
      </c>
      <c r="C25" s="23">
        <v>65</v>
      </c>
      <c r="D25" s="23">
        <v>69</v>
      </c>
      <c r="E25" s="23">
        <v>73</v>
      </c>
      <c r="F25" s="23">
        <v>80</v>
      </c>
      <c r="G25" s="23">
        <v>87</v>
      </c>
      <c r="H25" s="23">
        <v>93</v>
      </c>
      <c r="I25" s="23">
        <v>101</v>
      </c>
      <c r="J25" s="23">
        <v>107</v>
      </c>
      <c r="K25" s="23">
        <v>120</v>
      </c>
      <c r="L25" s="23">
        <v>132</v>
      </c>
      <c r="M25" s="23">
        <v>144</v>
      </c>
      <c r="N25" s="23">
        <v>156</v>
      </c>
      <c r="O25" s="23">
        <v>168</v>
      </c>
      <c r="P25" s="23">
        <v>195</v>
      </c>
      <c r="Q25" s="23">
        <v>222</v>
      </c>
      <c r="R25" s="23">
        <v>249</v>
      </c>
      <c r="S25" s="23">
        <v>276</v>
      </c>
      <c r="T25" s="23">
        <v>303</v>
      </c>
      <c r="U25" s="23">
        <v>360</v>
      </c>
      <c r="V25" s="23">
        <v>416</v>
      </c>
      <c r="W25" s="23">
        <v>472</v>
      </c>
      <c r="X25" s="23">
        <v>529</v>
      </c>
      <c r="Y25" s="23">
        <v>585</v>
      </c>
      <c r="Z25" s="23">
        <v>678</v>
      </c>
      <c r="AA25" s="23">
        <v>769</v>
      </c>
      <c r="AB25" s="23">
        <v>861</v>
      </c>
      <c r="AC25" s="23">
        <v>953</v>
      </c>
      <c r="AD25" s="23">
        <v>1045</v>
      </c>
      <c r="AE25" s="23">
        <v>1160</v>
      </c>
      <c r="AF25" s="23">
        <v>1276</v>
      </c>
      <c r="AG25" s="23">
        <v>1391</v>
      </c>
      <c r="AH25" s="23">
        <v>1505</v>
      </c>
      <c r="AI25" s="23">
        <v>1620</v>
      </c>
      <c r="AJ25" s="23">
        <v>1753</v>
      </c>
      <c r="AK25" s="23">
        <v>1886</v>
      </c>
      <c r="AL25" s="23">
        <v>2018</v>
      </c>
      <c r="AM25" s="23">
        <v>2151</v>
      </c>
      <c r="AN25" s="23">
        <v>2283</v>
      </c>
      <c r="AO25" s="23">
        <v>2471</v>
      </c>
      <c r="AP25" s="23">
        <v>2658</v>
      </c>
      <c r="AQ25" s="23">
        <v>2846</v>
      </c>
      <c r="AR25" s="23">
        <v>3033</v>
      </c>
      <c r="AS25" s="23">
        <v>3221</v>
      </c>
      <c r="AT25" s="23">
        <v>3427</v>
      </c>
      <c r="AU25" s="23">
        <v>3634</v>
      </c>
      <c r="AV25" s="23">
        <v>3841</v>
      </c>
      <c r="AW25" s="23">
        <v>4047</v>
      </c>
      <c r="AX25" s="23">
        <v>4254</v>
      </c>
    </row>
    <row r="26" spans="2:50" x14ac:dyDescent="0.2">
      <c r="B26" s="22">
        <v>24</v>
      </c>
      <c r="C26" s="23">
        <v>65</v>
      </c>
      <c r="D26" s="23">
        <v>69</v>
      </c>
      <c r="E26" s="23">
        <v>73</v>
      </c>
      <c r="F26" s="23">
        <v>80</v>
      </c>
      <c r="G26" s="23">
        <v>87</v>
      </c>
      <c r="H26" s="23">
        <v>93</v>
      </c>
      <c r="I26" s="23">
        <v>101</v>
      </c>
      <c r="J26" s="23">
        <v>107</v>
      </c>
      <c r="K26" s="23">
        <v>120</v>
      </c>
      <c r="L26" s="23">
        <v>132</v>
      </c>
      <c r="M26" s="23">
        <v>144</v>
      </c>
      <c r="N26" s="23">
        <v>156</v>
      </c>
      <c r="O26" s="23">
        <v>168</v>
      </c>
      <c r="P26" s="23">
        <v>195</v>
      </c>
      <c r="Q26" s="23">
        <v>222</v>
      </c>
      <c r="R26" s="23">
        <v>249</v>
      </c>
      <c r="S26" s="23">
        <v>276</v>
      </c>
      <c r="T26" s="23">
        <v>303</v>
      </c>
      <c r="U26" s="23">
        <v>360</v>
      </c>
      <c r="V26" s="23">
        <v>416</v>
      </c>
      <c r="W26" s="23">
        <v>472</v>
      </c>
      <c r="X26" s="23">
        <v>529</v>
      </c>
      <c r="Y26" s="23">
        <v>585</v>
      </c>
      <c r="Z26" s="23">
        <v>678</v>
      </c>
      <c r="AA26" s="23">
        <v>769</v>
      </c>
      <c r="AB26" s="23">
        <v>861</v>
      </c>
      <c r="AC26" s="23">
        <v>953</v>
      </c>
      <c r="AD26" s="23">
        <v>1045</v>
      </c>
      <c r="AE26" s="23">
        <v>1160</v>
      </c>
      <c r="AF26" s="23">
        <v>1276</v>
      </c>
      <c r="AG26" s="23">
        <v>1391</v>
      </c>
      <c r="AH26" s="23">
        <v>1505</v>
      </c>
      <c r="AI26" s="23">
        <v>1620</v>
      </c>
      <c r="AJ26" s="23">
        <v>1753</v>
      </c>
      <c r="AK26" s="23">
        <v>1886</v>
      </c>
      <c r="AL26" s="23">
        <v>2018</v>
      </c>
      <c r="AM26" s="23">
        <v>2151</v>
      </c>
      <c r="AN26" s="23">
        <v>2283</v>
      </c>
      <c r="AO26" s="23">
        <v>2471</v>
      </c>
      <c r="AP26" s="23">
        <v>2658</v>
      </c>
      <c r="AQ26" s="23">
        <v>2846</v>
      </c>
      <c r="AR26" s="23">
        <v>3033</v>
      </c>
      <c r="AS26" s="23">
        <v>3221</v>
      </c>
      <c r="AT26" s="23">
        <v>3427</v>
      </c>
      <c r="AU26" s="23">
        <v>3634</v>
      </c>
      <c r="AV26" s="23">
        <v>3841</v>
      </c>
      <c r="AW26" s="23">
        <v>4047</v>
      </c>
      <c r="AX26" s="23">
        <v>4254</v>
      </c>
    </row>
    <row r="27" spans="2:50" x14ac:dyDescent="0.2">
      <c r="B27" s="22">
        <v>25</v>
      </c>
      <c r="C27" s="23">
        <v>65</v>
      </c>
      <c r="D27" s="23">
        <v>69</v>
      </c>
      <c r="E27" s="23">
        <v>73</v>
      </c>
      <c r="F27" s="23">
        <v>80</v>
      </c>
      <c r="G27" s="23">
        <v>87</v>
      </c>
      <c r="H27" s="23">
        <v>93</v>
      </c>
      <c r="I27" s="23">
        <v>101</v>
      </c>
      <c r="J27" s="23">
        <v>107</v>
      </c>
      <c r="K27" s="23">
        <v>120</v>
      </c>
      <c r="L27" s="23">
        <v>132</v>
      </c>
      <c r="M27" s="23">
        <v>144</v>
      </c>
      <c r="N27" s="23">
        <v>156</v>
      </c>
      <c r="O27" s="23">
        <v>168</v>
      </c>
      <c r="P27" s="23">
        <v>195</v>
      </c>
      <c r="Q27" s="23">
        <v>222</v>
      </c>
      <c r="R27" s="23">
        <v>249</v>
      </c>
      <c r="S27" s="23">
        <v>276</v>
      </c>
      <c r="T27" s="23">
        <v>303</v>
      </c>
      <c r="U27" s="23">
        <v>360</v>
      </c>
      <c r="V27" s="23">
        <v>416</v>
      </c>
      <c r="W27" s="23">
        <v>472</v>
      </c>
      <c r="X27" s="23">
        <v>529</v>
      </c>
      <c r="Y27" s="23">
        <v>585</v>
      </c>
      <c r="Z27" s="23">
        <v>678</v>
      </c>
      <c r="AA27" s="23">
        <v>769</v>
      </c>
      <c r="AB27" s="23">
        <v>861</v>
      </c>
      <c r="AC27" s="23">
        <v>953</v>
      </c>
      <c r="AD27" s="23">
        <v>1045</v>
      </c>
      <c r="AE27" s="23">
        <v>1160</v>
      </c>
      <c r="AF27" s="23">
        <v>1276</v>
      </c>
      <c r="AG27" s="23">
        <v>1391</v>
      </c>
      <c r="AH27" s="23">
        <v>1505</v>
      </c>
      <c r="AI27" s="23">
        <v>1620</v>
      </c>
      <c r="AJ27" s="23">
        <v>1753</v>
      </c>
      <c r="AK27" s="23">
        <v>1886</v>
      </c>
      <c r="AL27" s="23">
        <v>2018</v>
      </c>
      <c r="AM27" s="23">
        <v>2151</v>
      </c>
      <c r="AN27" s="23">
        <v>2283</v>
      </c>
      <c r="AO27" s="23">
        <v>2471</v>
      </c>
      <c r="AP27" s="23">
        <v>2658</v>
      </c>
      <c r="AQ27" s="23">
        <v>2846</v>
      </c>
      <c r="AR27" s="23">
        <v>3033</v>
      </c>
      <c r="AS27" s="23">
        <v>3221</v>
      </c>
      <c r="AT27" s="23">
        <v>3427</v>
      </c>
      <c r="AU27" s="23">
        <v>3634</v>
      </c>
      <c r="AV27" s="23">
        <v>3841</v>
      </c>
      <c r="AW27" s="23">
        <v>4047</v>
      </c>
      <c r="AX27" s="23">
        <v>4254</v>
      </c>
    </row>
    <row r="28" spans="2:50" x14ac:dyDescent="0.2">
      <c r="B28" s="22">
        <v>26</v>
      </c>
      <c r="C28" s="23">
        <v>65</v>
      </c>
      <c r="D28" s="23">
        <v>69</v>
      </c>
      <c r="E28" s="23">
        <v>73</v>
      </c>
      <c r="F28" s="23">
        <v>80</v>
      </c>
      <c r="G28" s="23">
        <v>87</v>
      </c>
      <c r="H28" s="23">
        <v>93</v>
      </c>
      <c r="I28" s="23">
        <v>101</v>
      </c>
      <c r="J28" s="23">
        <v>107</v>
      </c>
      <c r="K28" s="23">
        <v>120</v>
      </c>
      <c r="L28" s="23">
        <v>132</v>
      </c>
      <c r="M28" s="23">
        <v>144</v>
      </c>
      <c r="N28" s="23">
        <v>156</v>
      </c>
      <c r="O28" s="23">
        <v>168</v>
      </c>
      <c r="P28" s="23">
        <v>195</v>
      </c>
      <c r="Q28" s="23">
        <v>222</v>
      </c>
      <c r="R28" s="23">
        <v>249</v>
      </c>
      <c r="S28" s="23">
        <v>276</v>
      </c>
      <c r="T28" s="23">
        <v>303</v>
      </c>
      <c r="U28" s="23">
        <v>360</v>
      </c>
      <c r="V28" s="23">
        <v>416</v>
      </c>
      <c r="W28" s="23">
        <v>472</v>
      </c>
      <c r="X28" s="23">
        <v>529</v>
      </c>
      <c r="Y28" s="23">
        <v>585</v>
      </c>
      <c r="Z28" s="23">
        <v>678</v>
      </c>
      <c r="AA28" s="23">
        <v>769</v>
      </c>
      <c r="AB28" s="23">
        <v>861</v>
      </c>
      <c r="AC28" s="23">
        <v>953</v>
      </c>
      <c r="AD28" s="23">
        <v>1045</v>
      </c>
      <c r="AE28" s="23">
        <v>1160</v>
      </c>
      <c r="AF28" s="23">
        <v>1276</v>
      </c>
      <c r="AG28" s="23">
        <v>1391</v>
      </c>
      <c r="AH28" s="23">
        <v>1505</v>
      </c>
      <c r="AI28" s="23">
        <v>1620</v>
      </c>
      <c r="AJ28" s="23">
        <v>1753</v>
      </c>
      <c r="AK28" s="23">
        <v>1886</v>
      </c>
      <c r="AL28" s="23">
        <v>2018</v>
      </c>
      <c r="AM28" s="23">
        <v>2151</v>
      </c>
      <c r="AN28" s="23">
        <v>2283</v>
      </c>
      <c r="AO28" s="23">
        <v>2471</v>
      </c>
      <c r="AP28" s="23">
        <v>2658</v>
      </c>
      <c r="AQ28" s="23">
        <v>2846</v>
      </c>
      <c r="AR28" s="23">
        <v>3033</v>
      </c>
      <c r="AS28" s="23">
        <v>3221</v>
      </c>
      <c r="AT28" s="23">
        <v>3427</v>
      </c>
      <c r="AU28" s="23">
        <v>3634</v>
      </c>
      <c r="AV28" s="23">
        <v>3841</v>
      </c>
      <c r="AW28" s="23">
        <v>4047</v>
      </c>
      <c r="AX28" s="23">
        <v>4254</v>
      </c>
    </row>
    <row r="29" spans="2:50" x14ac:dyDescent="0.2">
      <c r="B29" s="22">
        <v>27</v>
      </c>
      <c r="C29" s="23">
        <v>65</v>
      </c>
      <c r="D29" s="23">
        <v>69</v>
      </c>
      <c r="E29" s="23">
        <v>73</v>
      </c>
      <c r="F29" s="23">
        <v>80</v>
      </c>
      <c r="G29" s="23">
        <v>87</v>
      </c>
      <c r="H29" s="23">
        <v>93</v>
      </c>
      <c r="I29" s="23">
        <v>101</v>
      </c>
      <c r="J29" s="23">
        <v>107</v>
      </c>
      <c r="K29" s="23">
        <v>120</v>
      </c>
      <c r="L29" s="23">
        <v>132</v>
      </c>
      <c r="M29" s="23">
        <v>144</v>
      </c>
      <c r="N29" s="23">
        <v>156</v>
      </c>
      <c r="O29" s="23">
        <v>168</v>
      </c>
      <c r="P29" s="23">
        <v>195</v>
      </c>
      <c r="Q29" s="23">
        <v>222</v>
      </c>
      <c r="R29" s="23">
        <v>249</v>
      </c>
      <c r="S29" s="23">
        <v>276</v>
      </c>
      <c r="T29" s="23">
        <v>303</v>
      </c>
      <c r="U29" s="23">
        <v>360</v>
      </c>
      <c r="V29" s="23">
        <v>416</v>
      </c>
      <c r="W29" s="23">
        <v>472</v>
      </c>
      <c r="X29" s="23">
        <v>529</v>
      </c>
      <c r="Y29" s="23">
        <v>585</v>
      </c>
      <c r="Z29" s="23">
        <v>678</v>
      </c>
      <c r="AA29" s="23">
        <v>769</v>
      </c>
      <c r="AB29" s="23">
        <v>861</v>
      </c>
      <c r="AC29" s="23">
        <v>953</v>
      </c>
      <c r="AD29" s="23">
        <v>1045</v>
      </c>
      <c r="AE29" s="23">
        <v>1160</v>
      </c>
      <c r="AF29" s="23">
        <v>1276</v>
      </c>
      <c r="AG29" s="23">
        <v>1391</v>
      </c>
      <c r="AH29" s="23">
        <v>1505</v>
      </c>
      <c r="AI29" s="23">
        <v>1620</v>
      </c>
      <c r="AJ29" s="23">
        <v>1753</v>
      </c>
      <c r="AK29" s="23">
        <v>1886</v>
      </c>
      <c r="AL29" s="23">
        <v>2018</v>
      </c>
      <c r="AM29" s="23">
        <v>2151</v>
      </c>
      <c r="AN29" s="23">
        <v>2283</v>
      </c>
      <c r="AO29" s="23">
        <v>2471</v>
      </c>
      <c r="AP29" s="23">
        <v>2658</v>
      </c>
      <c r="AQ29" s="23">
        <v>2846</v>
      </c>
      <c r="AR29" s="23">
        <v>3033</v>
      </c>
      <c r="AS29" s="23">
        <v>3221</v>
      </c>
      <c r="AT29" s="23">
        <v>3427</v>
      </c>
      <c r="AU29" s="23">
        <v>3634</v>
      </c>
      <c r="AV29" s="23">
        <v>3841</v>
      </c>
      <c r="AW29" s="23">
        <v>4047</v>
      </c>
      <c r="AX29" s="23">
        <v>4254</v>
      </c>
    </row>
    <row r="30" spans="2:50" x14ac:dyDescent="0.2">
      <c r="B30" s="22">
        <v>28</v>
      </c>
      <c r="C30" s="23">
        <v>65</v>
      </c>
      <c r="D30" s="23">
        <v>69</v>
      </c>
      <c r="E30" s="23">
        <v>73</v>
      </c>
      <c r="F30" s="23">
        <v>80</v>
      </c>
      <c r="G30" s="23">
        <v>87</v>
      </c>
      <c r="H30" s="23">
        <v>93</v>
      </c>
      <c r="I30" s="23">
        <v>101</v>
      </c>
      <c r="J30" s="23">
        <v>107</v>
      </c>
      <c r="K30" s="23">
        <v>120</v>
      </c>
      <c r="L30" s="23">
        <v>132</v>
      </c>
      <c r="M30" s="23">
        <v>144</v>
      </c>
      <c r="N30" s="23">
        <v>156</v>
      </c>
      <c r="O30" s="23">
        <v>168</v>
      </c>
      <c r="P30" s="23">
        <v>195</v>
      </c>
      <c r="Q30" s="23">
        <v>222</v>
      </c>
      <c r="R30" s="23">
        <v>249</v>
      </c>
      <c r="S30" s="23">
        <v>276</v>
      </c>
      <c r="T30" s="23">
        <v>303</v>
      </c>
      <c r="U30" s="23">
        <v>360</v>
      </c>
      <c r="V30" s="23">
        <v>416</v>
      </c>
      <c r="W30" s="23">
        <v>472</v>
      </c>
      <c r="X30" s="23">
        <v>529</v>
      </c>
      <c r="Y30" s="23">
        <v>585</v>
      </c>
      <c r="Z30" s="23">
        <v>678</v>
      </c>
      <c r="AA30" s="23">
        <v>769</v>
      </c>
      <c r="AB30" s="23">
        <v>861</v>
      </c>
      <c r="AC30" s="23">
        <v>953</v>
      </c>
      <c r="AD30" s="23">
        <v>1045</v>
      </c>
      <c r="AE30" s="23">
        <v>1160</v>
      </c>
      <c r="AF30" s="23">
        <v>1276</v>
      </c>
      <c r="AG30" s="23">
        <v>1391</v>
      </c>
      <c r="AH30" s="23">
        <v>1505</v>
      </c>
      <c r="AI30" s="23">
        <v>1620</v>
      </c>
      <c r="AJ30" s="23">
        <v>1753</v>
      </c>
      <c r="AK30" s="23">
        <v>1886</v>
      </c>
      <c r="AL30" s="23">
        <v>2018</v>
      </c>
      <c r="AM30" s="23">
        <v>2151</v>
      </c>
      <c r="AN30" s="23">
        <v>2283</v>
      </c>
      <c r="AO30" s="23">
        <v>2471</v>
      </c>
      <c r="AP30" s="23">
        <v>2658</v>
      </c>
      <c r="AQ30" s="23">
        <v>2846</v>
      </c>
      <c r="AR30" s="23">
        <v>3033</v>
      </c>
      <c r="AS30" s="23">
        <v>3221</v>
      </c>
      <c r="AT30" s="23">
        <v>3427</v>
      </c>
      <c r="AU30" s="23">
        <v>3634</v>
      </c>
      <c r="AV30" s="23">
        <v>3841</v>
      </c>
      <c r="AW30" s="23">
        <v>4047</v>
      </c>
      <c r="AX30" s="23">
        <v>4254</v>
      </c>
    </row>
    <row r="31" spans="2:50" x14ac:dyDescent="0.2">
      <c r="B31" s="22">
        <v>29</v>
      </c>
      <c r="C31" s="23">
        <v>65</v>
      </c>
      <c r="D31" s="23">
        <v>69</v>
      </c>
      <c r="E31" s="23">
        <v>73</v>
      </c>
      <c r="F31" s="23">
        <v>80</v>
      </c>
      <c r="G31" s="23">
        <v>87</v>
      </c>
      <c r="H31" s="23">
        <v>93</v>
      </c>
      <c r="I31" s="23">
        <v>101</v>
      </c>
      <c r="J31" s="23">
        <v>107</v>
      </c>
      <c r="K31" s="23">
        <v>120</v>
      </c>
      <c r="L31" s="23">
        <v>132</v>
      </c>
      <c r="M31" s="23">
        <v>144</v>
      </c>
      <c r="N31" s="23">
        <v>156</v>
      </c>
      <c r="O31" s="23">
        <v>168</v>
      </c>
      <c r="P31" s="23">
        <v>195</v>
      </c>
      <c r="Q31" s="23">
        <v>222</v>
      </c>
      <c r="R31" s="23">
        <v>249</v>
      </c>
      <c r="S31" s="23">
        <v>276</v>
      </c>
      <c r="T31" s="23">
        <v>303</v>
      </c>
      <c r="U31" s="23">
        <v>360</v>
      </c>
      <c r="V31" s="23">
        <v>416</v>
      </c>
      <c r="W31" s="23">
        <v>472</v>
      </c>
      <c r="X31" s="23">
        <v>529</v>
      </c>
      <c r="Y31" s="23">
        <v>585</v>
      </c>
      <c r="Z31" s="23">
        <v>678</v>
      </c>
      <c r="AA31" s="23">
        <v>769</v>
      </c>
      <c r="AB31" s="23">
        <v>861</v>
      </c>
      <c r="AC31" s="23">
        <v>953</v>
      </c>
      <c r="AD31" s="23">
        <v>1045</v>
      </c>
      <c r="AE31" s="23">
        <v>1160</v>
      </c>
      <c r="AF31" s="23">
        <v>1276</v>
      </c>
      <c r="AG31" s="23">
        <v>1391</v>
      </c>
      <c r="AH31" s="23">
        <v>1505</v>
      </c>
      <c r="AI31" s="23">
        <v>1620</v>
      </c>
      <c r="AJ31" s="23">
        <v>1753</v>
      </c>
      <c r="AK31" s="23">
        <v>1886</v>
      </c>
      <c r="AL31" s="23">
        <v>2018</v>
      </c>
      <c r="AM31" s="23">
        <v>2151</v>
      </c>
      <c r="AN31" s="23">
        <v>2283</v>
      </c>
      <c r="AO31" s="23">
        <v>2471</v>
      </c>
      <c r="AP31" s="23">
        <v>2658</v>
      </c>
      <c r="AQ31" s="23">
        <v>2846</v>
      </c>
      <c r="AR31" s="23">
        <v>3033</v>
      </c>
      <c r="AS31" s="23">
        <v>3221</v>
      </c>
      <c r="AT31" s="23">
        <v>3427</v>
      </c>
      <c r="AU31" s="23">
        <v>3634</v>
      </c>
      <c r="AV31" s="23">
        <v>3841</v>
      </c>
      <c r="AW31" s="23">
        <v>4047</v>
      </c>
      <c r="AX31" s="23">
        <v>4254</v>
      </c>
    </row>
    <row r="32" spans="2:50" x14ac:dyDescent="0.2">
      <c r="B32" s="22">
        <v>30</v>
      </c>
      <c r="C32" s="23">
        <v>65</v>
      </c>
      <c r="D32" s="23">
        <v>69</v>
      </c>
      <c r="E32" s="23">
        <v>73</v>
      </c>
      <c r="F32" s="23">
        <v>80</v>
      </c>
      <c r="G32" s="23">
        <v>87</v>
      </c>
      <c r="H32" s="23">
        <v>93</v>
      </c>
      <c r="I32" s="23">
        <v>101</v>
      </c>
      <c r="J32" s="23">
        <v>107</v>
      </c>
      <c r="K32" s="23">
        <v>120</v>
      </c>
      <c r="L32" s="23">
        <v>132</v>
      </c>
      <c r="M32" s="23">
        <v>144</v>
      </c>
      <c r="N32" s="23">
        <v>156</v>
      </c>
      <c r="O32" s="23">
        <v>168</v>
      </c>
      <c r="P32" s="23">
        <v>195</v>
      </c>
      <c r="Q32" s="23">
        <v>222</v>
      </c>
      <c r="R32" s="23">
        <v>249</v>
      </c>
      <c r="S32" s="23">
        <v>276</v>
      </c>
      <c r="T32" s="23">
        <v>303</v>
      </c>
      <c r="U32" s="23">
        <v>360</v>
      </c>
      <c r="V32" s="23">
        <v>416</v>
      </c>
      <c r="W32" s="23">
        <v>472</v>
      </c>
      <c r="X32" s="23">
        <v>529</v>
      </c>
      <c r="Y32" s="23">
        <v>585</v>
      </c>
      <c r="Z32" s="23">
        <v>678</v>
      </c>
      <c r="AA32" s="23">
        <v>769</v>
      </c>
      <c r="AB32" s="23">
        <v>861</v>
      </c>
      <c r="AC32" s="23">
        <v>953</v>
      </c>
      <c r="AD32" s="23">
        <v>1045</v>
      </c>
      <c r="AE32" s="23">
        <v>1160</v>
      </c>
      <c r="AF32" s="23">
        <v>1276</v>
      </c>
      <c r="AG32" s="23">
        <v>1391</v>
      </c>
      <c r="AH32" s="23">
        <v>1505</v>
      </c>
      <c r="AI32" s="23">
        <v>1620</v>
      </c>
      <c r="AJ32" s="23">
        <v>1753</v>
      </c>
      <c r="AK32" s="23">
        <v>1886</v>
      </c>
      <c r="AL32" s="23">
        <v>2018</v>
      </c>
      <c r="AM32" s="23">
        <v>2151</v>
      </c>
      <c r="AN32" s="23">
        <v>2283</v>
      </c>
      <c r="AO32" s="23">
        <v>2471</v>
      </c>
      <c r="AP32" s="23">
        <v>2658</v>
      </c>
      <c r="AQ32" s="23">
        <v>2846</v>
      </c>
      <c r="AR32" s="23">
        <v>3033</v>
      </c>
      <c r="AS32" s="23">
        <v>3221</v>
      </c>
      <c r="AT32" s="23">
        <v>3427</v>
      </c>
      <c r="AU32" s="23">
        <v>3634</v>
      </c>
      <c r="AV32" s="23">
        <v>3841</v>
      </c>
      <c r="AW32" s="23">
        <v>4047</v>
      </c>
      <c r="AX32" s="23">
        <v>4254</v>
      </c>
    </row>
    <row r="33" spans="2:50" x14ac:dyDescent="0.2">
      <c r="B33" s="22">
        <v>31</v>
      </c>
      <c r="C33" s="23">
        <v>65</v>
      </c>
      <c r="D33" s="23">
        <v>69</v>
      </c>
      <c r="E33" s="23">
        <v>73</v>
      </c>
      <c r="F33" s="23">
        <v>80</v>
      </c>
      <c r="G33" s="23">
        <v>87</v>
      </c>
      <c r="H33" s="23">
        <v>93</v>
      </c>
      <c r="I33" s="23">
        <v>101</v>
      </c>
      <c r="J33" s="23">
        <v>107</v>
      </c>
      <c r="K33" s="23">
        <v>120</v>
      </c>
      <c r="L33" s="23">
        <v>132</v>
      </c>
      <c r="M33" s="23">
        <v>144</v>
      </c>
      <c r="N33" s="23">
        <v>156</v>
      </c>
      <c r="O33" s="23">
        <v>168</v>
      </c>
      <c r="P33" s="23">
        <v>195</v>
      </c>
      <c r="Q33" s="23">
        <v>222</v>
      </c>
      <c r="R33" s="23">
        <v>249</v>
      </c>
      <c r="S33" s="23">
        <v>276</v>
      </c>
      <c r="T33" s="23">
        <v>303</v>
      </c>
      <c r="U33" s="23">
        <v>360</v>
      </c>
      <c r="V33" s="23">
        <v>416</v>
      </c>
      <c r="W33" s="23">
        <v>472</v>
      </c>
      <c r="X33" s="23">
        <v>529</v>
      </c>
      <c r="Y33" s="23">
        <v>585</v>
      </c>
      <c r="Z33" s="23">
        <v>678</v>
      </c>
      <c r="AA33" s="23">
        <v>769</v>
      </c>
      <c r="AB33" s="23">
        <v>861</v>
      </c>
      <c r="AC33" s="23">
        <v>953</v>
      </c>
      <c r="AD33" s="23">
        <v>1045</v>
      </c>
      <c r="AE33" s="23">
        <v>1160</v>
      </c>
      <c r="AF33" s="23">
        <v>1276</v>
      </c>
      <c r="AG33" s="23">
        <v>1391</v>
      </c>
      <c r="AH33" s="23">
        <v>1505</v>
      </c>
      <c r="AI33" s="23">
        <v>1620</v>
      </c>
      <c r="AJ33" s="23">
        <v>1753</v>
      </c>
      <c r="AK33" s="23">
        <v>1886</v>
      </c>
      <c r="AL33" s="23">
        <v>2018</v>
      </c>
      <c r="AM33" s="23">
        <v>2151</v>
      </c>
      <c r="AN33" s="23">
        <v>2283</v>
      </c>
      <c r="AO33" s="23">
        <v>2471</v>
      </c>
      <c r="AP33" s="23">
        <v>2658</v>
      </c>
      <c r="AQ33" s="23">
        <v>2846</v>
      </c>
      <c r="AR33" s="23">
        <v>3033</v>
      </c>
      <c r="AS33" s="23">
        <v>3221</v>
      </c>
      <c r="AT33" s="23">
        <v>3427</v>
      </c>
      <c r="AU33" s="23">
        <v>3634</v>
      </c>
      <c r="AV33" s="23">
        <v>3841</v>
      </c>
      <c r="AW33" s="23">
        <v>4047</v>
      </c>
      <c r="AX33" s="23">
        <v>4254</v>
      </c>
    </row>
    <row r="34" spans="2:50" x14ac:dyDescent="0.2">
      <c r="B34" s="22">
        <v>32</v>
      </c>
      <c r="C34" s="23">
        <v>65</v>
      </c>
      <c r="D34" s="23">
        <v>69</v>
      </c>
      <c r="E34" s="23">
        <v>73</v>
      </c>
      <c r="F34" s="23">
        <v>80</v>
      </c>
      <c r="G34" s="23">
        <v>87</v>
      </c>
      <c r="H34" s="23">
        <v>93</v>
      </c>
      <c r="I34" s="23">
        <v>101</v>
      </c>
      <c r="J34" s="23">
        <v>107</v>
      </c>
      <c r="K34" s="23">
        <v>120</v>
      </c>
      <c r="L34" s="23">
        <v>132</v>
      </c>
      <c r="M34" s="23">
        <v>144</v>
      </c>
      <c r="N34" s="23">
        <v>156</v>
      </c>
      <c r="O34" s="23">
        <v>168</v>
      </c>
      <c r="P34" s="23">
        <v>195</v>
      </c>
      <c r="Q34" s="23">
        <v>222</v>
      </c>
      <c r="R34" s="23">
        <v>249</v>
      </c>
      <c r="S34" s="23">
        <v>276</v>
      </c>
      <c r="T34" s="23">
        <v>303</v>
      </c>
      <c r="U34" s="23">
        <v>360</v>
      </c>
      <c r="V34" s="23">
        <v>416</v>
      </c>
      <c r="W34" s="23">
        <v>472</v>
      </c>
      <c r="X34" s="23">
        <v>529</v>
      </c>
      <c r="Y34" s="23">
        <v>585</v>
      </c>
      <c r="Z34" s="23">
        <v>678</v>
      </c>
      <c r="AA34" s="23">
        <v>769</v>
      </c>
      <c r="AB34" s="23">
        <v>861</v>
      </c>
      <c r="AC34" s="23">
        <v>953</v>
      </c>
      <c r="AD34" s="23">
        <v>1045</v>
      </c>
      <c r="AE34" s="23">
        <v>1160</v>
      </c>
      <c r="AF34" s="23">
        <v>1276</v>
      </c>
      <c r="AG34" s="23">
        <v>1391</v>
      </c>
      <c r="AH34" s="23">
        <v>1505</v>
      </c>
      <c r="AI34" s="23">
        <v>1620</v>
      </c>
      <c r="AJ34" s="23">
        <v>1753</v>
      </c>
      <c r="AK34" s="23">
        <v>1886</v>
      </c>
      <c r="AL34" s="23">
        <v>2018</v>
      </c>
      <c r="AM34" s="23">
        <v>2151</v>
      </c>
      <c r="AN34" s="23">
        <v>2283</v>
      </c>
      <c r="AO34" s="23">
        <v>2471</v>
      </c>
      <c r="AP34" s="23">
        <v>2658</v>
      </c>
      <c r="AQ34" s="23">
        <v>2846</v>
      </c>
      <c r="AR34" s="23">
        <v>3033</v>
      </c>
      <c r="AS34" s="23">
        <v>3221</v>
      </c>
      <c r="AT34" s="23">
        <v>3427</v>
      </c>
      <c r="AU34" s="23">
        <v>3634</v>
      </c>
      <c r="AV34" s="23">
        <v>3841</v>
      </c>
      <c r="AW34" s="23">
        <v>4047</v>
      </c>
      <c r="AX34" s="23">
        <v>4254</v>
      </c>
    </row>
    <row r="35" spans="2:50" x14ac:dyDescent="0.2">
      <c r="B35" s="22">
        <v>33</v>
      </c>
      <c r="C35" s="23">
        <v>65</v>
      </c>
      <c r="D35" s="23">
        <v>69</v>
      </c>
      <c r="E35" s="23">
        <v>73</v>
      </c>
      <c r="F35" s="23">
        <v>80</v>
      </c>
      <c r="G35" s="23">
        <v>87</v>
      </c>
      <c r="H35" s="23">
        <v>93</v>
      </c>
      <c r="I35" s="23">
        <v>101</v>
      </c>
      <c r="J35" s="23">
        <v>107</v>
      </c>
      <c r="K35" s="23">
        <v>120</v>
      </c>
      <c r="L35" s="23">
        <v>132</v>
      </c>
      <c r="M35" s="23">
        <v>144</v>
      </c>
      <c r="N35" s="23">
        <v>156</v>
      </c>
      <c r="O35" s="23">
        <v>168</v>
      </c>
      <c r="P35" s="23">
        <v>195</v>
      </c>
      <c r="Q35" s="23">
        <v>222</v>
      </c>
      <c r="R35" s="23">
        <v>249</v>
      </c>
      <c r="S35" s="23">
        <v>276</v>
      </c>
      <c r="T35" s="23">
        <v>303</v>
      </c>
      <c r="U35" s="23">
        <v>360</v>
      </c>
      <c r="V35" s="23">
        <v>416</v>
      </c>
      <c r="W35" s="23">
        <v>472</v>
      </c>
      <c r="X35" s="23">
        <v>529</v>
      </c>
      <c r="Y35" s="23">
        <v>585</v>
      </c>
      <c r="Z35" s="23">
        <v>678</v>
      </c>
      <c r="AA35" s="23">
        <v>769</v>
      </c>
      <c r="AB35" s="23">
        <v>861</v>
      </c>
      <c r="AC35" s="23">
        <v>953</v>
      </c>
      <c r="AD35" s="23">
        <v>1045</v>
      </c>
      <c r="AE35" s="23">
        <v>1160</v>
      </c>
      <c r="AF35" s="23">
        <v>1276</v>
      </c>
      <c r="AG35" s="23">
        <v>1391</v>
      </c>
      <c r="AH35" s="23">
        <v>1505</v>
      </c>
      <c r="AI35" s="23">
        <v>1620</v>
      </c>
      <c r="AJ35" s="23">
        <v>1753</v>
      </c>
      <c r="AK35" s="23">
        <v>1886</v>
      </c>
      <c r="AL35" s="23">
        <v>2018</v>
      </c>
      <c r="AM35" s="23">
        <v>2151</v>
      </c>
      <c r="AN35" s="23">
        <v>2283</v>
      </c>
      <c r="AO35" s="23">
        <v>2471</v>
      </c>
      <c r="AP35" s="23">
        <v>2658</v>
      </c>
      <c r="AQ35" s="23">
        <v>2846</v>
      </c>
      <c r="AR35" s="23">
        <v>3033</v>
      </c>
      <c r="AS35" s="23">
        <v>3221</v>
      </c>
      <c r="AT35" s="23">
        <v>3427</v>
      </c>
      <c r="AU35" s="23">
        <v>3634</v>
      </c>
      <c r="AV35" s="23">
        <v>3841</v>
      </c>
      <c r="AW35" s="23">
        <v>4047</v>
      </c>
      <c r="AX35" s="23">
        <v>4254</v>
      </c>
    </row>
    <row r="36" spans="2:50" x14ac:dyDescent="0.2">
      <c r="B36" s="22">
        <v>34</v>
      </c>
      <c r="C36" s="23">
        <v>65</v>
      </c>
      <c r="D36" s="23">
        <v>69</v>
      </c>
      <c r="E36" s="23">
        <v>73</v>
      </c>
      <c r="F36" s="23">
        <v>80</v>
      </c>
      <c r="G36" s="23">
        <v>87</v>
      </c>
      <c r="H36" s="23">
        <v>93</v>
      </c>
      <c r="I36" s="23">
        <v>101</v>
      </c>
      <c r="J36" s="23">
        <v>107</v>
      </c>
      <c r="K36" s="23">
        <v>120</v>
      </c>
      <c r="L36" s="23">
        <v>132</v>
      </c>
      <c r="M36" s="23">
        <v>144</v>
      </c>
      <c r="N36" s="23">
        <v>156</v>
      </c>
      <c r="O36" s="23">
        <v>168</v>
      </c>
      <c r="P36" s="23">
        <v>195</v>
      </c>
      <c r="Q36" s="23">
        <v>222</v>
      </c>
      <c r="R36" s="23">
        <v>249</v>
      </c>
      <c r="S36" s="23">
        <v>276</v>
      </c>
      <c r="T36" s="23">
        <v>303</v>
      </c>
      <c r="U36" s="23">
        <v>360</v>
      </c>
      <c r="V36" s="23">
        <v>416</v>
      </c>
      <c r="W36" s="23">
        <v>472</v>
      </c>
      <c r="X36" s="23">
        <v>529</v>
      </c>
      <c r="Y36" s="23">
        <v>585</v>
      </c>
      <c r="Z36" s="23">
        <v>678</v>
      </c>
      <c r="AA36" s="23">
        <v>769</v>
      </c>
      <c r="AB36" s="23">
        <v>861</v>
      </c>
      <c r="AC36" s="23">
        <v>953</v>
      </c>
      <c r="AD36" s="23">
        <v>1045</v>
      </c>
      <c r="AE36" s="23">
        <v>1160</v>
      </c>
      <c r="AF36" s="23">
        <v>1276</v>
      </c>
      <c r="AG36" s="23">
        <v>1391</v>
      </c>
      <c r="AH36" s="23">
        <v>1505</v>
      </c>
      <c r="AI36" s="23">
        <v>1620</v>
      </c>
      <c r="AJ36" s="23">
        <v>1753</v>
      </c>
      <c r="AK36" s="23">
        <v>1886</v>
      </c>
      <c r="AL36" s="23">
        <v>2018</v>
      </c>
      <c r="AM36" s="23">
        <v>2151</v>
      </c>
      <c r="AN36" s="23">
        <v>2283</v>
      </c>
      <c r="AO36" s="23">
        <v>2471</v>
      </c>
      <c r="AP36" s="23">
        <v>2658</v>
      </c>
      <c r="AQ36" s="23">
        <v>2846</v>
      </c>
      <c r="AR36" s="23">
        <v>3033</v>
      </c>
      <c r="AS36" s="23">
        <v>3221</v>
      </c>
      <c r="AT36" s="23">
        <v>3427</v>
      </c>
      <c r="AU36" s="23">
        <v>3634</v>
      </c>
      <c r="AV36" s="23">
        <v>3841</v>
      </c>
      <c r="AW36" s="23">
        <v>4047</v>
      </c>
      <c r="AX36" s="23">
        <v>4254</v>
      </c>
    </row>
    <row r="37" spans="2:50" x14ac:dyDescent="0.2">
      <c r="B37" s="22">
        <v>35</v>
      </c>
      <c r="C37" s="23">
        <v>65</v>
      </c>
      <c r="D37" s="23">
        <v>69</v>
      </c>
      <c r="E37" s="23">
        <v>73</v>
      </c>
      <c r="F37" s="23">
        <v>80</v>
      </c>
      <c r="G37" s="23">
        <v>87</v>
      </c>
      <c r="H37" s="23">
        <v>93</v>
      </c>
      <c r="I37" s="23">
        <v>101</v>
      </c>
      <c r="J37" s="23">
        <v>107</v>
      </c>
      <c r="K37" s="23">
        <v>120</v>
      </c>
      <c r="L37" s="23">
        <v>132</v>
      </c>
      <c r="M37" s="23">
        <v>144</v>
      </c>
      <c r="N37" s="23">
        <v>156</v>
      </c>
      <c r="O37" s="23">
        <v>168</v>
      </c>
      <c r="P37" s="23">
        <v>195</v>
      </c>
      <c r="Q37" s="23">
        <v>222</v>
      </c>
      <c r="R37" s="23">
        <v>249</v>
      </c>
      <c r="S37" s="23">
        <v>276</v>
      </c>
      <c r="T37" s="23">
        <v>303</v>
      </c>
      <c r="U37" s="23">
        <v>360</v>
      </c>
      <c r="V37" s="23">
        <v>416</v>
      </c>
      <c r="W37" s="23">
        <v>472</v>
      </c>
      <c r="X37" s="23">
        <v>529</v>
      </c>
      <c r="Y37" s="23">
        <v>585</v>
      </c>
      <c r="Z37" s="23">
        <v>678</v>
      </c>
      <c r="AA37" s="23">
        <v>769</v>
      </c>
      <c r="AB37" s="23">
        <v>861</v>
      </c>
      <c r="AC37" s="23">
        <v>953</v>
      </c>
      <c r="AD37" s="23">
        <v>1045</v>
      </c>
      <c r="AE37" s="23">
        <v>1160</v>
      </c>
      <c r="AF37" s="23">
        <v>1276</v>
      </c>
      <c r="AG37" s="23">
        <v>1391</v>
      </c>
      <c r="AH37" s="23">
        <v>1505</v>
      </c>
      <c r="AI37" s="23">
        <v>1620</v>
      </c>
      <c r="AJ37" s="23">
        <v>1753</v>
      </c>
      <c r="AK37" s="23">
        <v>1886</v>
      </c>
      <c r="AL37" s="23">
        <v>2018</v>
      </c>
      <c r="AM37" s="23">
        <v>2151</v>
      </c>
      <c r="AN37" s="23">
        <v>2283</v>
      </c>
      <c r="AO37" s="23">
        <v>2471</v>
      </c>
      <c r="AP37" s="23">
        <v>2658</v>
      </c>
      <c r="AQ37" s="23">
        <v>2846</v>
      </c>
      <c r="AR37" s="23">
        <v>3033</v>
      </c>
      <c r="AS37" s="23">
        <v>3221</v>
      </c>
      <c r="AT37" s="23">
        <v>3427</v>
      </c>
      <c r="AU37" s="23">
        <v>3634</v>
      </c>
      <c r="AV37" s="23">
        <v>3841</v>
      </c>
      <c r="AW37" s="23">
        <v>4047</v>
      </c>
      <c r="AX37" s="23">
        <v>4254</v>
      </c>
    </row>
    <row r="38" spans="2:50" x14ac:dyDescent="0.2">
      <c r="B38" s="22">
        <v>36</v>
      </c>
      <c r="C38" s="23">
        <v>65</v>
      </c>
      <c r="D38" s="23">
        <v>69</v>
      </c>
      <c r="E38" s="23">
        <v>73</v>
      </c>
      <c r="F38" s="23">
        <v>80</v>
      </c>
      <c r="G38" s="23">
        <v>87</v>
      </c>
      <c r="H38" s="23">
        <v>93</v>
      </c>
      <c r="I38" s="23">
        <v>101</v>
      </c>
      <c r="J38" s="23">
        <v>107</v>
      </c>
      <c r="K38" s="23">
        <v>120</v>
      </c>
      <c r="L38" s="23">
        <v>132</v>
      </c>
      <c r="M38" s="23">
        <v>144</v>
      </c>
      <c r="N38" s="23">
        <v>156</v>
      </c>
      <c r="O38" s="23">
        <v>168</v>
      </c>
      <c r="P38" s="23">
        <v>195</v>
      </c>
      <c r="Q38" s="23">
        <v>222</v>
      </c>
      <c r="R38" s="23">
        <v>249</v>
      </c>
      <c r="S38" s="23">
        <v>276</v>
      </c>
      <c r="T38" s="23">
        <v>303</v>
      </c>
      <c r="U38" s="23">
        <v>360</v>
      </c>
      <c r="V38" s="23">
        <v>416</v>
      </c>
      <c r="W38" s="23">
        <v>472</v>
      </c>
      <c r="X38" s="23">
        <v>529</v>
      </c>
      <c r="Y38" s="23">
        <v>585</v>
      </c>
      <c r="Z38" s="23">
        <v>678</v>
      </c>
      <c r="AA38" s="23">
        <v>769</v>
      </c>
      <c r="AB38" s="23">
        <v>861</v>
      </c>
      <c r="AC38" s="23">
        <v>953</v>
      </c>
      <c r="AD38" s="23">
        <v>1045</v>
      </c>
      <c r="AE38" s="23">
        <v>1160</v>
      </c>
      <c r="AF38" s="23">
        <v>1276</v>
      </c>
      <c r="AG38" s="23">
        <v>1391</v>
      </c>
      <c r="AH38" s="23">
        <v>1505</v>
      </c>
      <c r="AI38" s="23">
        <v>1620</v>
      </c>
      <c r="AJ38" s="23">
        <v>1753</v>
      </c>
      <c r="AK38" s="23">
        <v>1886</v>
      </c>
      <c r="AL38" s="23">
        <v>2018</v>
      </c>
      <c r="AM38" s="23">
        <v>2151</v>
      </c>
      <c r="AN38" s="23">
        <v>2283</v>
      </c>
      <c r="AO38" s="23">
        <v>2471</v>
      </c>
      <c r="AP38" s="23">
        <v>2658</v>
      </c>
      <c r="AQ38" s="23">
        <v>2846</v>
      </c>
      <c r="AR38" s="23">
        <v>3033</v>
      </c>
      <c r="AS38" s="23">
        <v>3221</v>
      </c>
      <c r="AT38" s="23">
        <v>3427</v>
      </c>
      <c r="AU38" s="23">
        <v>3634</v>
      </c>
      <c r="AV38" s="23">
        <v>3841</v>
      </c>
      <c r="AW38" s="23">
        <v>4047</v>
      </c>
      <c r="AX38" s="23">
        <v>4254</v>
      </c>
    </row>
    <row r="39" spans="2:50" x14ac:dyDescent="0.2">
      <c r="B39" s="22">
        <v>37</v>
      </c>
      <c r="C39" s="23">
        <v>65</v>
      </c>
      <c r="D39" s="23">
        <v>69</v>
      </c>
      <c r="E39" s="23">
        <v>73</v>
      </c>
      <c r="F39" s="23">
        <v>80</v>
      </c>
      <c r="G39" s="23">
        <v>87</v>
      </c>
      <c r="H39" s="23">
        <v>93</v>
      </c>
      <c r="I39" s="23">
        <v>101</v>
      </c>
      <c r="J39" s="23">
        <v>107</v>
      </c>
      <c r="K39" s="23">
        <v>120</v>
      </c>
      <c r="L39" s="23">
        <v>132</v>
      </c>
      <c r="M39" s="23">
        <v>144</v>
      </c>
      <c r="N39" s="23">
        <v>156</v>
      </c>
      <c r="O39" s="23">
        <v>168</v>
      </c>
      <c r="P39" s="23">
        <v>195</v>
      </c>
      <c r="Q39" s="23">
        <v>222</v>
      </c>
      <c r="R39" s="23">
        <v>249</v>
      </c>
      <c r="S39" s="23">
        <v>276</v>
      </c>
      <c r="T39" s="23">
        <v>303</v>
      </c>
      <c r="U39" s="23">
        <v>360</v>
      </c>
      <c r="V39" s="23">
        <v>416</v>
      </c>
      <c r="W39" s="23">
        <v>472</v>
      </c>
      <c r="X39" s="23">
        <v>529</v>
      </c>
      <c r="Y39" s="23">
        <v>585</v>
      </c>
      <c r="Z39" s="23">
        <v>678</v>
      </c>
      <c r="AA39" s="23">
        <v>769</v>
      </c>
      <c r="AB39" s="23">
        <v>861</v>
      </c>
      <c r="AC39" s="23">
        <v>953</v>
      </c>
      <c r="AD39" s="23">
        <v>1045</v>
      </c>
      <c r="AE39" s="23">
        <v>1160</v>
      </c>
      <c r="AF39" s="23">
        <v>1276</v>
      </c>
      <c r="AG39" s="23">
        <v>1391</v>
      </c>
      <c r="AH39" s="23">
        <v>1505</v>
      </c>
      <c r="AI39" s="23">
        <v>1620</v>
      </c>
      <c r="AJ39" s="23">
        <v>1753</v>
      </c>
      <c r="AK39" s="23">
        <v>1886</v>
      </c>
      <c r="AL39" s="23">
        <v>2018</v>
      </c>
      <c r="AM39" s="23">
        <v>2151</v>
      </c>
      <c r="AN39" s="23">
        <v>2283</v>
      </c>
      <c r="AO39" s="23">
        <v>2471</v>
      </c>
      <c r="AP39" s="23">
        <v>2658</v>
      </c>
      <c r="AQ39" s="23">
        <v>2846</v>
      </c>
      <c r="AR39" s="23">
        <v>3033</v>
      </c>
      <c r="AS39" s="23">
        <v>3221</v>
      </c>
      <c r="AT39" s="23">
        <v>3427</v>
      </c>
      <c r="AU39" s="23">
        <v>3634</v>
      </c>
      <c r="AV39" s="23">
        <v>3841</v>
      </c>
      <c r="AW39" s="23">
        <v>4047</v>
      </c>
      <c r="AX39" s="23">
        <v>4254</v>
      </c>
    </row>
    <row r="40" spans="2:50" x14ac:dyDescent="0.2">
      <c r="B40" s="22">
        <v>38</v>
      </c>
      <c r="C40" s="23">
        <v>65</v>
      </c>
      <c r="D40" s="23">
        <v>69</v>
      </c>
      <c r="E40" s="23">
        <v>73</v>
      </c>
      <c r="F40" s="23">
        <v>80</v>
      </c>
      <c r="G40" s="23">
        <v>87</v>
      </c>
      <c r="H40" s="23">
        <v>93</v>
      </c>
      <c r="I40" s="23">
        <v>101</v>
      </c>
      <c r="J40" s="23">
        <v>107</v>
      </c>
      <c r="K40" s="23">
        <v>120</v>
      </c>
      <c r="L40" s="23">
        <v>132</v>
      </c>
      <c r="M40" s="23">
        <v>144</v>
      </c>
      <c r="N40" s="23">
        <v>156</v>
      </c>
      <c r="O40" s="23">
        <v>168</v>
      </c>
      <c r="P40" s="23">
        <v>195</v>
      </c>
      <c r="Q40" s="23">
        <v>222</v>
      </c>
      <c r="R40" s="23">
        <v>249</v>
      </c>
      <c r="S40" s="23">
        <v>276</v>
      </c>
      <c r="T40" s="23">
        <v>303</v>
      </c>
      <c r="U40" s="23">
        <v>360</v>
      </c>
      <c r="V40" s="23">
        <v>416</v>
      </c>
      <c r="W40" s="23">
        <v>472</v>
      </c>
      <c r="X40" s="23">
        <v>529</v>
      </c>
      <c r="Y40" s="23">
        <v>585</v>
      </c>
      <c r="Z40" s="23">
        <v>678</v>
      </c>
      <c r="AA40" s="23">
        <v>769</v>
      </c>
      <c r="AB40" s="23">
        <v>861</v>
      </c>
      <c r="AC40" s="23">
        <v>953</v>
      </c>
      <c r="AD40" s="23">
        <v>1045</v>
      </c>
      <c r="AE40" s="23">
        <v>1160</v>
      </c>
      <c r="AF40" s="23">
        <v>1276</v>
      </c>
      <c r="AG40" s="23">
        <v>1391</v>
      </c>
      <c r="AH40" s="23">
        <v>1505</v>
      </c>
      <c r="AI40" s="23">
        <v>1620</v>
      </c>
      <c r="AJ40" s="23">
        <v>1753</v>
      </c>
      <c r="AK40" s="23">
        <v>1886</v>
      </c>
      <c r="AL40" s="23">
        <v>2018</v>
      </c>
      <c r="AM40" s="23">
        <v>2151</v>
      </c>
      <c r="AN40" s="23">
        <v>2283</v>
      </c>
      <c r="AO40" s="23">
        <v>2471</v>
      </c>
      <c r="AP40" s="23">
        <v>2658</v>
      </c>
      <c r="AQ40" s="23">
        <v>2846</v>
      </c>
      <c r="AR40" s="23">
        <v>3033</v>
      </c>
      <c r="AS40" s="23">
        <v>3221</v>
      </c>
      <c r="AT40" s="23">
        <v>3427</v>
      </c>
      <c r="AU40" s="23">
        <v>3634</v>
      </c>
      <c r="AV40" s="23">
        <v>3841</v>
      </c>
      <c r="AW40" s="23">
        <v>4047</v>
      </c>
      <c r="AX40" s="23">
        <v>4254</v>
      </c>
    </row>
    <row r="41" spans="2:50" x14ac:dyDescent="0.2">
      <c r="B41" s="22">
        <v>39</v>
      </c>
      <c r="C41" s="23">
        <v>65</v>
      </c>
      <c r="D41" s="23">
        <v>69</v>
      </c>
      <c r="E41" s="23">
        <v>73</v>
      </c>
      <c r="F41" s="23">
        <v>80</v>
      </c>
      <c r="G41" s="23">
        <v>87</v>
      </c>
      <c r="H41" s="23">
        <v>93</v>
      </c>
      <c r="I41" s="23">
        <v>101</v>
      </c>
      <c r="J41" s="23">
        <v>107</v>
      </c>
      <c r="K41" s="23">
        <v>120</v>
      </c>
      <c r="L41" s="23">
        <v>132</v>
      </c>
      <c r="M41" s="23">
        <v>144</v>
      </c>
      <c r="N41" s="23">
        <v>156</v>
      </c>
      <c r="O41" s="23">
        <v>168</v>
      </c>
      <c r="P41" s="23">
        <v>195</v>
      </c>
      <c r="Q41" s="23">
        <v>222</v>
      </c>
      <c r="R41" s="23">
        <v>249</v>
      </c>
      <c r="S41" s="23">
        <v>276</v>
      </c>
      <c r="T41" s="23">
        <v>303</v>
      </c>
      <c r="U41" s="23">
        <v>360</v>
      </c>
      <c r="V41" s="23">
        <v>416</v>
      </c>
      <c r="W41" s="23">
        <v>472</v>
      </c>
      <c r="X41" s="23">
        <v>529</v>
      </c>
      <c r="Y41" s="23">
        <v>585</v>
      </c>
      <c r="Z41" s="23">
        <v>678</v>
      </c>
      <c r="AA41" s="23">
        <v>769</v>
      </c>
      <c r="AB41" s="23">
        <v>861</v>
      </c>
      <c r="AC41" s="23">
        <v>953</v>
      </c>
      <c r="AD41" s="23">
        <v>1045</v>
      </c>
      <c r="AE41" s="23">
        <v>1160</v>
      </c>
      <c r="AF41" s="23">
        <v>1276</v>
      </c>
      <c r="AG41" s="23">
        <v>1391</v>
      </c>
      <c r="AH41" s="23">
        <v>1505</v>
      </c>
      <c r="AI41" s="23">
        <v>1620</v>
      </c>
      <c r="AJ41" s="23">
        <v>1753</v>
      </c>
      <c r="AK41" s="23">
        <v>1886</v>
      </c>
      <c r="AL41" s="23">
        <v>2018</v>
      </c>
      <c r="AM41" s="23">
        <v>2151</v>
      </c>
      <c r="AN41" s="23">
        <v>2283</v>
      </c>
      <c r="AO41" s="23">
        <v>2471</v>
      </c>
      <c r="AP41" s="23">
        <v>2658</v>
      </c>
      <c r="AQ41" s="23">
        <v>2846</v>
      </c>
      <c r="AR41" s="23">
        <v>3033</v>
      </c>
      <c r="AS41" s="23">
        <v>3221</v>
      </c>
      <c r="AT41" s="23">
        <v>3427</v>
      </c>
      <c r="AU41" s="23">
        <v>3634</v>
      </c>
      <c r="AV41" s="23">
        <v>3841</v>
      </c>
      <c r="AW41" s="23">
        <v>4047</v>
      </c>
      <c r="AX41" s="23">
        <v>4254</v>
      </c>
    </row>
    <row r="42" spans="2:50" x14ac:dyDescent="0.2">
      <c r="B42" s="22">
        <v>40</v>
      </c>
      <c r="C42" s="23">
        <v>65</v>
      </c>
      <c r="D42" s="23">
        <v>69</v>
      </c>
      <c r="E42" s="23">
        <v>73</v>
      </c>
      <c r="F42" s="23">
        <v>80</v>
      </c>
      <c r="G42" s="23">
        <v>87</v>
      </c>
      <c r="H42" s="23">
        <v>93</v>
      </c>
      <c r="I42" s="23">
        <v>101</v>
      </c>
      <c r="J42" s="23">
        <v>107</v>
      </c>
      <c r="K42" s="23">
        <v>120</v>
      </c>
      <c r="L42" s="23">
        <v>132</v>
      </c>
      <c r="M42" s="23">
        <v>144</v>
      </c>
      <c r="N42" s="23">
        <v>156</v>
      </c>
      <c r="O42" s="23">
        <v>168</v>
      </c>
      <c r="P42" s="23">
        <v>195</v>
      </c>
      <c r="Q42" s="23">
        <v>222</v>
      </c>
      <c r="R42" s="23">
        <v>249</v>
      </c>
      <c r="S42" s="23">
        <v>276</v>
      </c>
      <c r="T42" s="23">
        <v>303</v>
      </c>
      <c r="U42" s="23">
        <v>360</v>
      </c>
      <c r="V42" s="23">
        <v>416</v>
      </c>
      <c r="W42" s="23">
        <v>472</v>
      </c>
      <c r="X42" s="23">
        <v>529</v>
      </c>
      <c r="Y42" s="23">
        <v>585</v>
      </c>
      <c r="Z42" s="23">
        <v>678</v>
      </c>
      <c r="AA42" s="23">
        <v>769</v>
      </c>
      <c r="AB42" s="23">
        <v>861</v>
      </c>
      <c r="AC42" s="23">
        <v>953</v>
      </c>
      <c r="AD42" s="23">
        <v>1045</v>
      </c>
      <c r="AE42" s="23">
        <v>1160</v>
      </c>
      <c r="AF42" s="23">
        <v>1276</v>
      </c>
      <c r="AG42" s="23">
        <v>1391</v>
      </c>
      <c r="AH42" s="23">
        <v>1505</v>
      </c>
      <c r="AI42" s="23">
        <v>1620</v>
      </c>
      <c r="AJ42" s="23">
        <v>1753</v>
      </c>
      <c r="AK42" s="23">
        <v>1886</v>
      </c>
      <c r="AL42" s="23">
        <v>2018</v>
      </c>
      <c r="AM42" s="23">
        <v>2151</v>
      </c>
      <c r="AN42" s="23">
        <v>2283</v>
      </c>
      <c r="AO42" s="23">
        <v>2471</v>
      </c>
      <c r="AP42" s="23">
        <v>2658</v>
      </c>
      <c r="AQ42" s="23">
        <v>2846</v>
      </c>
      <c r="AR42" s="23">
        <v>3033</v>
      </c>
      <c r="AS42" s="23">
        <v>3221</v>
      </c>
      <c r="AT42" s="23">
        <v>3427</v>
      </c>
      <c r="AU42" s="23">
        <v>3634</v>
      </c>
      <c r="AV42" s="23">
        <v>3841</v>
      </c>
      <c r="AW42" s="23">
        <v>4047</v>
      </c>
      <c r="AX42" s="23">
        <v>4254</v>
      </c>
    </row>
    <row r="43" spans="2:50" x14ac:dyDescent="0.2">
      <c r="B43" s="22">
        <v>41</v>
      </c>
      <c r="C43" s="23">
        <v>65</v>
      </c>
      <c r="D43" s="23">
        <v>69</v>
      </c>
      <c r="E43" s="23">
        <v>73</v>
      </c>
      <c r="F43" s="23">
        <v>80</v>
      </c>
      <c r="G43" s="23">
        <v>87</v>
      </c>
      <c r="H43" s="23">
        <v>93</v>
      </c>
      <c r="I43" s="23">
        <v>101</v>
      </c>
      <c r="J43" s="23">
        <v>107</v>
      </c>
      <c r="K43" s="23">
        <v>120</v>
      </c>
      <c r="L43" s="23">
        <v>132</v>
      </c>
      <c r="M43" s="23">
        <v>144</v>
      </c>
      <c r="N43" s="23">
        <v>156</v>
      </c>
      <c r="O43" s="23">
        <v>168</v>
      </c>
      <c r="P43" s="23">
        <v>195</v>
      </c>
      <c r="Q43" s="23">
        <v>222</v>
      </c>
      <c r="R43" s="23">
        <v>249</v>
      </c>
      <c r="S43" s="23">
        <v>276</v>
      </c>
      <c r="T43" s="23">
        <v>303</v>
      </c>
      <c r="U43" s="23">
        <v>360</v>
      </c>
      <c r="V43" s="23">
        <v>416</v>
      </c>
      <c r="W43" s="23">
        <v>472</v>
      </c>
      <c r="X43" s="23">
        <v>529</v>
      </c>
      <c r="Y43" s="23">
        <v>585</v>
      </c>
      <c r="Z43" s="23">
        <v>678</v>
      </c>
      <c r="AA43" s="23">
        <v>769</v>
      </c>
      <c r="AB43" s="23">
        <v>861</v>
      </c>
      <c r="AC43" s="23">
        <v>953</v>
      </c>
      <c r="AD43" s="23">
        <v>1045</v>
      </c>
      <c r="AE43" s="23">
        <v>1160</v>
      </c>
      <c r="AF43" s="23">
        <v>1276</v>
      </c>
      <c r="AG43" s="23">
        <v>1391</v>
      </c>
      <c r="AH43" s="23">
        <v>1505</v>
      </c>
      <c r="AI43" s="23">
        <v>1620</v>
      </c>
      <c r="AJ43" s="23">
        <v>1753</v>
      </c>
      <c r="AK43" s="23">
        <v>1886</v>
      </c>
      <c r="AL43" s="23">
        <v>2018</v>
      </c>
      <c r="AM43" s="23">
        <v>2151</v>
      </c>
      <c r="AN43" s="23">
        <v>2283</v>
      </c>
      <c r="AO43" s="23">
        <v>2471</v>
      </c>
      <c r="AP43" s="23">
        <v>2658</v>
      </c>
      <c r="AQ43" s="23">
        <v>2846</v>
      </c>
      <c r="AR43" s="23">
        <v>3033</v>
      </c>
      <c r="AS43" s="23">
        <v>3221</v>
      </c>
      <c r="AT43" s="23">
        <v>3427</v>
      </c>
      <c r="AU43" s="23">
        <v>3634</v>
      </c>
      <c r="AV43" s="23">
        <v>3841</v>
      </c>
      <c r="AW43" s="23">
        <v>4047</v>
      </c>
      <c r="AX43" s="23">
        <v>4254</v>
      </c>
    </row>
    <row r="44" spans="2:50" x14ac:dyDescent="0.2">
      <c r="B44" s="22">
        <v>42</v>
      </c>
      <c r="C44" s="23">
        <v>65</v>
      </c>
      <c r="D44" s="23">
        <v>69</v>
      </c>
      <c r="E44" s="23">
        <v>73</v>
      </c>
      <c r="F44" s="23">
        <v>80</v>
      </c>
      <c r="G44" s="23">
        <v>87</v>
      </c>
      <c r="H44" s="23">
        <v>93</v>
      </c>
      <c r="I44" s="23">
        <v>101</v>
      </c>
      <c r="J44" s="23">
        <v>107</v>
      </c>
      <c r="K44" s="23">
        <v>120</v>
      </c>
      <c r="L44" s="23">
        <v>132</v>
      </c>
      <c r="M44" s="23">
        <v>144</v>
      </c>
      <c r="N44" s="23">
        <v>156</v>
      </c>
      <c r="O44" s="23">
        <v>168</v>
      </c>
      <c r="P44" s="23">
        <v>195</v>
      </c>
      <c r="Q44" s="23">
        <v>222</v>
      </c>
      <c r="R44" s="23">
        <v>249</v>
      </c>
      <c r="S44" s="23">
        <v>276</v>
      </c>
      <c r="T44" s="23">
        <v>303</v>
      </c>
      <c r="U44" s="23">
        <v>360</v>
      </c>
      <c r="V44" s="23">
        <v>416</v>
      </c>
      <c r="W44" s="23">
        <v>472</v>
      </c>
      <c r="X44" s="23">
        <v>529</v>
      </c>
      <c r="Y44" s="23">
        <v>585</v>
      </c>
      <c r="Z44" s="23">
        <v>678</v>
      </c>
      <c r="AA44" s="23">
        <v>769</v>
      </c>
      <c r="AB44" s="23">
        <v>861</v>
      </c>
      <c r="AC44" s="23">
        <v>953</v>
      </c>
      <c r="AD44" s="23">
        <v>1045</v>
      </c>
      <c r="AE44" s="23">
        <v>1160</v>
      </c>
      <c r="AF44" s="23">
        <v>1276</v>
      </c>
      <c r="AG44" s="23">
        <v>1391</v>
      </c>
      <c r="AH44" s="23">
        <v>1505</v>
      </c>
      <c r="AI44" s="23">
        <v>1620</v>
      </c>
      <c r="AJ44" s="23">
        <v>1753</v>
      </c>
      <c r="AK44" s="23">
        <v>1886</v>
      </c>
      <c r="AL44" s="23">
        <v>2018</v>
      </c>
      <c r="AM44" s="23">
        <v>2151</v>
      </c>
      <c r="AN44" s="23">
        <v>2283</v>
      </c>
      <c r="AO44" s="23">
        <v>2471</v>
      </c>
      <c r="AP44" s="23">
        <v>2658</v>
      </c>
      <c r="AQ44" s="23">
        <v>2846</v>
      </c>
      <c r="AR44" s="23">
        <v>3033</v>
      </c>
      <c r="AS44" s="23">
        <v>3221</v>
      </c>
      <c r="AT44" s="23">
        <v>3427</v>
      </c>
      <c r="AU44" s="23">
        <v>3634</v>
      </c>
      <c r="AV44" s="23">
        <v>3841</v>
      </c>
      <c r="AW44" s="23">
        <v>4047</v>
      </c>
      <c r="AX44" s="23">
        <v>4254</v>
      </c>
    </row>
    <row r="45" spans="2:50" x14ac:dyDescent="0.2">
      <c r="B45" s="22">
        <v>43</v>
      </c>
      <c r="C45" s="23">
        <v>65</v>
      </c>
      <c r="D45" s="23">
        <v>69</v>
      </c>
      <c r="E45" s="23">
        <v>73</v>
      </c>
      <c r="F45" s="23">
        <v>80</v>
      </c>
      <c r="G45" s="23">
        <v>87</v>
      </c>
      <c r="H45" s="23">
        <v>93</v>
      </c>
      <c r="I45" s="23">
        <v>101</v>
      </c>
      <c r="J45" s="23">
        <v>107</v>
      </c>
      <c r="K45" s="23">
        <v>120</v>
      </c>
      <c r="L45" s="23">
        <v>132</v>
      </c>
      <c r="M45" s="23">
        <v>144</v>
      </c>
      <c r="N45" s="23">
        <v>156</v>
      </c>
      <c r="O45" s="23">
        <v>168</v>
      </c>
      <c r="P45" s="23">
        <v>195</v>
      </c>
      <c r="Q45" s="23">
        <v>222</v>
      </c>
      <c r="R45" s="23">
        <v>249</v>
      </c>
      <c r="S45" s="23">
        <v>276</v>
      </c>
      <c r="T45" s="23">
        <v>303</v>
      </c>
      <c r="U45" s="23">
        <v>360</v>
      </c>
      <c r="V45" s="23">
        <v>416</v>
      </c>
      <c r="W45" s="23">
        <v>472</v>
      </c>
      <c r="X45" s="23">
        <v>529</v>
      </c>
      <c r="Y45" s="23">
        <v>585</v>
      </c>
      <c r="Z45" s="23">
        <v>678</v>
      </c>
      <c r="AA45" s="23">
        <v>769</v>
      </c>
      <c r="AB45" s="23">
        <v>861</v>
      </c>
      <c r="AC45" s="23">
        <v>953</v>
      </c>
      <c r="AD45" s="23">
        <v>1045</v>
      </c>
      <c r="AE45" s="23">
        <v>1160</v>
      </c>
      <c r="AF45" s="23">
        <v>1276</v>
      </c>
      <c r="AG45" s="23">
        <v>1391</v>
      </c>
      <c r="AH45" s="23">
        <v>1505</v>
      </c>
      <c r="AI45" s="23">
        <v>1620</v>
      </c>
      <c r="AJ45" s="23">
        <v>1753</v>
      </c>
      <c r="AK45" s="23">
        <v>1886</v>
      </c>
      <c r="AL45" s="23">
        <v>2018</v>
      </c>
      <c r="AM45" s="23">
        <v>2151</v>
      </c>
      <c r="AN45" s="23">
        <v>2283</v>
      </c>
      <c r="AO45" s="23">
        <v>2471</v>
      </c>
      <c r="AP45" s="23">
        <v>2658</v>
      </c>
      <c r="AQ45" s="23">
        <v>2846</v>
      </c>
      <c r="AR45" s="23">
        <v>3033</v>
      </c>
      <c r="AS45" s="23">
        <v>3221</v>
      </c>
      <c r="AT45" s="23">
        <v>3427</v>
      </c>
      <c r="AU45" s="23">
        <v>3634</v>
      </c>
      <c r="AV45" s="23">
        <v>3841</v>
      </c>
      <c r="AW45" s="23">
        <v>4047</v>
      </c>
      <c r="AX45" s="23">
        <v>4254</v>
      </c>
    </row>
    <row r="46" spans="2:50" x14ac:dyDescent="0.2">
      <c r="B46" s="22">
        <v>44</v>
      </c>
      <c r="C46" s="23">
        <v>65</v>
      </c>
      <c r="D46" s="23">
        <v>69</v>
      </c>
      <c r="E46" s="23">
        <v>73</v>
      </c>
      <c r="F46" s="23">
        <v>80</v>
      </c>
      <c r="G46" s="23">
        <v>87</v>
      </c>
      <c r="H46" s="23">
        <v>93</v>
      </c>
      <c r="I46" s="23">
        <v>101</v>
      </c>
      <c r="J46" s="23">
        <v>107</v>
      </c>
      <c r="K46" s="23">
        <v>120</v>
      </c>
      <c r="L46" s="23">
        <v>132</v>
      </c>
      <c r="M46" s="23">
        <v>144</v>
      </c>
      <c r="N46" s="23">
        <v>156</v>
      </c>
      <c r="O46" s="23">
        <v>168</v>
      </c>
      <c r="P46" s="23">
        <v>195</v>
      </c>
      <c r="Q46" s="23">
        <v>222</v>
      </c>
      <c r="R46" s="23">
        <v>249</v>
      </c>
      <c r="S46" s="23">
        <v>276</v>
      </c>
      <c r="T46" s="23">
        <v>303</v>
      </c>
      <c r="U46" s="23">
        <v>360</v>
      </c>
      <c r="V46" s="23">
        <v>416</v>
      </c>
      <c r="W46" s="23">
        <v>472</v>
      </c>
      <c r="X46" s="23">
        <v>529</v>
      </c>
      <c r="Y46" s="23">
        <v>585</v>
      </c>
      <c r="Z46" s="23">
        <v>678</v>
      </c>
      <c r="AA46" s="23">
        <v>769</v>
      </c>
      <c r="AB46" s="23">
        <v>861</v>
      </c>
      <c r="AC46" s="23">
        <v>953</v>
      </c>
      <c r="AD46" s="23">
        <v>1045</v>
      </c>
      <c r="AE46" s="23">
        <v>1160</v>
      </c>
      <c r="AF46" s="23">
        <v>1276</v>
      </c>
      <c r="AG46" s="23">
        <v>1391</v>
      </c>
      <c r="AH46" s="23">
        <v>1505</v>
      </c>
      <c r="AI46" s="23">
        <v>1620</v>
      </c>
      <c r="AJ46" s="23">
        <v>1753</v>
      </c>
      <c r="AK46" s="23">
        <v>1886</v>
      </c>
      <c r="AL46" s="23">
        <v>2018</v>
      </c>
      <c r="AM46" s="23">
        <v>2151</v>
      </c>
      <c r="AN46" s="23">
        <v>2283</v>
      </c>
      <c r="AO46" s="23">
        <v>2471</v>
      </c>
      <c r="AP46" s="23">
        <v>2658</v>
      </c>
      <c r="AQ46" s="23">
        <v>2846</v>
      </c>
      <c r="AR46" s="23">
        <v>3033</v>
      </c>
      <c r="AS46" s="23">
        <v>3221</v>
      </c>
      <c r="AT46" s="23">
        <v>3427</v>
      </c>
      <c r="AU46" s="23">
        <v>3634</v>
      </c>
      <c r="AV46" s="23">
        <v>3841</v>
      </c>
      <c r="AW46" s="23">
        <v>4047</v>
      </c>
      <c r="AX46" s="23">
        <v>4254</v>
      </c>
    </row>
    <row r="47" spans="2:50" x14ac:dyDescent="0.2">
      <c r="B47" s="22">
        <v>45</v>
      </c>
      <c r="C47" s="23">
        <v>65</v>
      </c>
      <c r="D47" s="23">
        <v>69</v>
      </c>
      <c r="E47" s="23">
        <v>73</v>
      </c>
      <c r="F47" s="23">
        <v>80</v>
      </c>
      <c r="G47" s="23">
        <v>87</v>
      </c>
      <c r="H47" s="23">
        <v>93</v>
      </c>
      <c r="I47" s="23">
        <v>101</v>
      </c>
      <c r="J47" s="23">
        <v>107</v>
      </c>
      <c r="K47" s="23">
        <v>120</v>
      </c>
      <c r="L47" s="23">
        <v>132</v>
      </c>
      <c r="M47" s="23">
        <v>144</v>
      </c>
      <c r="N47" s="23">
        <v>156</v>
      </c>
      <c r="O47" s="23">
        <v>168</v>
      </c>
      <c r="P47" s="23">
        <v>195</v>
      </c>
      <c r="Q47" s="23">
        <v>222</v>
      </c>
      <c r="R47" s="23">
        <v>249</v>
      </c>
      <c r="S47" s="23">
        <v>276</v>
      </c>
      <c r="T47" s="23">
        <v>303</v>
      </c>
      <c r="U47" s="23">
        <v>360</v>
      </c>
      <c r="V47" s="23">
        <v>416</v>
      </c>
      <c r="W47" s="23">
        <v>472</v>
      </c>
      <c r="X47" s="23">
        <v>529</v>
      </c>
      <c r="Y47" s="23">
        <v>585</v>
      </c>
      <c r="Z47" s="23">
        <v>678</v>
      </c>
      <c r="AA47" s="23">
        <v>769</v>
      </c>
      <c r="AB47" s="23">
        <v>861</v>
      </c>
      <c r="AC47" s="23">
        <v>953</v>
      </c>
      <c r="AD47" s="23">
        <v>1045</v>
      </c>
      <c r="AE47" s="23">
        <v>1160</v>
      </c>
      <c r="AF47" s="23">
        <v>1276</v>
      </c>
      <c r="AG47" s="23">
        <v>1391</v>
      </c>
      <c r="AH47" s="23">
        <v>1505</v>
      </c>
      <c r="AI47" s="23">
        <v>1620</v>
      </c>
      <c r="AJ47" s="23">
        <v>1753</v>
      </c>
      <c r="AK47" s="23">
        <v>1886</v>
      </c>
      <c r="AL47" s="23">
        <v>2018</v>
      </c>
      <c r="AM47" s="23">
        <v>2151</v>
      </c>
      <c r="AN47" s="23">
        <v>2283</v>
      </c>
      <c r="AO47" s="23">
        <v>2471</v>
      </c>
      <c r="AP47" s="23">
        <v>2658</v>
      </c>
      <c r="AQ47" s="23">
        <v>2846</v>
      </c>
      <c r="AR47" s="23">
        <v>3033</v>
      </c>
      <c r="AS47" s="23">
        <v>3221</v>
      </c>
      <c r="AT47" s="23">
        <v>3427</v>
      </c>
      <c r="AU47" s="23">
        <v>3634</v>
      </c>
      <c r="AV47" s="23">
        <v>3841</v>
      </c>
      <c r="AW47" s="23">
        <v>4047</v>
      </c>
      <c r="AX47" s="23">
        <v>4254</v>
      </c>
    </row>
    <row r="48" spans="2:50" x14ac:dyDescent="0.2">
      <c r="B48" s="22">
        <v>46</v>
      </c>
      <c r="C48" s="23">
        <v>65</v>
      </c>
      <c r="D48" s="23">
        <v>69</v>
      </c>
      <c r="E48" s="23">
        <v>73</v>
      </c>
      <c r="F48" s="23">
        <v>80</v>
      </c>
      <c r="G48" s="23">
        <v>87</v>
      </c>
      <c r="H48" s="23">
        <v>93</v>
      </c>
      <c r="I48" s="23">
        <v>101</v>
      </c>
      <c r="J48" s="23">
        <v>107</v>
      </c>
      <c r="K48" s="23">
        <v>120</v>
      </c>
      <c r="L48" s="23">
        <v>132</v>
      </c>
      <c r="M48" s="23">
        <v>144</v>
      </c>
      <c r="N48" s="23">
        <v>156</v>
      </c>
      <c r="O48" s="23">
        <v>168</v>
      </c>
      <c r="P48" s="23">
        <v>195</v>
      </c>
      <c r="Q48" s="23">
        <v>222</v>
      </c>
      <c r="R48" s="23">
        <v>249</v>
      </c>
      <c r="S48" s="23">
        <v>276</v>
      </c>
      <c r="T48" s="23">
        <v>303</v>
      </c>
      <c r="U48" s="23">
        <v>360</v>
      </c>
      <c r="V48" s="23">
        <v>416</v>
      </c>
      <c r="W48" s="23">
        <v>472</v>
      </c>
      <c r="X48" s="23">
        <v>529</v>
      </c>
      <c r="Y48" s="23">
        <v>585</v>
      </c>
      <c r="Z48" s="23">
        <v>678</v>
      </c>
      <c r="AA48" s="23">
        <v>769</v>
      </c>
      <c r="AB48" s="23">
        <v>861</v>
      </c>
      <c r="AC48" s="23">
        <v>953</v>
      </c>
      <c r="AD48" s="23">
        <v>1045</v>
      </c>
      <c r="AE48" s="23">
        <v>1160</v>
      </c>
      <c r="AF48" s="23">
        <v>1276</v>
      </c>
      <c r="AG48" s="23">
        <v>1391</v>
      </c>
      <c r="AH48" s="23">
        <v>1505</v>
      </c>
      <c r="AI48" s="23">
        <v>1620</v>
      </c>
      <c r="AJ48" s="23">
        <v>1753</v>
      </c>
      <c r="AK48" s="23">
        <v>1886</v>
      </c>
      <c r="AL48" s="23">
        <v>2018</v>
      </c>
      <c r="AM48" s="23">
        <v>2151</v>
      </c>
      <c r="AN48" s="23">
        <v>2283</v>
      </c>
      <c r="AO48" s="23">
        <v>2471</v>
      </c>
      <c r="AP48" s="23">
        <v>2658</v>
      </c>
      <c r="AQ48" s="23">
        <v>2846</v>
      </c>
      <c r="AR48" s="23">
        <v>3033</v>
      </c>
      <c r="AS48" s="23">
        <v>3221</v>
      </c>
      <c r="AT48" s="23">
        <v>3427</v>
      </c>
      <c r="AU48" s="23">
        <v>3634</v>
      </c>
      <c r="AV48" s="23">
        <v>3841</v>
      </c>
      <c r="AW48" s="23">
        <v>4047</v>
      </c>
      <c r="AX48" s="23">
        <v>4254</v>
      </c>
    </row>
    <row r="49" spans="2:50" x14ac:dyDescent="0.2">
      <c r="B49" s="22">
        <v>47</v>
      </c>
      <c r="C49" s="23">
        <v>65</v>
      </c>
      <c r="D49" s="23">
        <v>69</v>
      </c>
      <c r="E49" s="23">
        <v>73</v>
      </c>
      <c r="F49" s="23">
        <v>80</v>
      </c>
      <c r="G49" s="23">
        <v>87</v>
      </c>
      <c r="H49" s="23">
        <v>93</v>
      </c>
      <c r="I49" s="23">
        <v>101</v>
      </c>
      <c r="J49" s="23">
        <v>107</v>
      </c>
      <c r="K49" s="23">
        <v>120</v>
      </c>
      <c r="L49" s="23">
        <v>132</v>
      </c>
      <c r="M49" s="23">
        <v>144</v>
      </c>
      <c r="N49" s="23">
        <v>156</v>
      </c>
      <c r="O49" s="23">
        <v>168</v>
      </c>
      <c r="P49" s="23">
        <v>195</v>
      </c>
      <c r="Q49" s="23">
        <v>222</v>
      </c>
      <c r="R49" s="23">
        <v>249</v>
      </c>
      <c r="S49" s="23">
        <v>276</v>
      </c>
      <c r="T49" s="23">
        <v>303</v>
      </c>
      <c r="U49" s="23">
        <v>360</v>
      </c>
      <c r="V49" s="23">
        <v>416</v>
      </c>
      <c r="W49" s="23">
        <v>472</v>
      </c>
      <c r="X49" s="23">
        <v>529</v>
      </c>
      <c r="Y49" s="23">
        <v>585</v>
      </c>
      <c r="Z49" s="23">
        <v>678</v>
      </c>
      <c r="AA49" s="23">
        <v>769</v>
      </c>
      <c r="AB49" s="23">
        <v>861</v>
      </c>
      <c r="AC49" s="23">
        <v>953</v>
      </c>
      <c r="AD49" s="23">
        <v>1045</v>
      </c>
      <c r="AE49" s="23">
        <v>1160</v>
      </c>
      <c r="AF49" s="23">
        <v>1276</v>
      </c>
      <c r="AG49" s="23">
        <v>1391</v>
      </c>
      <c r="AH49" s="23">
        <v>1505</v>
      </c>
      <c r="AI49" s="23">
        <v>1620</v>
      </c>
      <c r="AJ49" s="23">
        <v>1753</v>
      </c>
      <c r="AK49" s="23">
        <v>1886</v>
      </c>
      <c r="AL49" s="23">
        <v>2018</v>
      </c>
      <c r="AM49" s="23">
        <v>2151</v>
      </c>
      <c r="AN49" s="23">
        <v>2283</v>
      </c>
      <c r="AO49" s="23">
        <v>2471</v>
      </c>
      <c r="AP49" s="23">
        <v>2658</v>
      </c>
      <c r="AQ49" s="23">
        <v>2846</v>
      </c>
      <c r="AR49" s="23">
        <v>3033</v>
      </c>
      <c r="AS49" s="23">
        <v>3221</v>
      </c>
      <c r="AT49" s="23">
        <v>3427</v>
      </c>
      <c r="AU49" s="23">
        <v>3634</v>
      </c>
      <c r="AV49" s="23">
        <v>3841</v>
      </c>
      <c r="AW49" s="23">
        <v>4047</v>
      </c>
      <c r="AX49" s="23">
        <v>4254</v>
      </c>
    </row>
    <row r="53" spans="2:50" x14ac:dyDescent="0.2">
      <c r="B53">
        <v>100000</v>
      </c>
    </row>
    <row r="54" spans="2:50" x14ac:dyDescent="0.2">
      <c r="B54">
        <v>802</v>
      </c>
      <c r="C54" s="22">
        <v>18</v>
      </c>
      <c r="D54" s="22">
        <v>19</v>
      </c>
      <c r="E54" s="22">
        <v>20</v>
      </c>
      <c r="F54" s="22">
        <v>21</v>
      </c>
      <c r="G54" s="22">
        <v>22</v>
      </c>
      <c r="H54" s="22">
        <v>23</v>
      </c>
      <c r="I54" s="22">
        <v>24</v>
      </c>
      <c r="J54" s="22">
        <v>25</v>
      </c>
      <c r="K54" s="22">
        <v>26</v>
      </c>
      <c r="L54" s="22">
        <v>27</v>
      </c>
      <c r="M54" s="22">
        <v>28</v>
      </c>
      <c r="N54" s="22">
        <v>29</v>
      </c>
      <c r="O54" s="22">
        <v>30</v>
      </c>
      <c r="P54" s="22">
        <v>31</v>
      </c>
      <c r="Q54" s="22">
        <v>32</v>
      </c>
      <c r="R54" s="22">
        <v>33</v>
      </c>
      <c r="S54" s="22">
        <v>34</v>
      </c>
      <c r="T54" s="22">
        <v>35</v>
      </c>
      <c r="U54" s="22">
        <v>36</v>
      </c>
      <c r="V54" s="22">
        <v>37</v>
      </c>
      <c r="W54" s="22">
        <v>38</v>
      </c>
      <c r="X54" s="22">
        <v>39</v>
      </c>
      <c r="Y54" s="22">
        <v>40</v>
      </c>
      <c r="Z54" s="22">
        <v>41</v>
      </c>
      <c r="AA54" s="22">
        <v>42</v>
      </c>
      <c r="AB54" s="22">
        <v>43</v>
      </c>
      <c r="AC54" s="22">
        <v>44</v>
      </c>
      <c r="AD54" s="22">
        <v>45</v>
      </c>
      <c r="AE54" s="22">
        <v>46</v>
      </c>
      <c r="AF54" s="22">
        <v>47</v>
      </c>
      <c r="AG54" s="22">
        <v>48</v>
      </c>
      <c r="AH54" s="22">
        <v>49</v>
      </c>
      <c r="AI54" s="22">
        <v>50</v>
      </c>
      <c r="AJ54" s="22">
        <v>51</v>
      </c>
      <c r="AK54" s="22">
        <v>52</v>
      </c>
      <c r="AL54" s="22">
        <v>53</v>
      </c>
      <c r="AM54" s="22">
        <v>54</v>
      </c>
      <c r="AN54" s="22">
        <v>55</v>
      </c>
      <c r="AO54" s="22">
        <v>56</v>
      </c>
      <c r="AP54" s="22">
        <v>57</v>
      </c>
      <c r="AQ54" s="22">
        <v>58</v>
      </c>
      <c r="AR54" s="22">
        <v>59</v>
      </c>
      <c r="AS54" s="22">
        <v>60</v>
      </c>
      <c r="AT54" s="22">
        <v>61</v>
      </c>
      <c r="AU54" s="22">
        <v>62</v>
      </c>
      <c r="AV54" s="22">
        <v>63</v>
      </c>
      <c r="AW54" s="22">
        <v>64</v>
      </c>
      <c r="AX54" s="22">
        <v>65</v>
      </c>
    </row>
    <row r="55" spans="2:50" x14ac:dyDescent="0.2">
      <c r="B55" s="22">
        <v>1</v>
      </c>
      <c r="C55" s="23">
        <v>110</v>
      </c>
      <c r="D55" s="23">
        <v>110</v>
      </c>
      <c r="E55" s="23">
        <v>110</v>
      </c>
      <c r="F55" s="23">
        <v>110</v>
      </c>
      <c r="G55" s="23">
        <v>110</v>
      </c>
      <c r="H55" s="23">
        <v>110</v>
      </c>
      <c r="I55" s="23">
        <v>110</v>
      </c>
      <c r="J55" s="23">
        <v>110</v>
      </c>
      <c r="K55" s="23">
        <v>175</v>
      </c>
      <c r="L55" s="23">
        <v>175</v>
      </c>
      <c r="M55" s="23">
        <v>175</v>
      </c>
      <c r="N55" s="23">
        <v>175</v>
      </c>
      <c r="O55" s="23">
        <v>175</v>
      </c>
      <c r="P55" s="23">
        <v>362</v>
      </c>
      <c r="Q55" s="23">
        <v>362</v>
      </c>
      <c r="R55" s="23">
        <v>362</v>
      </c>
      <c r="S55" s="23">
        <v>362</v>
      </c>
      <c r="T55" s="23">
        <v>362</v>
      </c>
      <c r="U55" s="23">
        <v>601</v>
      </c>
      <c r="V55" s="23">
        <v>601</v>
      </c>
      <c r="W55" s="23">
        <v>601</v>
      </c>
      <c r="X55" s="23">
        <v>601</v>
      </c>
      <c r="Y55" s="23">
        <v>601</v>
      </c>
      <c r="Z55" s="23">
        <v>1051</v>
      </c>
      <c r="AA55" s="23">
        <v>1051</v>
      </c>
      <c r="AB55" s="23">
        <v>1051</v>
      </c>
      <c r="AC55" s="23">
        <v>1051</v>
      </c>
      <c r="AD55" s="23">
        <v>1051</v>
      </c>
      <c r="AE55" s="23">
        <v>1619</v>
      </c>
      <c r="AF55" s="23">
        <v>1619</v>
      </c>
      <c r="AG55" s="23">
        <v>1619</v>
      </c>
      <c r="AH55" s="23">
        <v>1619</v>
      </c>
      <c r="AI55" s="23">
        <v>1619</v>
      </c>
      <c r="AJ55" s="23">
        <v>2299</v>
      </c>
      <c r="AK55" s="23">
        <v>2299</v>
      </c>
      <c r="AL55" s="23">
        <v>2299</v>
      </c>
      <c r="AM55" s="23">
        <v>2299</v>
      </c>
      <c r="AN55" s="23">
        <v>2299</v>
      </c>
      <c r="AO55" s="23">
        <v>3208</v>
      </c>
      <c r="AP55" s="23">
        <v>3208</v>
      </c>
      <c r="AQ55" s="23">
        <v>3208</v>
      </c>
      <c r="AR55" s="23">
        <v>3208</v>
      </c>
      <c r="AS55" s="23">
        <v>3208</v>
      </c>
      <c r="AT55" s="23">
        <v>4017</v>
      </c>
      <c r="AU55" s="23">
        <v>4017</v>
      </c>
      <c r="AV55" s="23">
        <v>4017</v>
      </c>
      <c r="AW55" s="23">
        <v>4017</v>
      </c>
      <c r="AX55" s="23">
        <v>0</v>
      </c>
    </row>
    <row r="56" spans="2:50" x14ac:dyDescent="0.2">
      <c r="B56" s="22">
        <v>2</v>
      </c>
      <c r="C56" s="23">
        <v>110</v>
      </c>
      <c r="D56" s="23">
        <v>110</v>
      </c>
      <c r="E56" s="23">
        <v>110</v>
      </c>
      <c r="F56" s="23">
        <v>110</v>
      </c>
      <c r="G56" s="23">
        <v>110</v>
      </c>
      <c r="H56" s="23">
        <v>110</v>
      </c>
      <c r="I56" s="23">
        <v>110</v>
      </c>
      <c r="J56" s="23">
        <v>110</v>
      </c>
      <c r="K56" s="23">
        <v>175</v>
      </c>
      <c r="L56" s="23">
        <v>175</v>
      </c>
      <c r="M56" s="23">
        <v>175</v>
      </c>
      <c r="N56" s="23">
        <v>175</v>
      </c>
      <c r="O56" s="23">
        <v>175</v>
      </c>
      <c r="P56" s="23">
        <v>362</v>
      </c>
      <c r="Q56" s="23">
        <v>362</v>
      </c>
      <c r="R56" s="23">
        <v>362</v>
      </c>
      <c r="S56" s="23">
        <v>362</v>
      </c>
      <c r="T56" s="23">
        <v>362</v>
      </c>
      <c r="U56" s="23">
        <v>601</v>
      </c>
      <c r="V56" s="23">
        <v>601</v>
      </c>
      <c r="W56" s="23">
        <v>601</v>
      </c>
      <c r="X56" s="23">
        <v>601</v>
      </c>
      <c r="Y56" s="23">
        <v>601</v>
      </c>
      <c r="Z56" s="23">
        <v>1051</v>
      </c>
      <c r="AA56" s="23">
        <v>1051</v>
      </c>
      <c r="AB56" s="23">
        <v>1051</v>
      </c>
      <c r="AC56" s="23">
        <v>1051</v>
      </c>
      <c r="AD56" s="23">
        <v>1051</v>
      </c>
      <c r="AE56" s="23">
        <v>1619</v>
      </c>
      <c r="AF56" s="23">
        <v>1619</v>
      </c>
      <c r="AG56" s="23">
        <v>1619</v>
      </c>
      <c r="AH56" s="23">
        <v>1619</v>
      </c>
      <c r="AI56" s="23">
        <v>1619</v>
      </c>
      <c r="AJ56" s="23">
        <v>2299</v>
      </c>
      <c r="AK56" s="23">
        <v>2299</v>
      </c>
      <c r="AL56" s="23">
        <v>2299</v>
      </c>
      <c r="AM56" s="23">
        <v>2299</v>
      </c>
      <c r="AN56" s="23">
        <v>2299</v>
      </c>
      <c r="AO56" s="23">
        <v>3208</v>
      </c>
      <c r="AP56" s="23">
        <v>3208</v>
      </c>
      <c r="AQ56" s="23">
        <v>3208</v>
      </c>
      <c r="AR56" s="23">
        <v>3208</v>
      </c>
      <c r="AS56" s="23">
        <v>3208</v>
      </c>
      <c r="AT56" s="23">
        <v>4017</v>
      </c>
      <c r="AU56" s="23">
        <v>4017</v>
      </c>
      <c r="AV56" s="23">
        <v>4017</v>
      </c>
      <c r="AW56" s="23">
        <v>4017</v>
      </c>
      <c r="AX56" s="23">
        <v>0</v>
      </c>
    </row>
    <row r="57" spans="2:50" x14ac:dyDescent="0.2">
      <c r="B57" s="22">
        <v>3</v>
      </c>
      <c r="C57" s="23">
        <v>110</v>
      </c>
      <c r="D57" s="23">
        <v>110</v>
      </c>
      <c r="E57" s="23">
        <v>110</v>
      </c>
      <c r="F57" s="23">
        <v>110</v>
      </c>
      <c r="G57" s="23">
        <v>110</v>
      </c>
      <c r="H57" s="23">
        <v>110</v>
      </c>
      <c r="I57" s="23">
        <v>110</v>
      </c>
      <c r="J57" s="23">
        <v>110</v>
      </c>
      <c r="K57" s="23">
        <v>175</v>
      </c>
      <c r="L57" s="23">
        <v>175</v>
      </c>
      <c r="M57" s="23">
        <v>175</v>
      </c>
      <c r="N57" s="23">
        <v>175</v>
      </c>
      <c r="O57" s="23">
        <v>175</v>
      </c>
      <c r="P57" s="23">
        <v>362</v>
      </c>
      <c r="Q57" s="23">
        <v>362</v>
      </c>
      <c r="R57" s="23">
        <v>362</v>
      </c>
      <c r="S57" s="23">
        <v>362</v>
      </c>
      <c r="T57" s="23">
        <v>362</v>
      </c>
      <c r="U57" s="23">
        <v>601</v>
      </c>
      <c r="V57" s="23">
        <v>601</v>
      </c>
      <c r="W57" s="23">
        <v>601</v>
      </c>
      <c r="X57" s="23">
        <v>601</v>
      </c>
      <c r="Y57" s="23">
        <v>601</v>
      </c>
      <c r="Z57" s="23">
        <v>1051</v>
      </c>
      <c r="AA57" s="23">
        <v>1051</v>
      </c>
      <c r="AB57" s="23">
        <v>1051</v>
      </c>
      <c r="AC57" s="23">
        <v>1051</v>
      </c>
      <c r="AD57" s="23">
        <v>1051</v>
      </c>
      <c r="AE57" s="23">
        <v>1619</v>
      </c>
      <c r="AF57" s="23">
        <v>1619</v>
      </c>
      <c r="AG57" s="23">
        <v>1619</v>
      </c>
      <c r="AH57" s="23">
        <v>1619</v>
      </c>
      <c r="AI57" s="23">
        <v>1619</v>
      </c>
      <c r="AJ57" s="23">
        <v>2299</v>
      </c>
      <c r="AK57" s="23">
        <v>2299</v>
      </c>
      <c r="AL57" s="23">
        <v>2299</v>
      </c>
      <c r="AM57" s="23">
        <v>2299</v>
      </c>
      <c r="AN57" s="23">
        <v>2299</v>
      </c>
      <c r="AO57" s="23">
        <v>3208</v>
      </c>
      <c r="AP57" s="23">
        <v>3208</v>
      </c>
      <c r="AQ57" s="23">
        <v>3208</v>
      </c>
      <c r="AR57" s="23">
        <v>3208</v>
      </c>
      <c r="AS57" s="23">
        <v>3208</v>
      </c>
      <c r="AT57" s="23">
        <v>4017</v>
      </c>
      <c r="AU57" s="23">
        <v>4017</v>
      </c>
      <c r="AV57" s="23">
        <v>4017</v>
      </c>
      <c r="AW57" s="23">
        <v>4017</v>
      </c>
      <c r="AX57" s="23">
        <v>0</v>
      </c>
    </row>
    <row r="58" spans="2:50" x14ac:dyDescent="0.2">
      <c r="B58" s="22">
        <v>4</v>
      </c>
      <c r="C58" s="23">
        <v>110</v>
      </c>
      <c r="D58" s="23">
        <v>110</v>
      </c>
      <c r="E58" s="23">
        <v>110</v>
      </c>
      <c r="F58" s="23">
        <v>110</v>
      </c>
      <c r="G58" s="23">
        <v>110</v>
      </c>
      <c r="H58" s="23">
        <v>110</v>
      </c>
      <c r="I58" s="23">
        <v>110</v>
      </c>
      <c r="J58" s="23">
        <v>110</v>
      </c>
      <c r="K58" s="23">
        <v>175</v>
      </c>
      <c r="L58" s="23">
        <v>175</v>
      </c>
      <c r="M58" s="23">
        <v>175</v>
      </c>
      <c r="N58" s="23">
        <v>175</v>
      </c>
      <c r="O58" s="23">
        <v>175</v>
      </c>
      <c r="P58" s="23">
        <v>362</v>
      </c>
      <c r="Q58" s="23">
        <v>362</v>
      </c>
      <c r="R58" s="23">
        <v>362</v>
      </c>
      <c r="S58" s="23">
        <v>362</v>
      </c>
      <c r="T58" s="23">
        <v>362</v>
      </c>
      <c r="U58" s="23">
        <v>601</v>
      </c>
      <c r="V58" s="23">
        <v>601</v>
      </c>
      <c r="W58" s="23">
        <v>601</v>
      </c>
      <c r="X58" s="23">
        <v>601</v>
      </c>
      <c r="Y58" s="23">
        <v>601</v>
      </c>
      <c r="Z58" s="23">
        <v>1051</v>
      </c>
      <c r="AA58" s="23">
        <v>1051</v>
      </c>
      <c r="AB58" s="23">
        <v>1051</v>
      </c>
      <c r="AC58" s="23">
        <v>1051</v>
      </c>
      <c r="AD58" s="23">
        <v>1051</v>
      </c>
      <c r="AE58" s="23">
        <v>1619</v>
      </c>
      <c r="AF58" s="23">
        <v>1619</v>
      </c>
      <c r="AG58" s="23">
        <v>1619</v>
      </c>
      <c r="AH58" s="23">
        <v>1619</v>
      </c>
      <c r="AI58" s="23">
        <v>1619</v>
      </c>
      <c r="AJ58" s="23">
        <v>2299</v>
      </c>
      <c r="AK58" s="23">
        <v>2299</v>
      </c>
      <c r="AL58" s="23">
        <v>2299</v>
      </c>
      <c r="AM58" s="23">
        <v>2299</v>
      </c>
      <c r="AN58" s="23">
        <v>2299</v>
      </c>
      <c r="AO58" s="23">
        <v>3208</v>
      </c>
      <c r="AP58" s="23">
        <v>3208</v>
      </c>
      <c r="AQ58" s="23">
        <v>3208</v>
      </c>
      <c r="AR58" s="23">
        <v>3208</v>
      </c>
      <c r="AS58" s="23">
        <v>3208</v>
      </c>
      <c r="AT58" s="23">
        <v>4017</v>
      </c>
      <c r="AU58" s="23">
        <v>4017</v>
      </c>
      <c r="AV58" s="23">
        <v>4017</v>
      </c>
      <c r="AW58" s="23">
        <v>4017</v>
      </c>
      <c r="AX58" s="23">
        <v>0</v>
      </c>
    </row>
    <row r="59" spans="2:50" x14ac:dyDescent="0.2">
      <c r="B59" s="22">
        <v>5</v>
      </c>
      <c r="C59" s="23">
        <v>110</v>
      </c>
      <c r="D59" s="23">
        <v>110</v>
      </c>
      <c r="E59" s="23">
        <v>110</v>
      </c>
      <c r="F59" s="23">
        <v>110</v>
      </c>
      <c r="G59" s="23">
        <v>110</v>
      </c>
      <c r="H59" s="23">
        <v>110</v>
      </c>
      <c r="I59" s="23">
        <v>110</v>
      </c>
      <c r="J59" s="23">
        <v>110</v>
      </c>
      <c r="K59" s="23">
        <v>175</v>
      </c>
      <c r="L59" s="23">
        <v>175</v>
      </c>
      <c r="M59" s="23">
        <v>175</v>
      </c>
      <c r="N59" s="23">
        <v>175</v>
      </c>
      <c r="O59" s="23">
        <v>175</v>
      </c>
      <c r="P59" s="23">
        <v>362</v>
      </c>
      <c r="Q59" s="23">
        <v>362</v>
      </c>
      <c r="R59" s="23">
        <v>362</v>
      </c>
      <c r="S59" s="23">
        <v>362</v>
      </c>
      <c r="T59" s="23">
        <v>362</v>
      </c>
      <c r="U59" s="23">
        <v>601</v>
      </c>
      <c r="V59" s="23">
        <v>601</v>
      </c>
      <c r="W59" s="23">
        <v>601</v>
      </c>
      <c r="X59" s="23">
        <v>601</v>
      </c>
      <c r="Y59" s="23">
        <v>601</v>
      </c>
      <c r="Z59" s="23">
        <v>1051</v>
      </c>
      <c r="AA59" s="23">
        <v>1051</v>
      </c>
      <c r="AB59" s="23">
        <v>1051</v>
      </c>
      <c r="AC59" s="23">
        <v>1051</v>
      </c>
      <c r="AD59" s="23">
        <v>1051</v>
      </c>
      <c r="AE59" s="23">
        <v>1619</v>
      </c>
      <c r="AF59" s="23">
        <v>1619</v>
      </c>
      <c r="AG59" s="23">
        <v>1619</v>
      </c>
      <c r="AH59" s="23">
        <v>1619</v>
      </c>
      <c r="AI59" s="23">
        <v>1619</v>
      </c>
      <c r="AJ59" s="23">
        <v>2299</v>
      </c>
      <c r="AK59" s="23">
        <v>2299</v>
      </c>
      <c r="AL59" s="23">
        <v>2299</v>
      </c>
      <c r="AM59" s="23">
        <v>2299</v>
      </c>
      <c r="AN59" s="23">
        <v>2299</v>
      </c>
      <c r="AO59" s="23">
        <v>3208</v>
      </c>
      <c r="AP59" s="23">
        <v>3208</v>
      </c>
      <c r="AQ59" s="23">
        <v>3208</v>
      </c>
      <c r="AR59" s="23">
        <v>3208</v>
      </c>
      <c r="AS59" s="23">
        <v>3208</v>
      </c>
      <c r="AT59" s="23">
        <v>4017</v>
      </c>
      <c r="AU59" s="23">
        <v>4017</v>
      </c>
      <c r="AV59" s="23">
        <v>4017</v>
      </c>
      <c r="AW59" s="23">
        <v>4017</v>
      </c>
      <c r="AX59" s="23">
        <v>0</v>
      </c>
    </row>
    <row r="60" spans="2:50" x14ac:dyDescent="0.2">
      <c r="B60" s="22">
        <v>6</v>
      </c>
      <c r="C60" s="23">
        <v>110</v>
      </c>
      <c r="D60" s="23">
        <v>110</v>
      </c>
      <c r="E60" s="23">
        <v>110</v>
      </c>
      <c r="F60" s="23">
        <v>110</v>
      </c>
      <c r="G60" s="23">
        <v>110</v>
      </c>
      <c r="H60" s="23">
        <v>110</v>
      </c>
      <c r="I60" s="23">
        <v>110</v>
      </c>
      <c r="J60" s="23">
        <v>110</v>
      </c>
      <c r="K60" s="23">
        <v>175</v>
      </c>
      <c r="L60" s="23">
        <v>175</v>
      </c>
      <c r="M60" s="23">
        <v>175</v>
      </c>
      <c r="N60" s="23">
        <v>175</v>
      </c>
      <c r="O60" s="23">
        <v>175</v>
      </c>
      <c r="P60" s="23">
        <v>362</v>
      </c>
      <c r="Q60" s="23">
        <v>362</v>
      </c>
      <c r="R60" s="23">
        <v>362</v>
      </c>
      <c r="S60" s="23">
        <v>362</v>
      </c>
      <c r="T60" s="23">
        <v>362</v>
      </c>
      <c r="U60" s="23">
        <v>601</v>
      </c>
      <c r="V60" s="23">
        <v>601</v>
      </c>
      <c r="W60" s="23">
        <v>601</v>
      </c>
      <c r="X60" s="23">
        <v>601</v>
      </c>
      <c r="Y60" s="23">
        <v>601</v>
      </c>
      <c r="Z60" s="23">
        <v>1051</v>
      </c>
      <c r="AA60" s="23">
        <v>1051</v>
      </c>
      <c r="AB60" s="23">
        <v>1051</v>
      </c>
      <c r="AC60" s="23">
        <v>1051</v>
      </c>
      <c r="AD60" s="23">
        <v>1051</v>
      </c>
      <c r="AE60" s="23">
        <v>1619</v>
      </c>
      <c r="AF60" s="23">
        <v>1619</v>
      </c>
      <c r="AG60" s="23">
        <v>1619</v>
      </c>
      <c r="AH60" s="23">
        <v>1619</v>
      </c>
      <c r="AI60" s="23">
        <v>1619</v>
      </c>
      <c r="AJ60" s="23">
        <v>2299</v>
      </c>
      <c r="AK60" s="23">
        <v>2299</v>
      </c>
      <c r="AL60" s="23">
        <v>2299</v>
      </c>
      <c r="AM60" s="23">
        <v>2299</v>
      </c>
      <c r="AN60" s="23">
        <v>2299</v>
      </c>
      <c r="AO60" s="23">
        <v>3208</v>
      </c>
      <c r="AP60" s="23">
        <v>3208</v>
      </c>
      <c r="AQ60" s="23">
        <v>3208</v>
      </c>
      <c r="AR60" s="23">
        <v>3208</v>
      </c>
      <c r="AS60" s="23">
        <v>3208</v>
      </c>
      <c r="AT60" s="23">
        <v>4017</v>
      </c>
      <c r="AU60" s="23">
        <v>4017</v>
      </c>
      <c r="AV60" s="23">
        <v>4017</v>
      </c>
      <c r="AW60" s="23">
        <v>4017</v>
      </c>
      <c r="AX60" s="23">
        <v>0</v>
      </c>
    </row>
    <row r="61" spans="2:50" x14ac:dyDescent="0.2">
      <c r="B61" s="22">
        <v>7</v>
      </c>
      <c r="C61" s="23">
        <v>110</v>
      </c>
      <c r="D61" s="23">
        <v>110</v>
      </c>
      <c r="E61" s="23">
        <v>110</v>
      </c>
      <c r="F61" s="23">
        <v>110</v>
      </c>
      <c r="G61" s="23">
        <v>110</v>
      </c>
      <c r="H61" s="23">
        <v>110</v>
      </c>
      <c r="I61" s="23">
        <v>110</v>
      </c>
      <c r="J61" s="23">
        <v>110</v>
      </c>
      <c r="K61" s="23">
        <v>175</v>
      </c>
      <c r="L61" s="23">
        <v>175</v>
      </c>
      <c r="M61" s="23">
        <v>175</v>
      </c>
      <c r="N61" s="23">
        <v>175</v>
      </c>
      <c r="O61" s="23">
        <v>175</v>
      </c>
      <c r="P61" s="23">
        <v>362</v>
      </c>
      <c r="Q61" s="23">
        <v>362</v>
      </c>
      <c r="R61" s="23">
        <v>362</v>
      </c>
      <c r="S61" s="23">
        <v>362</v>
      </c>
      <c r="T61" s="23">
        <v>362</v>
      </c>
      <c r="U61" s="23">
        <v>601</v>
      </c>
      <c r="V61" s="23">
        <v>601</v>
      </c>
      <c r="W61" s="23">
        <v>601</v>
      </c>
      <c r="X61" s="23">
        <v>601</v>
      </c>
      <c r="Y61" s="23">
        <v>601</v>
      </c>
      <c r="Z61" s="23">
        <v>1051</v>
      </c>
      <c r="AA61" s="23">
        <v>1051</v>
      </c>
      <c r="AB61" s="23">
        <v>1051</v>
      </c>
      <c r="AC61" s="23">
        <v>1051</v>
      </c>
      <c r="AD61" s="23">
        <v>1051</v>
      </c>
      <c r="AE61" s="23">
        <v>1619</v>
      </c>
      <c r="AF61" s="23">
        <v>1619</v>
      </c>
      <c r="AG61" s="23">
        <v>1619</v>
      </c>
      <c r="AH61" s="23">
        <v>1619</v>
      </c>
      <c r="AI61" s="23">
        <v>1619</v>
      </c>
      <c r="AJ61" s="23">
        <v>2299</v>
      </c>
      <c r="AK61" s="23">
        <v>2299</v>
      </c>
      <c r="AL61" s="23">
        <v>2299</v>
      </c>
      <c r="AM61" s="23">
        <v>2299</v>
      </c>
      <c r="AN61" s="23">
        <v>2299</v>
      </c>
      <c r="AO61" s="23">
        <v>3208</v>
      </c>
      <c r="AP61" s="23">
        <v>3208</v>
      </c>
      <c r="AQ61" s="23">
        <v>3208</v>
      </c>
      <c r="AR61" s="23">
        <v>3208</v>
      </c>
      <c r="AS61" s="23">
        <v>3208</v>
      </c>
      <c r="AT61" s="23">
        <v>4017</v>
      </c>
      <c r="AU61" s="23">
        <v>4017</v>
      </c>
      <c r="AV61" s="23">
        <v>4017</v>
      </c>
      <c r="AW61" s="23">
        <v>4017</v>
      </c>
      <c r="AX61" s="23">
        <v>0</v>
      </c>
    </row>
    <row r="62" spans="2:50" x14ac:dyDescent="0.2">
      <c r="B62" s="22">
        <v>8</v>
      </c>
      <c r="C62" s="23">
        <v>110</v>
      </c>
      <c r="D62" s="23">
        <v>110</v>
      </c>
      <c r="E62" s="23">
        <v>110</v>
      </c>
      <c r="F62" s="23">
        <v>110</v>
      </c>
      <c r="G62" s="23">
        <v>110</v>
      </c>
      <c r="H62" s="23">
        <v>110</v>
      </c>
      <c r="I62" s="23">
        <v>110</v>
      </c>
      <c r="J62" s="23">
        <v>110</v>
      </c>
      <c r="K62" s="23">
        <v>175</v>
      </c>
      <c r="L62" s="23">
        <v>175</v>
      </c>
      <c r="M62" s="23">
        <v>175</v>
      </c>
      <c r="N62" s="23">
        <v>175</v>
      </c>
      <c r="O62" s="23">
        <v>175</v>
      </c>
      <c r="P62" s="23">
        <v>362</v>
      </c>
      <c r="Q62" s="23">
        <v>362</v>
      </c>
      <c r="R62" s="23">
        <v>362</v>
      </c>
      <c r="S62" s="23">
        <v>362</v>
      </c>
      <c r="T62" s="23">
        <v>362</v>
      </c>
      <c r="U62" s="23">
        <v>601</v>
      </c>
      <c r="V62" s="23">
        <v>601</v>
      </c>
      <c r="W62" s="23">
        <v>601</v>
      </c>
      <c r="X62" s="23">
        <v>601</v>
      </c>
      <c r="Y62" s="23">
        <v>601</v>
      </c>
      <c r="Z62" s="23">
        <v>1051</v>
      </c>
      <c r="AA62" s="23">
        <v>1051</v>
      </c>
      <c r="AB62" s="23">
        <v>1051</v>
      </c>
      <c r="AC62" s="23">
        <v>1051</v>
      </c>
      <c r="AD62" s="23">
        <v>1051</v>
      </c>
      <c r="AE62" s="23">
        <v>1619</v>
      </c>
      <c r="AF62" s="23">
        <v>1619</v>
      </c>
      <c r="AG62" s="23">
        <v>1619</v>
      </c>
      <c r="AH62" s="23">
        <v>1619</v>
      </c>
      <c r="AI62" s="23">
        <v>1619</v>
      </c>
      <c r="AJ62" s="23">
        <v>2299</v>
      </c>
      <c r="AK62" s="23">
        <v>2299</v>
      </c>
      <c r="AL62" s="23">
        <v>2299</v>
      </c>
      <c r="AM62" s="23">
        <v>2299</v>
      </c>
      <c r="AN62" s="23">
        <v>2299</v>
      </c>
      <c r="AO62" s="23">
        <v>3208</v>
      </c>
      <c r="AP62" s="23">
        <v>3208</v>
      </c>
      <c r="AQ62" s="23">
        <v>3208</v>
      </c>
      <c r="AR62" s="23">
        <v>3208</v>
      </c>
      <c r="AS62" s="23">
        <v>3208</v>
      </c>
      <c r="AT62" s="23">
        <v>4017</v>
      </c>
      <c r="AU62" s="23">
        <v>4017</v>
      </c>
      <c r="AV62" s="23">
        <v>4017</v>
      </c>
      <c r="AW62" s="23">
        <v>4017</v>
      </c>
      <c r="AX62" s="23">
        <v>0</v>
      </c>
    </row>
    <row r="63" spans="2:50" x14ac:dyDescent="0.2">
      <c r="B63" s="22">
        <v>9</v>
      </c>
      <c r="C63" s="23">
        <v>110</v>
      </c>
      <c r="D63" s="23">
        <v>110</v>
      </c>
      <c r="E63" s="23">
        <v>110</v>
      </c>
      <c r="F63" s="23">
        <v>110</v>
      </c>
      <c r="G63" s="23">
        <v>110</v>
      </c>
      <c r="H63" s="23">
        <v>110</v>
      </c>
      <c r="I63" s="23">
        <v>110</v>
      </c>
      <c r="J63" s="23">
        <v>110</v>
      </c>
      <c r="K63" s="23">
        <v>175</v>
      </c>
      <c r="L63" s="23">
        <v>175</v>
      </c>
      <c r="M63" s="23">
        <v>175</v>
      </c>
      <c r="N63" s="23">
        <v>175</v>
      </c>
      <c r="O63" s="23">
        <v>175</v>
      </c>
      <c r="P63" s="23">
        <v>362</v>
      </c>
      <c r="Q63" s="23">
        <v>362</v>
      </c>
      <c r="R63" s="23">
        <v>362</v>
      </c>
      <c r="S63" s="23">
        <v>362</v>
      </c>
      <c r="T63" s="23">
        <v>362</v>
      </c>
      <c r="U63" s="23">
        <v>601</v>
      </c>
      <c r="V63" s="23">
        <v>601</v>
      </c>
      <c r="W63" s="23">
        <v>601</v>
      </c>
      <c r="X63" s="23">
        <v>601</v>
      </c>
      <c r="Y63" s="23">
        <v>601</v>
      </c>
      <c r="Z63" s="23">
        <v>1051</v>
      </c>
      <c r="AA63" s="23">
        <v>1051</v>
      </c>
      <c r="AB63" s="23">
        <v>1051</v>
      </c>
      <c r="AC63" s="23">
        <v>1051</v>
      </c>
      <c r="AD63" s="23">
        <v>1051</v>
      </c>
      <c r="AE63" s="23">
        <v>1619</v>
      </c>
      <c r="AF63" s="23">
        <v>1619</v>
      </c>
      <c r="AG63" s="23">
        <v>1619</v>
      </c>
      <c r="AH63" s="23">
        <v>1619</v>
      </c>
      <c r="AI63" s="23">
        <v>1619</v>
      </c>
      <c r="AJ63" s="23">
        <v>2299</v>
      </c>
      <c r="AK63" s="23">
        <v>2299</v>
      </c>
      <c r="AL63" s="23">
        <v>2299</v>
      </c>
      <c r="AM63" s="23">
        <v>2299</v>
      </c>
      <c r="AN63" s="23">
        <v>2299</v>
      </c>
      <c r="AO63" s="23">
        <v>3208</v>
      </c>
      <c r="AP63" s="23">
        <v>3208</v>
      </c>
      <c r="AQ63" s="23">
        <v>3208</v>
      </c>
      <c r="AR63" s="23">
        <v>3208</v>
      </c>
      <c r="AS63" s="23">
        <v>3208</v>
      </c>
      <c r="AT63" s="23">
        <v>4017</v>
      </c>
      <c r="AU63" s="23">
        <v>4017</v>
      </c>
      <c r="AV63" s="23">
        <v>4017</v>
      </c>
      <c r="AW63" s="23">
        <v>4017</v>
      </c>
      <c r="AX63" s="23">
        <v>0</v>
      </c>
    </row>
    <row r="64" spans="2:50" x14ac:dyDescent="0.2">
      <c r="B64" s="22">
        <v>10</v>
      </c>
      <c r="C64" s="23">
        <v>110</v>
      </c>
      <c r="D64" s="23">
        <v>110</v>
      </c>
      <c r="E64" s="23">
        <v>110</v>
      </c>
      <c r="F64" s="23">
        <v>110</v>
      </c>
      <c r="G64" s="23">
        <v>110</v>
      </c>
      <c r="H64" s="23">
        <v>110</v>
      </c>
      <c r="I64" s="23">
        <v>110</v>
      </c>
      <c r="J64" s="23">
        <v>110</v>
      </c>
      <c r="K64" s="23">
        <v>175</v>
      </c>
      <c r="L64" s="23">
        <v>175</v>
      </c>
      <c r="M64" s="23">
        <v>175</v>
      </c>
      <c r="N64" s="23">
        <v>175</v>
      </c>
      <c r="O64" s="23">
        <v>175</v>
      </c>
      <c r="P64" s="23">
        <v>362</v>
      </c>
      <c r="Q64" s="23">
        <v>362</v>
      </c>
      <c r="R64" s="23">
        <v>362</v>
      </c>
      <c r="S64" s="23">
        <v>362</v>
      </c>
      <c r="T64" s="23">
        <v>362</v>
      </c>
      <c r="U64" s="23">
        <v>601</v>
      </c>
      <c r="V64" s="23">
        <v>601</v>
      </c>
      <c r="W64" s="23">
        <v>601</v>
      </c>
      <c r="X64" s="23">
        <v>601</v>
      </c>
      <c r="Y64" s="23">
        <v>601</v>
      </c>
      <c r="Z64" s="23">
        <v>1051</v>
      </c>
      <c r="AA64" s="23">
        <v>1051</v>
      </c>
      <c r="AB64" s="23">
        <v>1051</v>
      </c>
      <c r="AC64" s="23">
        <v>1051</v>
      </c>
      <c r="AD64" s="23">
        <v>1051</v>
      </c>
      <c r="AE64" s="23">
        <v>1619</v>
      </c>
      <c r="AF64" s="23">
        <v>1619</v>
      </c>
      <c r="AG64" s="23">
        <v>1619</v>
      </c>
      <c r="AH64" s="23">
        <v>1619</v>
      </c>
      <c r="AI64" s="23">
        <v>1619</v>
      </c>
      <c r="AJ64" s="23">
        <v>2299</v>
      </c>
      <c r="AK64" s="23">
        <v>2299</v>
      </c>
      <c r="AL64" s="23">
        <v>2299</v>
      </c>
      <c r="AM64" s="23">
        <v>2299</v>
      </c>
      <c r="AN64" s="23">
        <v>2299</v>
      </c>
      <c r="AO64" s="23">
        <v>3208</v>
      </c>
      <c r="AP64" s="23">
        <v>3208</v>
      </c>
      <c r="AQ64" s="23">
        <v>3208</v>
      </c>
      <c r="AR64" s="23">
        <v>3208</v>
      </c>
      <c r="AS64" s="23">
        <v>3208</v>
      </c>
      <c r="AT64" s="23">
        <v>4017</v>
      </c>
      <c r="AU64" s="23">
        <v>4017</v>
      </c>
      <c r="AV64" s="23">
        <v>4017</v>
      </c>
      <c r="AW64" s="23">
        <v>4017</v>
      </c>
      <c r="AX64" s="23">
        <v>0</v>
      </c>
    </row>
    <row r="65" spans="2:50" x14ac:dyDescent="0.2">
      <c r="B65" s="22">
        <v>11</v>
      </c>
      <c r="C65" s="23">
        <v>110</v>
      </c>
      <c r="D65" s="23">
        <v>110</v>
      </c>
      <c r="E65" s="23">
        <v>110</v>
      </c>
      <c r="F65" s="23">
        <v>110</v>
      </c>
      <c r="G65" s="23">
        <v>110</v>
      </c>
      <c r="H65" s="23">
        <v>110</v>
      </c>
      <c r="I65" s="23">
        <v>110</v>
      </c>
      <c r="J65" s="23">
        <v>110</v>
      </c>
      <c r="K65" s="23">
        <v>175</v>
      </c>
      <c r="L65" s="23">
        <v>175</v>
      </c>
      <c r="M65" s="23">
        <v>175</v>
      </c>
      <c r="N65" s="23">
        <v>175</v>
      </c>
      <c r="O65" s="23">
        <v>175</v>
      </c>
      <c r="P65" s="23">
        <v>362</v>
      </c>
      <c r="Q65" s="23">
        <v>362</v>
      </c>
      <c r="R65" s="23">
        <v>362</v>
      </c>
      <c r="S65" s="23">
        <v>362</v>
      </c>
      <c r="T65" s="23">
        <v>362</v>
      </c>
      <c r="U65" s="23">
        <v>601</v>
      </c>
      <c r="V65" s="23">
        <v>601</v>
      </c>
      <c r="W65" s="23">
        <v>601</v>
      </c>
      <c r="X65" s="23">
        <v>601</v>
      </c>
      <c r="Y65" s="23">
        <v>601</v>
      </c>
      <c r="Z65" s="23">
        <v>1051</v>
      </c>
      <c r="AA65" s="23">
        <v>1051</v>
      </c>
      <c r="AB65" s="23">
        <v>1051</v>
      </c>
      <c r="AC65" s="23">
        <v>1051</v>
      </c>
      <c r="AD65" s="23">
        <v>1051</v>
      </c>
      <c r="AE65" s="23">
        <v>1619</v>
      </c>
      <c r="AF65" s="23">
        <v>1619</v>
      </c>
      <c r="AG65" s="23">
        <v>1619</v>
      </c>
      <c r="AH65" s="23">
        <v>1619</v>
      </c>
      <c r="AI65" s="23">
        <v>1619</v>
      </c>
      <c r="AJ65" s="23">
        <v>2299</v>
      </c>
      <c r="AK65" s="23">
        <v>2299</v>
      </c>
      <c r="AL65" s="23">
        <v>2299</v>
      </c>
      <c r="AM65" s="23">
        <v>2299</v>
      </c>
      <c r="AN65" s="23">
        <v>2299</v>
      </c>
      <c r="AO65" s="23">
        <v>3208</v>
      </c>
      <c r="AP65" s="23">
        <v>3208</v>
      </c>
      <c r="AQ65" s="23">
        <v>3208</v>
      </c>
      <c r="AR65" s="23">
        <v>3208</v>
      </c>
      <c r="AS65" s="23">
        <v>3208</v>
      </c>
      <c r="AT65" s="23">
        <v>4017</v>
      </c>
      <c r="AU65" s="23">
        <v>4017</v>
      </c>
      <c r="AV65" s="23">
        <v>4017</v>
      </c>
      <c r="AW65" s="23">
        <v>4017</v>
      </c>
      <c r="AX65" s="23">
        <v>0</v>
      </c>
    </row>
    <row r="66" spans="2:50" x14ac:dyDescent="0.2">
      <c r="B66" s="22">
        <v>12</v>
      </c>
      <c r="C66" s="23">
        <v>110</v>
      </c>
      <c r="D66" s="23">
        <v>110</v>
      </c>
      <c r="E66" s="23">
        <v>110</v>
      </c>
      <c r="F66" s="23">
        <v>110</v>
      </c>
      <c r="G66" s="23">
        <v>110</v>
      </c>
      <c r="H66" s="23">
        <v>110</v>
      </c>
      <c r="I66" s="23">
        <v>110</v>
      </c>
      <c r="J66" s="23">
        <v>110</v>
      </c>
      <c r="K66" s="23">
        <v>175</v>
      </c>
      <c r="L66" s="23">
        <v>175</v>
      </c>
      <c r="M66" s="23">
        <v>175</v>
      </c>
      <c r="N66" s="23">
        <v>175</v>
      </c>
      <c r="O66" s="23">
        <v>175</v>
      </c>
      <c r="P66" s="23">
        <v>362</v>
      </c>
      <c r="Q66" s="23">
        <v>362</v>
      </c>
      <c r="R66" s="23">
        <v>362</v>
      </c>
      <c r="S66" s="23">
        <v>362</v>
      </c>
      <c r="T66" s="23">
        <v>362</v>
      </c>
      <c r="U66" s="23">
        <v>601</v>
      </c>
      <c r="V66" s="23">
        <v>601</v>
      </c>
      <c r="W66" s="23">
        <v>601</v>
      </c>
      <c r="X66" s="23">
        <v>601</v>
      </c>
      <c r="Y66" s="23">
        <v>601</v>
      </c>
      <c r="Z66" s="23">
        <v>1051</v>
      </c>
      <c r="AA66" s="23">
        <v>1051</v>
      </c>
      <c r="AB66" s="23">
        <v>1051</v>
      </c>
      <c r="AC66" s="23">
        <v>1051</v>
      </c>
      <c r="AD66" s="23">
        <v>1051</v>
      </c>
      <c r="AE66" s="23">
        <v>1619</v>
      </c>
      <c r="AF66" s="23">
        <v>1619</v>
      </c>
      <c r="AG66" s="23">
        <v>1619</v>
      </c>
      <c r="AH66" s="23">
        <v>1619</v>
      </c>
      <c r="AI66" s="23">
        <v>1619</v>
      </c>
      <c r="AJ66" s="23">
        <v>2299</v>
      </c>
      <c r="AK66" s="23">
        <v>2299</v>
      </c>
      <c r="AL66" s="23">
        <v>2299</v>
      </c>
      <c r="AM66" s="23">
        <v>2299</v>
      </c>
      <c r="AN66" s="23">
        <v>2299</v>
      </c>
      <c r="AO66" s="23">
        <v>3208</v>
      </c>
      <c r="AP66" s="23">
        <v>3208</v>
      </c>
      <c r="AQ66" s="23">
        <v>3208</v>
      </c>
      <c r="AR66" s="23">
        <v>3208</v>
      </c>
      <c r="AS66" s="23">
        <v>3208</v>
      </c>
      <c r="AT66" s="23">
        <v>4017</v>
      </c>
      <c r="AU66" s="23">
        <v>4017</v>
      </c>
      <c r="AV66" s="23">
        <v>4017</v>
      </c>
      <c r="AW66" s="23">
        <v>4017</v>
      </c>
      <c r="AX66" s="23">
        <v>0</v>
      </c>
    </row>
    <row r="67" spans="2:50" x14ac:dyDescent="0.2">
      <c r="B67" s="22">
        <v>13</v>
      </c>
      <c r="C67" s="23">
        <v>110</v>
      </c>
      <c r="D67" s="23">
        <v>110</v>
      </c>
      <c r="E67" s="23">
        <v>110</v>
      </c>
      <c r="F67" s="23">
        <v>110</v>
      </c>
      <c r="G67" s="23">
        <v>110</v>
      </c>
      <c r="H67" s="23">
        <v>110</v>
      </c>
      <c r="I67" s="23">
        <v>110</v>
      </c>
      <c r="J67" s="23">
        <v>110</v>
      </c>
      <c r="K67" s="23">
        <v>175</v>
      </c>
      <c r="L67" s="23">
        <v>175</v>
      </c>
      <c r="M67" s="23">
        <v>175</v>
      </c>
      <c r="N67" s="23">
        <v>175</v>
      </c>
      <c r="O67" s="23">
        <v>175</v>
      </c>
      <c r="P67" s="23">
        <v>362</v>
      </c>
      <c r="Q67" s="23">
        <v>362</v>
      </c>
      <c r="R67" s="23">
        <v>362</v>
      </c>
      <c r="S67" s="23">
        <v>362</v>
      </c>
      <c r="T67" s="23">
        <v>362</v>
      </c>
      <c r="U67" s="23">
        <v>601</v>
      </c>
      <c r="V67" s="23">
        <v>601</v>
      </c>
      <c r="W67" s="23">
        <v>601</v>
      </c>
      <c r="X67" s="23">
        <v>601</v>
      </c>
      <c r="Y67" s="23">
        <v>601</v>
      </c>
      <c r="Z67" s="23">
        <v>1051</v>
      </c>
      <c r="AA67" s="23">
        <v>1051</v>
      </c>
      <c r="AB67" s="23">
        <v>1051</v>
      </c>
      <c r="AC67" s="23">
        <v>1051</v>
      </c>
      <c r="AD67" s="23">
        <v>1051</v>
      </c>
      <c r="AE67" s="23">
        <v>1619</v>
      </c>
      <c r="AF67" s="23">
        <v>1619</v>
      </c>
      <c r="AG67" s="23">
        <v>1619</v>
      </c>
      <c r="AH67" s="23">
        <v>1619</v>
      </c>
      <c r="AI67" s="23">
        <v>1619</v>
      </c>
      <c r="AJ67" s="23">
        <v>2299</v>
      </c>
      <c r="AK67" s="23">
        <v>2299</v>
      </c>
      <c r="AL67" s="23">
        <v>2299</v>
      </c>
      <c r="AM67" s="23">
        <v>2299</v>
      </c>
      <c r="AN67" s="23">
        <v>2299</v>
      </c>
      <c r="AO67" s="23">
        <v>3208</v>
      </c>
      <c r="AP67" s="23">
        <v>3208</v>
      </c>
      <c r="AQ67" s="23">
        <v>3208</v>
      </c>
      <c r="AR67" s="23">
        <v>3208</v>
      </c>
      <c r="AS67" s="23">
        <v>3208</v>
      </c>
      <c r="AT67" s="23">
        <v>4017</v>
      </c>
      <c r="AU67" s="23">
        <v>4017</v>
      </c>
      <c r="AV67" s="23">
        <v>4017</v>
      </c>
      <c r="AW67" s="23">
        <v>4017</v>
      </c>
      <c r="AX67" s="23">
        <v>0</v>
      </c>
    </row>
    <row r="68" spans="2:50" x14ac:dyDescent="0.2">
      <c r="B68" s="22">
        <v>14</v>
      </c>
      <c r="C68" s="23">
        <v>110</v>
      </c>
      <c r="D68" s="23">
        <v>110</v>
      </c>
      <c r="E68" s="23">
        <v>110</v>
      </c>
      <c r="F68" s="23">
        <v>110</v>
      </c>
      <c r="G68" s="23">
        <v>110</v>
      </c>
      <c r="H68" s="23">
        <v>110</v>
      </c>
      <c r="I68" s="23">
        <v>110</v>
      </c>
      <c r="J68" s="23">
        <v>110</v>
      </c>
      <c r="K68" s="23">
        <v>175</v>
      </c>
      <c r="L68" s="23">
        <v>175</v>
      </c>
      <c r="M68" s="23">
        <v>175</v>
      </c>
      <c r="N68" s="23">
        <v>175</v>
      </c>
      <c r="O68" s="23">
        <v>175</v>
      </c>
      <c r="P68" s="23">
        <v>362</v>
      </c>
      <c r="Q68" s="23">
        <v>362</v>
      </c>
      <c r="R68" s="23">
        <v>362</v>
      </c>
      <c r="S68" s="23">
        <v>362</v>
      </c>
      <c r="T68" s="23">
        <v>362</v>
      </c>
      <c r="U68" s="23">
        <v>601</v>
      </c>
      <c r="V68" s="23">
        <v>601</v>
      </c>
      <c r="W68" s="23">
        <v>601</v>
      </c>
      <c r="X68" s="23">
        <v>601</v>
      </c>
      <c r="Y68" s="23">
        <v>601</v>
      </c>
      <c r="Z68" s="23">
        <v>1051</v>
      </c>
      <c r="AA68" s="23">
        <v>1051</v>
      </c>
      <c r="AB68" s="23">
        <v>1051</v>
      </c>
      <c r="AC68" s="23">
        <v>1051</v>
      </c>
      <c r="AD68" s="23">
        <v>1051</v>
      </c>
      <c r="AE68" s="23">
        <v>1619</v>
      </c>
      <c r="AF68" s="23">
        <v>1619</v>
      </c>
      <c r="AG68" s="23">
        <v>1619</v>
      </c>
      <c r="AH68" s="23">
        <v>1619</v>
      </c>
      <c r="AI68" s="23">
        <v>1619</v>
      </c>
      <c r="AJ68" s="23">
        <v>2299</v>
      </c>
      <c r="AK68" s="23">
        <v>2299</v>
      </c>
      <c r="AL68" s="23">
        <v>2299</v>
      </c>
      <c r="AM68" s="23">
        <v>2299</v>
      </c>
      <c r="AN68" s="23">
        <v>2299</v>
      </c>
      <c r="AO68" s="23">
        <v>3208</v>
      </c>
      <c r="AP68" s="23">
        <v>3208</v>
      </c>
      <c r="AQ68" s="23">
        <v>3208</v>
      </c>
      <c r="AR68" s="23">
        <v>3208</v>
      </c>
      <c r="AS68" s="23">
        <v>3208</v>
      </c>
      <c r="AT68" s="23">
        <v>4017</v>
      </c>
      <c r="AU68" s="23">
        <v>4017</v>
      </c>
      <c r="AV68" s="23">
        <v>4017</v>
      </c>
      <c r="AW68" s="23">
        <v>4017</v>
      </c>
      <c r="AX68" s="23">
        <v>0</v>
      </c>
    </row>
    <row r="69" spans="2:50" x14ac:dyDescent="0.2">
      <c r="B69" s="22">
        <v>15</v>
      </c>
      <c r="C69" s="23">
        <v>110</v>
      </c>
      <c r="D69" s="23">
        <v>110</v>
      </c>
      <c r="E69" s="23">
        <v>110</v>
      </c>
      <c r="F69" s="23">
        <v>110</v>
      </c>
      <c r="G69" s="23">
        <v>110</v>
      </c>
      <c r="H69" s="23">
        <v>110</v>
      </c>
      <c r="I69" s="23">
        <v>110</v>
      </c>
      <c r="J69" s="23">
        <v>110</v>
      </c>
      <c r="K69" s="23">
        <v>175</v>
      </c>
      <c r="L69" s="23">
        <v>175</v>
      </c>
      <c r="M69" s="23">
        <v>175</v>
      </c>
      <c r="N69" s="23">
        <v>175</v>
      </c>
      <c r="O69" s="23">
        <v>175</v>
      </c>
      <c r="P69" s="23">
        <v>362</v>
      </c>
      <c r="Q69" s="23">
        <v>362</v>
      </c>
      <c r="R69" s="23">
        <v>362</v>
      </c>
      <c r="S69" s="23">
        <v>362</v>
      </c>
      <c r="T69" s="23">
        <v>362</v>
      </c>
      <c r="U69" s="23">
        <v>601</v>
      </c>
      <c r="V69" s="23">
        <v>601</v>
      </c>
      <c r="W69" s="23">
        <v>601</v>
      </c>
      <c r="X69" s="23">
        <v>601</v>
      </c>
      <c r="Y69" s="23">
        <v>601</v>
      </c>
      <c r="Z69" s="23">
        <v>1051</v>
      </c>
      <c r="AA69" s="23">
        <v>1051</v>
      </c>
      <c r="AB69" s="23">
        <v>1051</v>
      </c>
      <c r="AC69" s="23">
        <v>1051</v>
      </c>
      <c r="AD69" s="23">
        <v>1051</v>
      </c>
      <c r="AE69" s="23">
        <v>1619</v>
      </c>
      <c r="AF69" s="23">
        <v>1619</v>
      </c>
      <c r="AG69" s="23">
        <v>1619</v>
      </c>
      <c r="AH69" s="23">
        <v>1619</v>
      </c>
      <c r="AI69" s="23">
        <v>1619</v>
      </c>
      <c r="AJ69" s="23">
        <v>2299</v>
      </c>
      <c r="AK69" s="23">
        <v>2299</v>
      </c>
      <c r="AL69" s="23">
        <v>2299</v>
      </c>
      <c r="AM69" s="23">
        <v>2299</v>
      </c>
      <c r="AN69" s="23">
        <v>2299</v>
      </c>
      <c r="AO69" s="23">
        <v>3208</v>
      </c>
      <c r="AP69" s="23">
        <v>3208</v>
      </c>
      <c r="AQ69" s="23">
        <v>3208</v>
      </c>
      <c r="AR69" s="23">
        <v>3208</v>
      </c>
      <c r="AS69" s="23">
        <v>3208</v>
      </c>
      <c r="AT69" s="23">
        <v>4017</v>
      </c>
      <c r="AU69" s="23">
        <v>4017</v>
      </c>
      <c r="AV69" s="23">
        <v>4017</v>
      </c>
      <c r="AW69" s="23">
        <v>4017</v>
      </c>
      <c r="AX69" s="23">
        <v>0</v>
      </c>
    </row>
    <row r="70" spans="2:50" x14ac:dyDescent="0.2">
      <c r="B70" s="22">
        <v>16</v>
      </c>
      <c r="C70" s="23">
        <v>110</v>
      </c>
      <c r="D70" s="23">
        <v>110</v>
      </c>
      <c r="E70" s="23">
        <v>110</v>
      </c>
      <c r="F70" s="23">
        <v>110</v>
      </c>
      <c r="G70" s="23">
        <v>110</v>
      </c>
      <c r="H70" s="23">
        <v>110</v>
      </c>
      <c r="I70" s="23">
        <v>110</v>
      </c>
      <c r="J70" s="23">
        <v>110</v>
      </c>
      <c r="K70" s="23">
        <v>175</v>
      </c>
      <c r="L70" s="23">
        <v>175</v>
      </c>
      <c r="M70" s="23">
        <v>175</v>
      </c>
      <c r="N70" s="23">
        <v>175</v>
      </c>
      <c r="O70" s="23">
        <v>175</v>
      </c>
      <c r="P70" s="23">
        <v>362</v>
      </c>
      <c r="Q70" s="23">
        <v>362</v>
      </c>
      <c r="R70" s="23">
        <v>362</v>
      </c>
      <c r="S70" s="23">
        <v>362</v>
      </c>
      <c r="T70" s="23">
        <v>362</v>
      </c>
      <c r="U70" s="23">
        <v>601</v>
      </c>
      <c r="V70" s="23">
        <v>601</v>
      </c>
      <c r="W70" s="23">
        <v>601</v>
      </c>
      <c r="X70" s="23">
        <v>601</v>
      </c>
      <c r="Y70" s="23">
        <v>601</v>
      </c>
      <c r="Z70" s="23">
        <v>1051</v>
      </c>
      <c r="AA70" s="23">
        <v>1051</v>
      </c>
      <c r="AB70" s="23">
        <v>1051</v>
      </c>
      <c r="AC70" s="23">
        <v>1051</v>
      </c>
      <c r="AD70" s="23">
        <v>1051</v>
      </c>
      <c r="AE70" s="23">
        <v>1619</v>
      </c>
      <c r="AF70" s="23">
        <v>1619</v>
      </c>
      <c r="AG70" s="23">
        <v>1619</v>
      </c>
      <c r="AH70" s="23">
        <v>1619</v>
      </c>
      <c r="AI70" s="23">
        <v>1619</v>
      </c>
      <c r="AJ70" s="23">
        <v>2299</v>
      </c>
      <c r="AK70" s="23">
        <v>2299</v>
      </c>
      <c r="AL70" s="23">
        <v>2299</v>
      </c>
      <c r="AM70" s="23">
        <v>2299</v>
      </c>
      <c r="AN70" s="23">
        <v>2299</v>
      </c>
      <c r="AO70" s="23">
        <v>3208</v>
      </c>
      <c r="AP70" s="23">
        <v>3208</v>
      </c>
      <c r="AQ70" s="23">
        <v>3208</v>
      </c>
      <c r="AR70" s="23">
        <v>3208</v>
      </c>
      <c r="AS70" s="23">
        <v>3208</v>
      </c>
      <c r="AT70" s="23">
        <v>4017</v>
      </c>
      <c r="AU70" s="23">
        <v>4017</v>
      </c>
      <c r="AV70" s="23">
        <v>4017</v>
      </c>
      <c r="AW70" s="23">
        <v>4017</v>
      </c>
      <c r="AX70" s="23">
        <v>0</v>
      </c>
    </row>
    <row r="71" spans="2:50" x14ac:dyDescent="0.2">
      <c r="B71" s="22">
        <v>17</v>
      </c>
      <c r="C71" s="23">
        <v>110</v>
      </c>
      <c r="D71" s="23">
        <v>110</v>
      </c>
      <c r="E71" s="23">
        <v>110</v>
      </c>
      <c r="F71" s="23">
        <v>110</v>
      </c>
      <c r="G71" s="23">
        <v>110</v>
      </c>
      <c r="H71" s="23">
        <v>110</v>
      </c>
      <c r="I71" s="23">
        <v>110</v>
      </c>
      <c r="J71" s="23">
        <v>110</v>
      </c>
      <c r="K71" s="23">
        <v>175</v>
      </c>
      <c r="L71" s="23">
        <v>175</v>
      </c>
      <c r="M71" s="23">
        <v>175</v>
      </c>
      <c r="N71" s="23">
        <v>175</v>
      </c>
      <c r="O71" s="23">
        <v>175</v>
      </c>
      <c r="P71" s="23">
        <v>362</v>
      </c>
      <c r="Q71" s="23">
        <v>362</v>
      </c>
      <c r="R71" s="23">
        <v>362</v>
      </c>
      <c r="S71" s="23">
        <v>362</v>
      </c>
      <c r="T71" s="23">
        <v>362</v>
      </c>
      <c r="U71" s="23">
        <v>601</v>
      </c>
      <c r="V71" s="23">
        <v>601</v>
      </c>
      <c r="W71" s="23">
        <v>601</v>
      </c>
      <c r="X71" s="23">
        <v>601</v>
      </c>
      <c r="Y71" s="23">
        <v>601</v>
      </c>
      <c r="Z71" s="23">
        <v>1051</v>
      </c>
      <c r="AA71" s="23">
        <v>1051</v>
      </c>
      <c r="AB71" s="23">
        <v>1051</v>
      </c>
      <c r="AC71" s="23">
        <v>1051</v>
      </c>
      <c r="AD71" s="23">
        <v>1051</v>
      </c>
      <c r="AE71" s="23">
        <v>1619</v>
      </c>
      <c r="AF71" s="23">
        <v>1619</v>
      </c>
      <c r="AG71" s="23">
        <v>1619</v>
      </c>
      <c r="AH71" s="23">
        <v>1619</v>
      </c>
      <c r="AI71" s="23">
        <v>1619</v>
      </c>
      <c r="AJ71" s="23">
        <v>2299</v>
      </c>
      <c r="AK71" s="23">
        <v>2299</v>
      </c>
      <c r="AL71" s="23">
        <v>2299</v>
      </c>
      <c r="AM71" s="23">
        <v>2299</v>
      </c>
      <c r="AN71" s="23">
        <v>2299</v>
      </c>
      <c r="AO71" s="23">
        <v>3208</v>
      </c>
      <c r="AP71" s="23">
        <v>3208</v>
      </c>
      <c r="AQ71" s="23">
        <v>3208</v>
      </c>
      <c r="AR71" s="23">
        <v>3208</v>
      </c>
      <c r="AS71" s="23">
        <v>3208</v>
      </c>
      <c r="AT71" s="23">
        <v>4017</v>
      </c>
      <c r="AU71" s="23">
        <v>4017</v>
      </c>
      <c r="AV71" s="23">
        <v>4017</v>
      </c>
      <c r="AW71" s="23">
        <v>4017</v>
      </c>
      <c r="AX71" s="23">
        <v>0</v>
      </c>
    </row>
    <row r="72" spans="2:50" x14ac:dyDescent="0.2">
      <c r="B72" s="22">
        <v>18</v>
      </c>
      <c r="C72" s="23">
        <v>110</v>
      </c>
      <c r="D72" s="23">
        <v>110</v>
      </c>
      <c r="E72" s="23">
        <v>110</v>
      </c>
      <c r="F72" s="23">
        <v>110</v>
      </c>
      <c r="G72" s="23">
        <v>110</v>
      </c>
      <c r="H72" s="23">
        <v>110</v>
      </c>
      <c r="I72" s="23">
        <v>110</v>
      </c>
      <c r="J72" s="23">
        <v>110</v>
      </c>
      <c r="K72" s="23">
        <v>175</v>
      </c>
      <c r="L72" s="23">
        <v>175</v>
      </c>
      <c r="M72" s="23">
        <v>175</v>
      </c>
      <c r="N72" s="23">
        <v>175</v>
      </c>
      <c r="O72" s="23">
        <v>175</v>
      </c>
      <c r="P72" s="23">
        <v>362</v>
      </c>
      <c r="Q72" s="23">
        <v>362</v>
      </c>
      <c r="R72" s="23">
        <v>362</v>
      </c>
      <c r="S72" s="23">
        <v>362</v>
      </c>
      <c r="T72" s="23">
        <v>362</v>
      </c>
      <c r="U72" s="23">
        <v>601</v>
      </c>
      <c r="V72" s="23">
        <v>601</v>
      </c>
      <c r="W72" s="23">
        <v>601</v>
      </c>
      <c r="X72" s="23">
        <v>601</v>
      </c>
      <c r="Y72" s="23">
        <v>601</v>
      </c>
      <c r="Z72" s="23">
        <v>1051</v>
      </c>
      <c r="AA72" s="23">
        <v>1051</v>
      </c>
      <c r="AB72" s="23">
        <v>1051</v>
      </c>
      <c r="AC72" s="23">
        <v>1051</v>
      </c>
      <c r="AD72" s="23">
        <v>1051</v>
      </c>
      <c r="AE72" s="23">
        <v>1619</v>
      </c>
      <c r="AF72" s="23">
        <v>1619</v>
      </c>
      <c r="AG72" s="23">
        <v>1619</v>
      </c>
      <c r="AH72" s="23">
        <v>1619</v>
      </c>
      <c r="AI72" s="23">
        <v>1619</v>
      </c>
      <c r="AJ72" s="23">
        <v>2299</v>
      </c>
      <c r="AK72" s="23">
        <v>2299</v>
      </c>
      <c r="AL72" s="23">
        <v>2299</v>
      </c>
      <c r="AM72" s="23">
        <v>2299</v>
      </c>
      <c r="AN72" s="23">
        <v>2299</v>
      </c>
      <c r="AO72" s="23">
        <v>3208</v>
      </c>
      <c r="AP72" s="23">
        <v>3208</v>
      </c>
      <c r="AQ72" s="23">
        <v>3208</v>
      </c>
      <c r="AR72" s="23">
        <v>3208</v>
      </c>
      <c r="AS72" s="23">
        <v>3208</v>
      </c>
      <c r="AT72" s="23">
        <v>4017</v>
      </c>
      <c r="AU72" s="23">
        <v>4017</v>
      </c>
      <c r="AV72" s="23">
        <v>4017</v>
      </c>
      <c r="AW72" s="23">
        <v>4017</v>
      </c>
      <c r="AX72" s="23">
        <v>0</v>
      </c>
    </row>
    <row r="73" spans="2:50" x14ac:dyDescent="0.2">
      <c r="B73" s="22">
        <v>19</v>
      </c>
      <c r="C73" s="23">
        <v>110</v>
      </c>
      <c r="D73" s="23">
        <v>110</v>
      </c>
      <c r="E73" s="23">
        <v>110</v>
      </c>
      <c r="F73" s="23">
        <v>110</v>
      </c>
      <c r="G73" s="23">
        <v>110</v>
      </c>
      <c r="H73" s="23">
        <v>110</v>
      </c>
      <c r="I73" s="23">
        <v>110</v>
      </c>
      <c r="J73" s="23">
        <v>110</v>
      </c>
      <c r="K73" s="23">
        <v>175</v>
      </c>
      <c r="L73" s="23">
        <v>175</v>
      </c>
      <c r="M73" s="23">
        <v>175</v>
      </c>
      <c r="N73" s="23">
        <v>175</v>
      </c>
      <c r="O73" s="23">
        <v>175</v>
      </c>
      <c r="P73" s="23">
        <v>362</v>
      </c>
      <c r="Q73" s="23">
        <v>362</v>
      </c>
      <c r="R73" s="23">
        <v>362</v>
      </c>
      <c r="S73" s="23">
        <v>362</v>
      </c>
      <c r="T73" s="23">
        <v>362</v>
      </c>
      <c r="U73" s="23">
        <v>601</v>
      </c>
      <c r="V73" s="23">
        <v>601</v>
      </c>
      <c r="W73" s="23">
        <v>601</v>
      </c>
      <c r="X73" s="23">
        <v>601</v>
      </c>
      <c r="Y73" s="23">
        <v>601</v>
      </c>
      <c r="Z73" s="23">
        <v>1051</v>
      </c>
      <c r="AA73" s="23">
        <v>1051</v>
      </c>
      <c r="AB73" s="23">
        <v>1051</v>
      </c>
      <c r="AC73" s="23">
        <v>1051</v>
      </c>
      <c r="AD73" s="23">
        <v>1051</v>
      </c>
      <c r="AE73" s="23">
        <v>1619</v>
      </c>
      <c r="AF73" s="23">
        <v>1619</v>
      </c>
      <c r="AG73" s="23">
        <v>1619</v>
      </c>
      <c r="AH73" s="23">
        <v>1619</v>
      </c>
      <c r="AI73" s="23">
        <v>1619</v>
      </c>
      <c r="AJ73" s="23">
        <v>2299</v>
      </c>
      <c r="AK73" s="23">
        <v>2299</v>
      </c>
      <c r="AL73" s="23">
        <v>2299</v>
      </c>
      <c r="AM73" s="23">
        <v>2299</v>
      </c>
      <c r="AN73" s="23">
        <v>2299</v>
      </c>
      <c r="AO73" s="23">
        <v>3208</v>
      </c>
      <c r="AP73" s="23">
        <v>3208</v>
      </c>
      <c r="AQ73" s="23">
        <v>3208</v>
      </c>
      <c r="AR73" s="23">
        <v>3208</v>
      </c>
      <c r="AS73" s="23">
        <v>3208</v>
      </c>
      <c r="AT73" s="23">
        <v>4017</v>
      </c>
      <c r="AU73" s="23">
        <v>4017</v>
      </c>
      <c r="AV73" s="23">
        <v>4017</v>
      </c>
      <c r="AW73" s="23">
        <v>4017</v>
      </c>
      <c r="AX73" s="23">
        <v>0</v>
      </c>
    </row>
    <row r="74" spans="2:50" x14ac:dyDescent="0.2">
      <c r="B74" s="22">
        <v>20</v>
      </c>
      <c r="C74" s="23">
        <v>110</v>
      </c>
      <c r="D74" s="23">
        <v>110</v>
      </c>
      <c r="E74" s="23">
        <v>110</v>
      </c>
      <c r="F74" s="23">
        <v>110</v>
      </c>
      <c r="G74" s="23">
        <v>110</v>
      </c>
      <c r="H74" s="23">
        <v>110</v>
      </c>
      <c r="I74" s="23">
        <v>110</v>
      </c>
      <c r="J74" s="23">
        <v>110</v>
      </c>
      <c r="K74" s="23">
        <v>175</v>
      </c>
      <c r="L74" s="23">
        <v>175</v>
      </c>
      <c r="M74" s="23">
        <v>175</v>
      </c>
      <c r="N74" s="23">
        <v>175</v>
      </c>
      <c r="O74" s="23">
        <v>175</v>
      </c>
      <c r="P74" s="23">
        <v>362</v>
      </c>
      <c r="Q74" s="23">
        <v>362</v>
      </c>
      <c r="R74" s="23">
        <v>362</v>
      </c>
      <c r="S74" s="23">
        <v>362</v>
      </c>
      <c r="T74" s="23">
        <v>362</v>
      </c>
      <c r="U74" s="23">
        <v>601</v>
      </c>
      <c r="V74" s="23">
        <v>601</v>
      </c>
      <c r="W74" s="23">
        <v>601</v>
      </c>
      <c r="X74" s="23">
        <v>601</v>
      </c>
      <c r="Y74" s="23">
        <v>601</v>
      </c>
      <c r="Z74" s="23">
        <v>1051</v>
      </c>
      <c r="AA74" s="23">
        <v>1051</v>
      </c>
      <c r="AB74" s="23">
        <v>1051</v>
      </c>
      <c r="AC74" s="23">
        <v>1051</v>
      </c>
      <c r="AD74" s="23">
        <v>1051</v>
      </c>
      <c r="AE74" s="23">
        <v>1619</v>
      </c>
      <c r="AF74" s="23">
        <v>1619</v>
      </c>
      <c r="AG74" s="23">
        <v>1619</v>
      </c>
      <c r="AH74" s="23">
        <v>1619</v>
      </c>
      <c r="AI74" s="23">
        <v>1619</v>
      </c>
      <c r="AJ74" s="23">
        <v>2299</v>
      </c>
      <c r="AK74" s="23">
        <v>2299</v>
      </c>
      <c r="AL74" s="23">
        <v>2299</v>
      </c>
      <c r="AM74" s="23">
        <v>2299</v>
      </c>
      <c r="AN74" s="23">
        <v>2299</v>
      </c>
      <c r="AO74" s="23">
        <v>3208</v>
      </c>
      <c r="AP74" s="23">
        <v>3208</v>
      </c>
      <c r="AQ74" s="23">
        <v>3208</v>
      </c>
      <c r="AR74" s="23">
        <v>3208</v>
      </c>
      <c r="AS74" s="23">
        <v>3208</v>
      </c>
      <c r="AT74" s="23">
        <v>4017</v>
      </c>
      <c r="AU74" s="23">
        <v>4017</v>
      </c>
      <c r="AV74" s="23">
        <v>4017</v>
      </c>
      <c r="AW74" s="23">
        <v>4017</v>
      </c>
      <c r="AX74" s="23">
        <v>0</v>
      </c>
    </row>
    <row r="75" spans="2:50" x14ac:dyDescent="0.2">
      <c r="B75" s="22">
        <v>21</v>
      </c>
      <c r="C75" s="23">
        <v>110</v>
      </c>
      <c r="D75" s="23">
        <v>110</v>
      </c>
      <c r="E75" s="23">
        <v>110</v>
      </c>
      <c r="F75" s="23">
        <v>110</v>
      </c>
      <c r="G75" s="23">
        <v>110</v>
      </c>
      <c r="H75" s="23">
        <v>110</v>
      </c>
      <c r="I75" s="23">
        <v>110</v>
      </c>
      <c r="J75" s="23">
        <v>110</v>
      </c>
      <c r="K75" s="23">
        <v>175</v>
      </c>
      <c r="L75" s="23">
        <v>175</v>
      </c>
      <c r="M75" s="23">
        <v>175</v>
      </c>
      <c r="N75" s="23">
        <v>175</v>
      </c>
      <c r="O75" s="23">
        <v>175</v>
      </c>
      <c r="P75" s="23">
        <v>362</v>
      </c>
      <c r="Q75" s="23">
        <v>362</v>
      </c>
      <c r="R75" s="23">
        <v>362</v>
      </c>
      <c r="S75" s="23">
        <v>362</v>
      </c>
      <c r="T75" s="23">
        <v>362</v>
      </c>
      <c r="U75" s="23">
        <v>601</v>
      </c>
      <c r="V75" s="23">
        <v>601</v>
      </c>
      <c r="W75" s="23">
        <v>601</v>
      </c>
      <c r="X75" s="23">
        <v>601</v>
      </c>
      <c r="Y75" s="23">
        <v>601</v>
      </c>
      <c r="Z75" s="23">
        <v>1051</v>
      </c>
      <c r="AA75" s="23">
        <v>1051</v>
      </c>
      <c r="AB75" s="23">
        <v>1051</v>
      </c>
      <c r="AC75" s="23">
        <v>1051</v>
      </c>
      <c r="AD75" s="23">
        <v>1051</v>
      </c>
      <c r="AE75" s="23">
        <v>1619</v>
      </c>
      <c r="AF75" s="23">
        <v>1619</v>
      </c>
      <c r="AG75" s="23">
        <v>1619</v>
      </c>
      <c r="AH75" s="23">
        <v>1619</v>
      </c>
      <c r="AI75" s="23">
        <v>1619</v>
      </c>
      <c r="AJ75" s="23">
        <v>2299</v>
      </c>
      <c r="AK75" s="23">
        <v>2299</v>
      </c>
      <c r="AL75" s="23">
        <v>2299</v>
      </c>
      <c r="AM75" s="23">
        <v>2299</v>
      </c>
      <c r="AN75" s="23">
        <v>2299</v>
      </c>
      <c r="AO75" s="23">
        <v>3208</v>
      </c>
      <c r="AP75" s="23">
        <v>3208</v>
      </c>
      <c r="AQ75" s="23">
        <v>3208</v>
      </c>
      <c r="AR75" s="23">
        <v>3208</v>
      </c>
      <c r="AS75" s="23">
        <v>3208</v>
      </c>
      <c r="AT75" s="23">
        <v>4017</v>
      </c>
      <c r="AU75" s="23">
        <v>4017</v>
      </c>
      <c r="AV75" s="23">
        <v>4017</v>
      </c>
      <c r="AW75" s="23">
        <v>4017</v>
      </c>
      <c r="AX75" s="23">
        <v>0</v>
      </c>
    </row>
    <row r="76" spans="2:50" x14ac:dyDescent="0.2">
      <c r="B76" s="22">
        <v>22</v>
      </c>
      <c r="C76" s="23">
        <v>110</v>
      </c>
      <c r="D76" s="23">
        <v>110</v>
      </c>
      <c r="E76" s="23">
        <v>110</v>
      </c>
      <c r="F76" s="23">
        <v>110</v>
      </c>
      <c r="G76" s="23">
        <v>110</v>
      </c>
      <c r="H76" s="23">
        <v>110</v>
      </c>
      <c r="I76" s="23">
        <v>110</v>
      </c>
      <c r="J76" s="23">
        <v>110</v>
      </c>
      <c r="K76" s="23">
        <v>175</v>
      </c>
      <c r="L76" s="23">
        <v>175</v>
      </c>
      <c r="M76" s="23">
        <v>175</v>
      </c>
      <c r="N76" s="23">
        <v>175</v>
      </c>
      <c r="O76" s="23">
        <v>175</v>
      </c>
      <c r="P76" s="23">
        <v>362</v>
      </c>
      <c r="Q76" s="23">
        <v>362</v>
      </c>
      <c r="R76" s="23">
        <v>362</v>
      </c>
      <c r="S76" s="23">
        <v>362</v>
      </c>
      <c r="T76" s="23">
        <v>362</v>
      </c>
      <c r="U76" s="23">
        <v>601</v>
      </c>
      <c r="V76" s="23">
        <v>601</v>
      </c>
      <c r="W76" s="23">
        <v>601</v>
      </c>
      <c r="X76" s="23">
        <v>601</v>
      </c>
      <c r="Y76" s="23">
        <v>601</v>
      </c>
      <c r="Z76" s="23">
        <v>1051</v>
      </c>
      <c r="AA76" s="23">
        <v>1051</v>
      </c>
      <c r="AB76" s="23">
        <v>1051</v>
      </c>
      <c r="AC76" s="23">
        <v>1051</v>
      </c>
      <c r="AD76" s="23">
        <v>1051</v>
      </c>
      <c r="AE76" s="23">
        <v>1619</v>
      </c>
      <c r="AF76" s="23">
        <v>1619</v>
      </c>
      <c r="AG76" s="23">
        <v>1619</v>
      </c>
      <c r="AH76" s="23">
        <v>1619</v>
      </c>
      <c r="AI76" s="23">
        <v>1619</v>
      </c>
      <c r="AJ76" s="23">
        <v>2299</v>
      </c>
      <c r="AK76" s="23">
        <v>2299</v>
      </c>
      <c r="AL76" s="23">
        <v>2299</v>
      </c>
      <c r="AM76" s="23">
        <v>2299</v>
      </c>
      <c r="AN76" s="23">
        <v>2299</v>
      </c>
      <c r="AO76" s="23">
        <v>3208</v>
      </c>
      <c r="AP76" s="23">
        <v>3208</v>
      </c>
      <c r="AQ76" s="23">
        <v>3208</v>
      </c>
      <c r="AR76" s="23">
        <v>3208</v>
      </c>
      <c r="AS76" s="23">
        <v>3208</v>
      </c>
      <c r="AT76" s="23">
        <v>4017</v>
      </c>
      <c r="AU76" s="23">
        <v>4017</v>
      </c>
      <c r="AV76" s="23">
        <v>4017</v>
      </c>
      <c r="AW76" s="23">
        <v>4017</v>
      </c>
      <c r="AX76" s="23">
        <v>0</v>
      </c>
    </row>
    <row r="77" spans="2:50" x14ac:dyDescent="0.2">
      <c r="B77" s="22">
        <v>23</v>
      </c>
      <c r="C77" s="23">
        <v>110</v>
      </c>
      <c r="D77" s="23">
        <v>110</v>
      </c>
      <c r="E77" s="23">
        <v>110</v>
      </c>
      <c r="F77" s="23">
        <v>110</v>
      </c>
      <c r="G77" s="23">
        <v>110</v>
      </c>
      <c r="H77" s="23">
        <v>110</v>
      </c>
      <c r="I77" s="23">
        <v>110</v>
      </c>
      <c r="J77" s="23">
        <v>110</v>
      </c>
      <c r="K77" s="23">
        <v>175</v>
      </c>
      <c r="L77" s="23">
        <v>175</v>
      </c>
      <c r="M77" s="23">
        <v>175</v>
      </c>
      <c r="N77" s="23">
        <v>175</v>
      </c>
      <c r="O77" s="23">
        <v>175</v>
      </c>
      <c r="P77" s="23">
        <v>362</v>
      </c>
      <c r="Q77" s="23">
        <v>362</v>
      </c>
      <c r="R77" s="23">
        <v>362</v>
      </c>
      <c r="S77" s="23">
        <v>362</v>
      </c>
      <c r="T77" s="23">
        <v>362</v>
      </c>
      <c r="U77" s="23">
        <v>601</v>
      </c>
      <c r="V77" s="23">
        <v>601</v>
      </c>
      <c r="W77" s="23">
        <v>601</v>
      </c>
      <c r="X77" s="23">
        <v>601</v>
      </c>
      <c r="Y77" s="23">
        <v>601</v>
      </c>
      <c r="Z77" s="23">
        <v>1051</v>
      </c>
      <c r="AA77" s="23">
        <v>1051</v>
      </c>
      <c r="AB77" s="23">
        <v>1051</v>
      </c>
      <c r="AC77" s="23">
        <v>1051</v>
      </c>
      <c r="AD77" s="23">
        <v>1051</v>
      </c>
      <c r="AE77" s="23">
        <v>1619</v>
      </c>
      <c r="AF77" s="23">
        <v>1619</v>
      </c>
      <c r="AG77" s="23">
        <v>1619</v>
      </c>
      <c r="AH77" s="23">
        <v>1619</v>
      </c>
      <c r="AI77" s="23">
        <v>1619</v>
      </c>
      <c r="AJ77" s="23">
        <v>2299</v>
      </c>
      <c r="AK77" s="23">
        <v>2299</v>
      </c>
      <c r="AL77" s="23">
        <v>2299</v>
      </c>
      <c r="AM77" s="23">
        <v>2299</v>
      </c>
      <c r="AN77" s="23">
        <v>2299</v>
      </c>
      <c r="AO77" s="23">
        <v>3208</v>
      </c>
      <c r="AP77" s="23">
        <v>3208</v>
      </c>
      <c r="AQ77" s="23">
        <v>3208</v>
      </c>
      <c r="AR77" s="23">
        <v>3208</v>
      </c>
      <c r="AS77" s="23">
        <v>3208</v>
      </c>
      <c r="AT77" s="23">
        <v>4017</v>
      </c>
      <c r="AU77" s="23">
        <v>4017</v>
      </c>
      <c r="AV77" s="23">
        <v>4017</v>
      </c>
      <c r="AW77" s="23">
        <v>4017</v>
      </c>
      <c r="AX77" s="23">
        <v>0</v>
      </c>
    </row>
    <row r="78" spans="2:50" x14ac:dyDescent="0.2">
      <c r="B78" s="22">
        <v>24</v>
      </c>
      <c r="C78" s="23">
        <v>110</v>
      </c>
      <c r="D78" s="23">
        <v>110</v>
      </c>
      <c r="E78" s="23">
        <v>110</v>
      </c>
      <c r="F78" s="23">
        <v>110</v>
      </c>
      <c r="G78" s="23">
        <v>110</v>
      </c>
      <c r="H78" s="23">
        <v>110</v>
      </c>
      <c r="I78" s="23">
        <v>110</v>
      </c>
      <c r="J78" s="23">
        <v>110</v>
      </c>
      <c r="K78" s="23">
        <v>175</v>
      </c>
      <c r="L78" s="23">
        <v>175</v>
      </c>
      <c r="M78" s="23">
        <v>175</v>
      </c>
      <c r="N78" s="23">
        <v>175</v>
      </c>
      <c r="O78" s="23">
        <v>175</v>
      </c>
      <c r="P78" s="23">
        <v>362</v>
      </c>
      <c r="Q78" s="23">
        <v>362</v>
      </c>
      <c r="R78" s="23">
        <v>362</v>
      </c>
      <c r="S78" s="23">
        <v>362</v>
      </c>
      <c r="T78" s="23">
        <v>362</v>
      </c>
      <c r="U78" s="23">
        <v>601</v>
      </c>
      <c r="V78" s="23">
        <v>601</v>
      </c>
      <c r="W78" s="23">
        <v>601</v>
      </c>
      <c r="X78" s="23">
        <v>601</v>
      </c>
      <c r="Y78" s="23">
        <v>601</v>
      </c>
      <c r="Z78" s="23">
        <v>1051</v>
      </c>
      <c r="AA78" s="23">
        <v>1051</v>
      </c>
      <c r="AB78" s="23">
        <v>1051</v>
      </c>
      <c r="AC78" s="23">
        <v>1051</v>
      </c>
      <c r="AD78" s="23">
        <v>1051</v>
      </c>
      <c r="AE78" s="23">
        <v>1619</v>
      </c>
      <c r="AF78" s="23">
        <v>1619</v>
      </c>
      <c r="AG78" s="23">
        <v>1619</v>
      </c>
      <c r="AH78" s="23">
        <v>1619</v>
      </c>
      <c r="AI78" s="23">
        <v>1619</v>
      </c>
      <c r="AJ78" s="23">
        <v>2299</v>
      </c>
      <c r="AK78" s="23">
        <v>2299</v>
      </c>
      <c r="AL78" s="23">
        <v>2299</v>
      </c>
      <c r="AM78" s="23">
        <v>2299</v>
      </c>
      <c r="AN78" s="23">
        <v>2299</v>
      </c>
      <c r="AO78" s="23">
        <v>3208</v>
      </c>
      <c r="AP78" s="23">
        <v>3208</v>
      </c>
      <c r="AQ78" s="23">
        <v>3208</v>
      </c>
      <c r="AR78" s="23">
        <v>3208</v>
      </c>
      <c r="AS78" s="23">
        <v>3208</v>
      </c>
      <c r="AT78" s="23">
        <v>4017</v>
      </c>
      <c r="AU78" s="23">
        <v>4017</v>
      </c>
      <c r="AV78" s="23">
        <v>4017</v>
      </c>
      <c r="AW78" s="23">
        <v>4017</v>
      </c>
      <c r="AX78" s="23">
        <v>0</v>
      </c>
    </row>
    <row r="79" spans="2:50" x14ac:dyDescent="0.2">
      <c r="B79" s="22">
        <v>25</v>
      </c>
      <c r="C79" s="23">
        <v>110</v>
      </c>
      <c r="D79" s="23">
        <v>110</v>
      </c>
      <c r="E79" s="23">
        <v>110</v>
      </c>
      <c r="F79" s="23">
        <v>110</v>
      </c>
      <c r="G79" s="23">
        <v>110</v>
      </c>
      <c r="H79" s="23">
        <v>110</v>
      </c>
      <c r="I79" s="23">
        <v>110</v>
      </c>
      <c r="J79" s="23">
        <v>110</v>
      </c>
      <c r="K79" s="23">
        <v>175</v>
      </c>
      <c r="L79" s="23">
        <v>175</v>
      </c>
      <c r="M79" s="23">
        <v>175</v>
      </c>
      <c r="N79" s="23">
        <v>175</v>
      </c>
      <c r="O79" s="23">
        <v>175</v>
      </c>
      <c r="P79" s="23">
        <v>362</v>
      </c>
      <c r="Q79" s="23">
        <v>362</v>
      </c>
      <c r="R79" s="23">
        <v>362</v>
      </c>
      <c r="S79" s="23">
        <v>362</v>
      </c>
      <c r="T79" s="23">
        <v>362</v>
      </c>
      <c r="U79" s="23">
        <v>601</v>
      </c>
      <c r="V79" s="23">
        <v>601</v>
      </c>
      <c r="W79" s="23">
        <v>601</v>
      </c>
      <c r="X79" s="23">
        <v>601</v>
      </c>
      <c r="Y79" s="23">
        <v>601</v>
      </c>
      <c r="Z79" s="23">
        <v>1051</v>
      </c>
      <c r="AA79" s="23">
        <v>1051</v>
      </c>
      <c r="AB79" s="23">
        <v>1051</v>
      </c>
      <c r="AC79" s="23">
        <v>1051</v>
      </c>
      <c r="AD79" s="23">
        <v>1051</v>
      </c>
      <c r="AE79" s="23">
        <v>1619</v>
      </c>
      <c r="AF79" s="23">
        <v>1619</v>
      </c>
      <c r="AG79" s="23">
        <v>1619</v>
      </c>
      <c r="AH79" s="23">
        <v>1619</v>
      </c>
      <c r="AI79" s="23">
        <v>1619</v>
      </c>
      <c r="AJ79" s="23">
        <v>2299</v>
      </c>
      <c r="AK79" s="23">
        <v>2299</v>
      </c>
      <c r="AL79" s="23">
        <v>2299</v>
      </c>
      <c r="AM79" s="23">
        <v>2299</v>
      </c>
      <c r="AN79" s="23">
        <v>2299</v>
      </c>
      <c r="AO79" s="23">
        <v>3208</v>
      </c>
      <c r="AP79" s="23">
        <v>3208</v>
      </c>
      <c r="AQ79" s="23">
        <v>3208</v>
      </c>
      <c r="AR79" s="23">
        <v>3208</v>
      </c>
      <c r="AS79" s="23">
        <v>3208</v>
      </c>
      <c r="AT79" s="23">
        <v>4017</v>
      </c>
      <c r="AU79" s="23">
        <v>4017</v>
      </c>
      <c r="AV79" s="23">
        <v>4017</v>
      </c>
      <c r="AW79" s="23">
        <v>4017</v>
      </c>
      <c r="AX79" s="23">
        <v>0</v>
      </c>
    </row>
    <row r="80" spans="2:50" x14ac:dyDescent="0.2">
      <c r="B80" s="22">
        <v>26</v>
      </c>
      <c r="C80" s="23">
        <v>110</v>
      </c>
      <c r="D80" s="23">
        <v>110</v>
      </c>
      <c r="E80" s="23">
        <v>110</v>
      </c>
      <c r="F80" s="23">
        <v>110</v>
      </c>
      <c r="G80" s="23">
        <v>110</v>
      </c>
      <c r="H80" s="23">
        <v>110</v>
      </c>
      <c r="I80" s="23">
        <v>110</v>
      </c>
      <c r="J80" s="23">
        <v>110</v>
      </c>
      <c r="K80" s="23">
        <v>175</v>
      </c>
      <c r="L80" s="23">
        <v>175</v>
      </c>
      <c r="M80" s="23">
        <v>175</v>
      </c>
      <c r="N80" s="23">
        <v>175</v>
      </c>
      <c r="O80" s="23">
        <v>175</v>
      </c>
      <c r="P80" s="23">
        <v>362</v>
      </c>
      <c r="Q80" s="23">
        <v>362</v>
      </c>
      <c r="R80" s="23">
        <v>362</v>
      </c>
      <c r="S80" s="23">
        <v>362</v>
      </c>
      <c r="T80" s="23">
        <v>362</v>
      </c>
      <c r="U80" s="23">
        <v>601</v>
      </c>
      <c r="V80" s="23">
        <v>601</v>
      </c>
      <c r="W80" s="23">
        <v>601</v>
      </c>
      <c r="X80" s="23">
        <v>601</v>
      </c>
      <c r="Y80" s="23">
        <v>601</v>
      </c>
      <c r="Z80" s="23">
        <v>1051</v>
      </c>
      <c r="AA80" s="23">
        <v>1051</v>
      </c>
      <c r="AB80" s="23">
        <v>1051</v>
      </c>
      <c r="AC80" s="23">
        <v>1051</v>
      </c>
      <c r="AD80" s="23">
        <v>1051</v>
      </c>
      <c r="AE80" s="23">
        <v>1619</v>
      </c>
      <c r="AF80" s="23">
        <v>1619</v>
      </c>
      <c r="AG80" s="23">
        <v>1619</v>
      </c>
      <c r="AH80" s="23">
        <v>1619</v>
      </c>
      <c r="AI80" s="23">
        <v>1619</v>
      </c>
      <c r="AJ80" s="23">
        <v>2299</v>
      </c>
      <c r="AK80" s="23">
        <v>2299</v>
      </c>
      <c r="AL80" s="23">
        <v>2299</v>
      </c>
      <c r="AM80" s="23">
        <v>2299</v>
      </c>
      <c r="AN80" s="23">
        <v>2299</v>
      </c>
      <c r="AO80" s="23">
        <v>3208</v>
      </c>
      <c r="AP80" s="23">
        <v>3208</v>
      </c>
      <c r="AQ80" s="23">
        <v>3208</v>
      </c>
      <c r="AR80" s="23">
        <v>3208</v>
      </c>
      <c r="AS80" s="23">
        <v>3208</v>
      </c>
      <c r="AT80" s="23">
        <v>4017</v>
      </c>
      <c r="AU80" s="23">
        <v>4017</v>
      </c>
      <c r="AV80" s="23">
        <v>4017</v>
      </c>
      <c r="AW80" s="23">
        <v>4017</v>
      </c>
      <c r="AX80" s="23">
        <v>0</v>
      </c>
    </row>
    <row r="81" spans="2:50" x14ac:dyDescent="0.2">
      <c r="B81" s="22">
        <v>27</v>
      </c>
      <c r="C81" s="23">
        <v>110</v>
      </c>
      <c r="D81" s="23">
        <v>110</v>
      </c>
      <c r="E81" s="23">
        <v>110</v>
      </c>
      <c r="F81" s="23">
        <v>110</v>
      </c>
      <c r="G81" s="23">
        <v>110</v>
      </c>
      <c r="H81" s="23">
        <v>110</v>
      </c>
      <c r="I81" s="23">
        <v>110</v>
      </c>
      <c r="J81" s="23">
        <v>110</v>
      </c>
      <c r="K81" s="23">
        <v>175</v>
      </c>
      <c r="L81" s="23">
        <v>175</v>
      </c>
      <c r="M81" s="23">
        <v>175</v>
      </c>
      <c r="N81" s="23">
        <v>175</v>
      </c>
      <c r="O81" s="23">
        <v>175</v>
      </c>
      <c r="P81" s="23">
        <v>362</v>
      </c>
      <c r="Q81" s="23">
        <v>362</v>
      </c>
      <c r="R81" s="23">
        <v>362</v>
      </c>
      <c r="S81" s="23">
        <v>362</v>
      </c>
      <c r="T81" s="23">
        <v>362</v>
      </c>
      <c r="U81" s="23">
        <v>601</v>
      </c>
      <c r="V81" s="23">
        <v>601</v>
      </c>
      <c r="W81" s="23">
        <v>601</v>
      </c>
      <c r="X81" s="23">
        <v>601</v>
      </c>
      <c r="Y81" s="23">
        <v>601</v>
      </c>
      <c r="Z81" s="23">
        <v>1051</v>
      </c>
      <c r="AA81" s="23">
        <v>1051</v>
      </c>
      <c r="AB81" s="23">
        <v>1051</v>
      </c>
      <c r="AC81" s="23">
        <v>1051</v>
      </c>
      <c r="AD81" s="23">
        <v>1051</v>
      </c>
      <c r="AE81" s="23">
        <v>1619</v>
      </c>
      <c r="AF81" s="23">
        <v>1619</v>
      </c>
      <c r="AG81" s="23">
        <v>1619</v>
      </c>
      <c r="AH81" s="23">
        <v>1619</v>
      </c>
      <c r="AI81" s="23">
        <v>1619</v>
      </c>
      <c r="AJ81" s="23">
        <v>2299</v>
      </c>
      <c r="AK81" s="23">
        <v>2299</v>
      </c>
      <c r="AL81" s="23">
        <v>2299</v>
      </c>
      <c r="AM81" s="23">
        <v>2299</v>
      </c>
      <c r="AN81" s="23">
        <v>2299</v>
      </c>
      <c r="AO81" s="23">
        <v>3208</v>
      </c>
      <c r="AP81" s="23">
        <v>3208</v>
      </c>
      <c r="AQ81" s="23">
        <v>3208</v>
      </c>
      <c r="AR81" s="23">
        <v>3208</v>
      </c>
      <c r="AS81" s="23">
        <v>3208</v>
      </c>
      <c r="AT81" s="23">
        <v>4017</v>
      </c>
      <c r="AU81" s="23">
        <v>4017</v>
      </c>
      <c r="AV81" s="23">
        <v>4017</v>
      </c>
      <c r="AW81" s="23">
        <v>4017</v>
      </c>
      <c r="AX81" s="23">
        <v>0</v>
      </c>
    </row>
    <row r="82" spans="2:50" x14ac:dyDescent="0.2">
      <c r="B82" s="22">
        <v>28</v>
      </c>
      <c r="C82" s="23">
        <v>110</v>
      </c>
      <c r="D82" s="23">
        <v>110</v>
      </c>
      <c r="E82" s="23">
        <v>110</v>
      </c>
      <c r="F82" s="23">
        <v>110</v>
      </c>
      <c r="G82" s="23">
        <v>110</v>
      </c>
      <c r="H82" s="23">
        <v>110</v>
      </c>
      <c r="I82" s="23">
        <v>110</v>
      </c>
      <c r="J82" s="23">
        <v>110</v>
      </c>
      <c r="K82" s="23">
        <v>175</v>
      </c>
      <c r="L82" s="23">
        <v>175</v>
      </c>
      <c r="M82" s="23">
        <v>175</v>
      </c>
      <c r="N82" s="23">
        <v>175</v>
      </c>
      <c r="O82" s="23">
        <v>175</v>
      </c>
      <c r="P82" s="23">
        <v>362</v>
      </c>
      <c r="Q82" s="23">
        <v>362</v>
      </c>
      <c r="R82" s="23">
        <v>362</v>
      </c>
      <c r="S82" s="23">
        <v>362</v>
      </c>
      <c r="T82" s="23">
        <v>362</v>
      </c>
      <c r="U82" s="23">
        <v>601</v>
      </c>
      <c r="V82" s="23">
        <v>601</v>
      </c>
      <c r="W82" s="23">
        <v>601</v>
      </c>
      <c r="X82" s="23">
        <v>601</v>
      </c>
      <c r="Y82" s="23">
        <v>601</v>
      </c>
      <c r="Z82" s="23">
        <v>1051</v>
      </c>
      <c r="AA82" s="23">
        <v>1051</v>
      </c>
      <c r="AB82" s="23">
        <v>1051</v>
      </c>
      <c r="AC82" s="23">
        <v>1051</v>
      </c>
      <c r="AD82" s="23">
        <v>1051</v>
      </c>
      <c r="AE82" s="23">
        <v>1619</v>
      </c>
      <c r="AF82" s="23">
        <v>1619</v>
      </c>
      <c r="AG82" s="23">
        <v>1619</v>
      </c>
      <c r="AH82" s="23">
        <v>1619</v>
      </c>
      <c r="AI82" s="23">
        <v>1619</v>
      </c>
      <c r="AJ82" s="23">
        <v>2299</v>
      </c>
      <c r="AK82" s="23">
        <v>2299</v>
      </c>
      <c r="AL82" s="23">
        <v>2299</v>
      </c>
      <c r="AM82" s="23">
        <v>2299</v>
      </c>
      <c r="AN82" s="23">
        <v>2299</v>
      </c>
      <c r="AO82" s="23">
        <v>3208</v>
      </c>
      <c r="AP82" s="23">
        <v>3208</v>
      </c>
      <c r="AQ82" s="23">
        <v>3208</v>
      </c>
      <c r="AR82" s="23">
        <v>3208</v>
      </c>
      <c r="AS82" s="23">
        <v>3208</v>
      </c>
      <c r="AT82" s="23">
        <v>4017</v>
      </c>
      <c r="AU82" s="23">
        <v>4017</v>
      </c>
      <c r="AV82" s="23">
        <v>4017</v>
      </c>
      <c r="AW82" s="23">
        <v>4017</v>
      </c>
      <c r="AX82" s="23">
        <v>0</v>
      </c>
    </row>
    <row r="83" spans="2:50" x14ac:dyDescent="0.2">
      <c r="B83" s="22">
        <v>29</v>
      </c>
      <c r="C83" s="23">
        <v>110</v>
      </c>
      <c r="D83" s="23">
        <v>110</v>
      </c>
      <c r="E83" s="23">
        <v>110</v>
      </c>
      <c r="F83" s="23">
        <v>110</v>
      </c>
      <c r="G83" s="23">
        <v>110</v>
      </c>
      <c r="H83" s="23">
        <v>110</v>
      </c>
      <c r="I83" s="23">
        <v>110</v>
      </c>
      <c r="J83" s="23">
        <v>110</v>
      </c>
      <c r="K83" s="23">
        <v>175</v>
      </c>
      <c r="L83" s="23">
        <v>175</v>
      </c>
      <c r="M83" s="23">
        <v>175</v>
      </c>
      <c r="N83" s="23">
        <v>175</v>
      </c>
      <c r="O83" s="23">
        <v>175</v>
      </c>
      <c r="P83" s="23">
        <v>362</v>
      </c>
      <c r="Q83" s="23">
        <v>362</v>
      </c>
      <c r="R83" s="23">
        <v>362</v>
      </c>
      <c r="S83" s="23">
        <v>362</v>
      </c>
      <c r="T83" s="23">
        <v>362</v>
      </c>
      <c r="U83" s="23">
        <v>601</v>
      </c>
      <c r="V83" s="23">
        <v>601</v>
      </c>
      <c r="W83" s="23">
        <v>601</v>
      </c>
      <c r="X83" s="23">
        <v>601</v>
      </c>
      <c r="Y83" s="23">
        <v>601</v>
      </c>
      <c r="Z83" s="23">
        <v>1051</v>
      </c>
      <c r="AA83" s="23">
        <v>1051</v>
      </c>
      <c r="AB83" s="23">
        <v>1051</v>
      </c>
      <c r="AC83" s="23">
        <v>1051</v>
      </c>
      <c r="AD83" s="23">
        <v>1051</v>
      </c>
      <c r="AE83" s="23">
        <v>1619</v>
      </c>
      <c r="AF83" s="23">
        <v>1619</v>
      </c>
      <c r="AG83" s="23">
        <v>1619</v>
      </c>
      <c r="AH83" s="23">
        <v>1619</v>
      </c>
      <c r="AI83" s="23">
        <v>1619</v>
      </c>
      <c r="AJ83" s="23">
        <v>2299</v>
      </c>
      <c r="AK83" s="23">
        <v>2299</v>
      </c>
      <c r="AL83" s="23">
        <v>2299</v>
      </c>
      <c r="AM83" s="23">
        <v>2299</v>
      </c>
      <c r="AN83" s="23">
        <v>2299</v>
      </c>
      <c r="AO83" s="23">
        <v>3208</v>
      </c>
      <c r="AP83" s="23">
        <v>3208</v>
      </c>
      <c r="AQ83" s="23">
        <v>3208</v>
      </c>
      <c r="AR83" s="23">
        <v>3208</v>
      </c>
      <c r="AS83" s="23">
        <v>3208</v>
      </c>
      <c r="AT83" s="23">
        <v>4017</v>
      </c>
      <c r="AU83" s="23">
        <v>4017</v>
      </c>
      <c r="AV83" s="23">
        <v>4017</v>
      </c>
      <c r="AW83" s="23">
        <v>4017</v>
      </c>
      <c r="AX83" s="23">
        <v>0</v>
      </c>
    </row>
    <row r="84" spans="2:50" x14ac:dyDescent="0.2">
      <c r="B84" s="22">
        <v>30</v>
      </c>
      <c r="C84" s="23">
        <v>110</v>
      </c>
      <c r="D84" s="23">
        <v>110</v>
      </c>
      <c r="E84" s="23">
        <v>110</v>
      </c>
      <c r="F84" s="23">
        <v>110</v>
      </c>
      <c r="G84" s="23">
        <v>110</v>
      </c>
      <c r="H84" s="23">
        <v>110</v>
      </c>
      <c r="I84" s="23">
        <v>110</v>
      </c>
      <c r="J84" s="23">
        <v>110</v>
      </c>
      <c r="K84" s="23">
        <v>175</v>
      </c>
      <c r="L84" s="23">
        <v>175</v>
      </c>
      <c r="M84" s="23">
        <v>175</v>
      </c>
      <c r="N84" s="23">
        <v>175</v>
      </c>
      <c r="O84" s="23">
        <v>175</v>
      </c>
      <c r="P84" s="23">
        <v>362</v>
      </c>
      <c r="Q84" s="23">
        <v>362</v>
      </c>
      <c r="R84" s="23">
        <v>362</v>
      </c>
      <c r="S84" s="23">
        <v>362</v>
      </c>
      <c r="T84" s="23">
        <v>362</v>
      </c>
      <c r="U84" s="23">
        <v>601</v>
      </c>
      <c r="V84" s="23">
        <v>601</v>
      </c>
      <c r="W84" s="23">
        <v>601</v>
      </c>
      <c r="X84" s="23">
        <v>601</v>
      </c>
      <c r="Y84" s="23">
        <v>601</v>
      </c>
      <c r="Z84" s="23">
        <v>1051</v>
      </c>
      <c r="AA84" s="23">
        <v>1051</v>
      </c>
      <c r="AB84" s="23">
        <v>1051</v>
      </c>
      <c r="AC84" s="23">
        <v>1051</v>
      </c>
      <c r="AD84" s="23">
        <v>1051</v>
      </c>
      <c r="AE84" s="23">
        <v>1619</v>
      </c>
      <c r="AF84" s="23">
        <v>1619</v>
      </c>
      <c r="AG84" s="23">
        <v>1619</v>
      </c>
      <c r="AH84" s="23">
        <v>1619</v>
      </c>
      <c r="AI84" s="23">
        <v>1619</v>
      </c>
      <c r="AJ84" s="23">
        <v>2299</v>
      </c>
      <c r="AK84" s="23">
        <v>2299</v>
      </c>
      <c r="AL84" s="23">
        <v>2299</v>
      </c>
      <c r="AM84" s="23">
        <v>2299</v>
      </c>
      <c r="AN84" s="23">
        <v>2299</v>
      </c>
      <c r="AO84" s="23">
        <v>3208</v>
      </c>
      <c r="AP84" s="23">
        <v>3208</v>
      </c>
      <c r="AQ84" s="23">
        <v>3208</v>
      </c>
      <c r="AR84" s="23">
        <v>3208</v>
      </c>
      <c r="AS84" s="23">
        <v>3208</v>
      </c>
      <c r="AT84" s="23">
        <v>4017</v>
      </c>
      <c r="AU84" s="23">
        <v>4017</v>
      </c>
      <c r="AV84" s="23">
        <v>4017</v>
      </c>
      <c r="AW84" s="23">
        <v>4017</v>
      </c>
      <c r="AX84" s="23">
        <v>0</v>
      </c>
    </row>
    <row r="85" spans="2:50" x14ac:dyDescent="0.2">
      <c r="B85" s="22">
        <v>31</v>
      </c>
      <c r="C85" s="23">
        <v>110</v>
      </c>
      <c r="D85" s="23">
        <v>110</v>
      </c>
      <c r="E85" s="23">
        <v>110</v>
      </c>
      <c r="F85" s="23">
        <v>110</v>
      </c>
      <c r="G85" s="23">
        <v>110</v>
      </c>
      <c r="H85" s="23">
        <v>110</v>
      </c>
      <c r="I85" s="23">
        <v>110</v>
      </c>
      <c r="J85" s="23">
        <v>110</v>
      </c>
      <c r="K85" s="23">
        <v>175</v>
      </c>
      <c r="L85" s="23">
        <v>175</v>
      </c>
      <c r="M85" s="23">
        <v>175</v>
      </c>
      <c r="N85" s="23">
        <v>175</v>
      </c>
      <c r="O85" s="23">
        <v>175</v>
      </c>
      <c r="P85" s="23">
        <v>362</v>
      </c>
      <c r="Q85" s="23">
        <v>362</v>
      </c>
      <c r="R85" s="23">
        <v>362</v>
      </c>
      <c r="S85" s="23">
        <v>362</v>
      </c>
      <c r="T85" s="23">
        <v>362</v>
      </c>
      <c r="U85" s="23">
        <v>601</v>
      </c>
      <c r="V85" s="23">
        <v>601</v>
      </c>
      <c r="W85" s="23">
        <v>601</v>
      </c>
      <c r="X85" s="23">
        <v>601</v>
      </c>
      <c r="Y85" s="23">
        <v>601</v>
      </c>
      <c r="Z85" s="23">
        <v>1051</v>
      </c>
      <c r="AA85" s="23">
        <v>1051</v>
      </c>
      <c r="AB85" s="23">
        <v>1051</v>
      </c>
      <c r="AC85" s="23">
        <v>1051</v>
      </c>
      <c r="AD85" s="23">
        <v>1051</v>
      </c>
      <c r="AE85" s="23">
        <v>1619</v>
      </c>
      <c r="AF85" s="23">
        <v>1619</v>
      </c>
      <c r="AG85" s="23">
        <v>1619</v>
      </c>
      <c r="AH85" s="23">
        <v>1619</v>
      </c>
      <c r="AI85" s="23">
        <v>1619</v>
      </c>
      <c r="AJ85" s="23">
        <v>2299</v>
      </c>
      <c r="AK85" s="23">
        <v>2299</v>
      </c>
      <c r="AL85" s="23">
        <v>2299</v>
      </c>
      <c r="AM85" s="23">
        <v>2299</v>
      </c>
      <c r="AN85" s="23">
        <v>2299</v>
      </c>
      <c r="AO85" s="23">
        <v>3208</v>
      </c>
      <c r="AP85" s="23">
        <v>3208</v>
      </c>
      <c r="AQ85" s="23">
        <v>3208</v>
      </c>
      <c r="AR85" s="23">
        <v>3208</v>
      </c>
      <c r="AS85" s="23">
        <v>3208</v>
      </c>
      <c r="AT85" s="23">
        <v>4017</v>
      </c>
      <c r="AU85" s="23">
        <v>4017</v>
      </c>
      <c r="AV85" s="23">
        <v>4017</v>
      </c>
      <c r="AW85" s="23">
        <v>4017</v>
      </c>
      <c r="AX85" s="23">
        <v>0</v>
      </c>
    </row>
    <row r="86" spans="2:50" x14ac:dyDescent="0.2">
      <c r="B86" s="22">
        <v>32</v>
      </c>
      <c r="C86" s="23">
        <v>110</v>
      </c>
      <c r="D86" s="23">
        <v>110</v>
      </c>
      <c r="E86" s="23">
        <v>110</v>
      </c>
      <c r="F86" s="23">
        <v>110</v>
      </c>
      <c r="G86" s="23">
        <v>110</v>
      </c>
      <c r="H86" s="23">
        <v>110</v>
      </c>
      <c r="I86" s="23">
        <v>110</v>
      </c>
      <c r="J86" s="23">
        <v>110</v>
      </c>
      <c r="K86" s="23">
        <v>175</v>
      </c>
      <c r="L86" s="23">
        <v>175</v>
      </c>
      <c r="M86" s="23">
        <v>175</v>
      </c>
      <c r="N86" s="23">
        <v>175</v>
      </c>
      <c r="O86" s="23">
        <v>175</v>
      </c>
      <c r="P86" s="23">
        <v>362</v>
      </c>
      <c r="Q86" s="23">
        <v>362</v>
      </c>
      <c r="R86" s="23">
        <v>362</v>
      </c>
      <c r="S86" s="23">
        <v>362</v>
      </c>
      <c r="T86" s="23">
        <v>362</v>
      </c>
      <c r="U86" s="23">
        <v>601</v>
      </c>
      <c r="V86" s="23">
        <v>601</v>
      </c>
      <c r="W86" s="23">
        <v>601</v>
      </c>
      <c r="X86" s="23">
        <v>601</v>
      </c>
      <c r="Y86" s="23">
        <v>601</v>
      </c>
      <c r="Z86" s="23">
        <v>1051</v>
      </c>
      <c r="AA86" s="23">
        <v>1051</v>
      </c>
      <c r="AB86" s="23">
        <v>1051</v>
      </c>
      <c r="AC86" s="23">
        <v>1051</v>
      </c>
      <c r="AD86" s="23">
        <v>1051</v>
      </c>
      <c r="AE86" s="23">
        <v>1619</v>
      </c>
      <c r="AF86" s="23">
        <v>1619</v>
      </c>
      <c r="AG86" s="23">
        <v>1619</v>
      </c>
      <c r="AH86" s="23">
        <v>1619</v>
      </c>
      <c r="AI86" s="23">
        <v>1619</v>
      </c>
      <c r="AJ86" s="23">
        <v>2299</v>
      </c>
      <c r="AK86" s="23">
        <v>2299</v>
      </c>
      <c r="AL86" s="23">
        <v>2299</v>
      </c>
      <c r="AM86" s="23">
        <v>2299</v>
      </c>
      <c r="AN86" s="23">
        <v>2299</v>
      </c>
      <c r="AO86" s="23">
        <v>3208</v>
      </c>
      <c r="AP86" s="23">
        <v>3208</v>
      </c>
      <c r="AQ86" s="23">
        <v>3208</v>
      </c>
      <c r="AR86" s="23">
        <v>3208</v>
      </c>
      <c r="AS86" s="23">
        <v>3208</v>
      </c>
      <c r="AT86" s="23">
        <v>4017</v>
      </c>
      <c r="AU86" s="23">
        <v>4017</v>
      </c>
      <c r="AV86" s="23">
        <v>4017</v>
      </c>
      <c r="AW86" s="23">
        <v>4017</v>
      </c>
      <c r="AX86" s="23">
        <v>0</v>
      </c>
    </row>
    <row r="87" spans="2:50" x14ac:dyDescent="0.2">
      <c r="B87" s="22">
        <v>33</v>
      </c>
      <c r="C87" s="23">
        <v>110</v>
      </c>
      <c r="D87" s="23">
        <v>110</v>
      </c>
      <c r="E87" s="23">
        <v>110</v>
      </c>
      <c r="F87" s="23">
        <v>110</v>
      </c>
      <c r="G87" s="23">
        <v>110</v>
      </c>
      <c r="H87" s="23">
        <v>110</v>
      </c>
      <c r="I87" s="23">
        <v>110</v>
      </c>
      <c r="J87" s="23">
        <v>110</v>
      </c>
      <c r="K87" s="23">
        <v>175</v>
      </c>
      <c r="L87" s="23">
        <v>175</v>
      </c>
      <c r="M87" s="23">
        <v>175</v>
      </c>
      <c r="N87" s="23">
        <v>175</v>
      </c>
      <c r="O87" s="23">
        <v>175</v>
      </c>
      <c r="P87" s="23">
        <v>362</v>
      </c>
      <c r="Q87" s="23">
        <v>362</v>
      </c>
      <c r="R87" s="23">
        <v>362</v>
      </c>
      <c r="S87" s="23">
        <v>362</v>
      </c>
      <c r="T87" s="23">
        <v>362</v>
      </c>
      <c r="U87" s="23">
        <v>601</v>
      </c>
      <c r="V87" s="23">
        <v>601</v>
      </c>
      <c r="W87" s="23">
        <v>601</v>
      </c>
      <c r="X87" s="23">
        <v>601</v>
      </c>
      <c r="Y87" s="23">
        <v>601</v>
      </c>
      <c r="Z87" s="23">
        <v>1051</v>
      </c>
      <c r="AA87" s="23">
        <v>1051</v>
      </c>
      <c r="AB87" s="23">
        <v>1051</v>
      </c>
      <c r="AC87" s="23">
        <v>1051</v>
      </c>
      <c r="AD87" s="23">
        <v>1051</v>
      </c>
      <c r="AE87" s="23">
        <v>1619</v>
      </c>
      <c r="AF87" s="23">
        <v>1619</v>
      </c>
      <c r="AG87" s="23">
        <v>1619</v>
      </c>
      <c r="AH87" s="23">
        <v>1619</v>
      </c>
      <c r="AI87" s="23">
        <v>1619</v>
      </c>
      <c r="AJ87" s="23">
        <v>2299</v>
      </c>
      <c r="AK87" s="23">
        <v>2299</v>
      </c>
      <c r="AL87" s="23">
        <v>2299</v>
      </c>
      <c r="AM87" s="23">
        <v>2299</v>
      </c>
      <c r="AN87" s="23">
        <v>2299</v>
      </c>
      <c r="AO87" s="23">
        <v>3208</v>
      </c>
      <c r="AP87" s="23">
        <v>3208</v>
      </c>
      <c r="AQ87" s="23">
        <v>3208</v>
      </c>
      <c r="AR87" s="23">
        <v>3208</v>
      </c>
      <c r="AS87" s="23">
        <v>3208</v>
      </c>
      <c r="AT87" s="23">
        <v>4017</v>
      </c>
      <c r="AU87" s="23">
        <v>4017</v>
      </c>
      <c r="AV87" s="23">
        <v>4017</v>
      </c>
      <c r="AW87" s="23">
        <v>4017</v>
      </c>
      <c r="AX87" s="23">
        <v>0</v>
      </c>
    </row>
    <row r="88" spans="2:50" x14ac:dyDescent="0.2">
      <c r="B88" s="22">
        <v>34</v>
      </c>
      <c r="C88" s="23">
        <v>110</v>
      </c>
      <c r="D88" s="23">
        <v>110</v>
      </c>
      <c r="E88" s="23">
        <v>110</v>
      </c>
      <c r="F88" s="23">
        <v>110</v>
      </c>
      <c r="G88" s="23">
        <v>110</v>
      </c>
      <c r="H88" s="23">
        <v>110</v>
      </c>
      <c r="I88" s="23">
        <v>110</v>
      </c>
      <c r="J88" s="23">
        <v>110</v>
      </c>
      <c r="K88" s="23">
        <v>175</v>
      </c>
      <c r="L88" s="23">
        <v>175</v>
      </c>
      <c r="M88" s="23">
        <v>175</v>
      </c>
      <c r="N88" s="23">
        <v>175</v>
      </c>
      <c r="O88" s="23">
        <v>175</v>
      </c>
      <c r="P88" s="23">
        <v>362</v>
      </c>
      <c r="Q88" s="23">
        <v>362</v>
      </c>
      <c r="R88" s="23">
        <v>362</v>
      </c>
      <c r="S88" s="23">
        <v>362</v>
      </c>
      <c r="T88" s="23">
        <v>362</v>
      </c>
      <c r="U88" s="23">
        <v>601</v>
      </c>
      <c r="V88" s="23">
        <v>601</v>
      </c>
      <c r="W88" s="23">
        <v>601</v>
      </c>
      <c r="X88" s="23">
        <v>601</v>
      </c>
      <c r="Y88" s="23">
        <v>601</v>
      </c>
      <c r="Z88" s="23">
        <v>1051</v>
      </c>
      <c r="AA88" s="23">
        <v>1051</v>
      </c>
      <c r="AB88" s="23">
        <v>1051</v>
      </c>
      <c r="AC88" s="23">
        <v>1051</v>
      </c>
      <c r="AD88" s="23">
        <v>1051</v>
      </c>
      <c r="AE88" s="23">
        <v>1619</v>
      </c>
      <c r="AF88" s="23">
        <v>1619</v>
      </c>
      <c r="AG88" s="23">
        <v>1619</v>
      </c>
      <c r="AH88" s="23">
        <v>1619</v>
      </c>
      <c r="AI88" s="23">
        <v>1619</v>
      </c>
      <c r="AJ88" s="23">
        <v>2299</v>
      </c>
      <c r="AK88" s="23">
        <v>2299</v>
      </c>
      <c r="AL88" s="23">
        <v>2299</v>
      </c>
      <c r="AM88" s="23">
        <v>2299</v>
      </c>
      <c r="AN88" s="23">
        <v>2299</v>
      </c>
      <c r="AO88" s="23">
        <v>3208</v>
      </c>
      <c r="AP88" s="23">
        <v>3208</v>
      </c>
      <c r="AQ88" s="23">
        <v>3208</v>
      </c>
      <c r="AR88" s="23">
        <v>3208</v>
      </c>
      <c r="AS88" s="23">
        <v>3208</v>
      </c>
      <c r="AT88" s="23">
        <v>4017</v>
      </c>
      <c r="AU88" s="23">
        <v>4017</v>
      </c>
      <c r="AV88" s="23">
        <v>4017</v>
      </c>
      <c r="AW88" s="23">
        <v>4017</v>
      </c>
      <c r="AX88" s="23">
        <v>0</v>
      </c>
    </row>
    <row r="89" spans="2:50" x14ac:dyDescent="0.2">
      <c r="B89" s="22">
        <v>35</v>
      </c>
      <c r="C89" s="23">
        <v>110</v>
      </c>
      <c r="D89" s="23">
        <v>110</v>
      </c>
      <c r="E89" s="23">
        <v>110</v>
      </c>
      <c r="F89" s="23">
        <v>110</v>
      </c>
      <c r="G89" s="23">
        <v>110</v>
      </c>
      <c r="H89" s="23">
        <v>110</v>
      </c>
      <c r="I89" s="23">
        <v>110</v>
      </c>
      <c r="J89" s="23">
        <v>110</v>
      </c>
      <c r="K89" s="23">
        <v>175</v>
      </c>
      <c r="L89" s="23">
        <v>175</v>
      </c>
      <c r="M89" s="23">
        <v>175</v>
      </c>
      <c r="N89" s="23">
        <v>175</v>
      </c>
      <c r="O89" s="23">
        <v>175</v>
      </c>
      <c r="P89" s="23">
        <v>362</v>
      </c>
      <c r="Q89" s="23">
        <v>362</v>
      </c>
      <c r="R89" s="23">
        <v>362</v>
      </c>
      <c r="S89" s="23">
        <v>362</v>
      </c>
      <c r="T89" s="23">
        <v>362</v>
      </c>
      <c r="U89" s="23">
        <v>601</v>
      </c>
      <c r="V89" s="23">
        <v>601</v>
      </c>
      <c r="W89" s="23">
        <v>601</v>
      </c>
      <c r="X89" s="23">
        <v>601</v>
      </c>
      <c r="Y89" s="23">
        <v>601</v>
      </c>
      <c r="Z89" s="23">
        <v>1051</v>
      </c>
      <c r="AA89" s="23">
        <v>1051</v>
      </c>
      <c r="AB89" s="23">
        <v>1051</v>
      </c>
      <c r="AC89" s="23">
        <v>1051</v>
      </c>
      <c r="AD89" s="23">
        <v>1051</v>
      </c>
      <c r="AE89" s="23">
        <v>1619</v>
      </c>
      <c r="AF89" s="23">
        <v>1619</v>
      </c>
      <c r="AG89" s="23">
        <v>1619</v>
      </c>
      <c r="AH89" s="23">
        <v>1619</v>
      </c>
      <c r="AI89" s="23">
        <v>1619</v>
      </c>
      <c r="AJ89" s="23">
        <v>2299</v>
      </c>
      <c r="AK89" s="23">
        <v>2299</v>
      </c>
      <c r="AL89" s="23">
        <v>2299</v>
      </c>
      <c r="AM89" s="23">
        <v>2299</v>
      </c>
      <c r="AN89" s="23">
        <v>2299</v>
      </c>
      <c r="AO89" s="23">
        <v>3208</v>
      </c>
      <c r="AP89" s="23">
        <v>3208</v>
      </c>
      <c r="AQ89" s="23">
        <v>3208</v>
      </c>
      <c r="AR89" s="23">
        <v>3208</v>
      </c>
      <c r="AS89" s="23">
        <v>3208</v>
      </c>
      <c r="AT89" s="23">
        <v>4017</v>
      </c>
      <c r="AU89" s="23">
        <v>4017</v>
      </c>
      <c r="AV89" s="23">
        <v>4017</v>
      </c>
      <c r="AW89" s="23">
        <v>4017</v>
      </c>
      <c r="AX89" s="23">
        <v>0</v>
      </c>
    </row>
    <row r="90" spans="2:50" x14ac:dyDescent="0.2">
      <c r="B90" s="22">
        <v>36</v>
      </c>
      <c r="C90" s="23">
        <v>110</v>
      </c>
      <c r="D90" s="23">
        <v>110</v>
      </c>
      <c r="E90" s="23">
        <v>110</v>
      </c>
      <c r="F90" s="23">
        <v>110</v>
      </c>
      <c r="G90" s="23">
        <v>110</v>
      </c>
      <c r="H90" s="23">
        <v>110</v>
      </c>
      <c r="I90" s="23">
        <v>110</v>
      </c>
      <c r="J90" s="23">
        <v>110</v>
      </c>
      <c r="K90" s="23">
        <v>175</v>
      </c>
      <c r="L90" s="23">
        <v>175</v>
      </c>
      <c r="M90" s="23">
        <v>175</v>
      </c>
      <c r="N90" s="23">
        <v>175</v>
      </c>
      <c r="O90" s="23">
        <v>175</v>
      </c>
      <c r="P90" s="23">
        <v>362</v>
      </c>
      <c r="Q90" s="23">
        <v>362</v>
      </c>
      <c r="R90" s="23">
        <v>362</v>
      </c>
      <c r="S90" s="23">
        <v>362</v>
      </c>
      <c r="T90" s="23">
        <v>362</v>
      </c>
      <c r="U90" s="23">
        <v>601</v>
      </c>
      <c r="V90" s="23">
        <v>601</v>
      </c>
      <c r="W90" s="23">
        <v>601</v>
      </c>
      <c r="X90" s="23">
        <v>601</v>
      </c>
      <c r="Y90" s="23">
        <v>601</v>
      </c>
      <c r="Z90" s="23">
        <v>1051</v>
      </c>
      <c r="AA90" s="23">
        <v>1051</v>
      </c>
      <c r="AB90" s="23">
        <v>1051</v>
      </c>
      <c r="AC90" s="23">
        <v>1051</v>
      </c>
      <c r="AD90" s="23">
        <v>1051</v>
      </c>
      <c r="AE90" s="23">
        <v>1619</v>
      </c>
      <c r="AF90" s="23">
        <v>1619</v>
      </c>
      <c r="AG90" s="23">
        <v>1619</v>
      </c>
      <c r="AH90" s="23">
        <v>1619</v>
      </c>
      <c r="AI90" s="23">
        <v>1619</v>
      </c>
      <c r="AJ90" s="23">
        <v>2299</v>
      </c>
      <c r="AK90" s="23">
        <v>2299</v>
      </c>
      <c r="AL90" s="23">
        <v>2299</v>
      </c>
      <c r="AM90" s="23">
        <v>2299</v>
      </c>
      <c r="AN90" s="23">
        <v>2299</v>
      </c>
      <c r="AO90" s="23">
        <v>3208</v>
      </c>
      <c r="AP90" s="23">
        <v>3208</v>
      </c>
      <c r="AQ90" s="23">
        <v>3208</v>
      </c>
      <c r="AR90" s="23">
        <v>3208</v>
      </c>
      <c r="AS90" s="23">
        <v>3208</v>
      </c>
      <c r="AT90" s="23">
        <v>4017</v>
      </c>
      <c r="AU90" s="23">
        <v>4017</v>
      </c>
      <c r="AV90" s="23">
        <v>4017</v>
      </c>
      <c r="AW90" s="23">
        <v>4017</v>
      </c>
      <c r="AX90" s="23">
        <v>0</v>
      </c>
    </row>
    <row r="91" spans="2:50" x14ac:dyDescent="0.2">
      <c r="B91" s="22">
        <v>37</v>
      </c>
      <c r="C91" s="23">
        <v>110</v>
      </c>
      <c r="D91" s="23">
        <v>110</v>
      </c>
      <c r="E91" s="23">
        <v>110</v>
      </c>
      <c r="F91" s="23">
        <v>110</v>
      </c>
      <c r="G91" s="23">
        <v>110</v>
      </c>
      <c r="H91" s="23">
        <v>110</v>
      </c>
      <c r="I91" s="23">
        <v>110</v>
      </c>
      <c r="J91" s="23">
        <v>110</v>
      </c>
      <c r="K91" s="23">
        <v>175</v>
      </c>
      <c r="L91" s="23">
        <v>175</v>
      </c>
      <c r="M91" s="23">
        <v>175</v>
      </c>
      <c r="N91" s="23">
        <v>175</v>
      </c>
      <c r="O91" s="23">
        <v>175</v>
      </c>
      <c r="P91" s="23">
        <v>362</v>
      </c>
      <c r="Q91" s="23">
        <v>362</v>
      </c>
      <c r="R91" s="23">
        <v>362</v>
      </c>
      <c r="S91" s="23">
        <v>362</v>
      </c>
      <c r="T91" s="23">
        <v>362</v>
      </c>
      <c r="U91" s="23">
        <v>601</v>
      </c>
      <c r="V91" s="23">
        <v>601</v>
      </c>
      <c r="W91" s="23">
        <v>601</v>
      </c>
      <c r="X91" s="23">
        <v>601</v>
      </c>
      <c r="Y91" s="23">
        <v>601</v>
      </c>
      <c r="Z91" s="23">
        <v>1051</v>
      </c>
      <c r="AA91" s="23">
        <v>1051</v>
      </c>
      <c r="AB91" s="23">
        <v>1051</v>
      </c>
      <c r="AC91" s="23">
        <v>1051</v>
      </c>
      <c r="AD91" s="23">
        <v>1051</v>
      </c>
      <c r="AE91" s="23">
        <v>1619</v>
      </c>
      <c r="AF91" s="23">
        <v>1619</v>
      </c>
      <c r="AG91" s="23">
        <v>1619</v>
      </c>
      <c r="AH91" s="23">
        <v>1619</v>
      </c>
      <c r="AI91" s="23">
        <v>1619</v>
      </c>
      <c r="AJ91" s="23">
        <v>2299</v>
      </c>
      <c r="AK91" s="23">
        <v>2299</v>
      </c>
      <c r="AL91" s="23">
        <v>2299</v>
      </c>
      <c r="AM91" s="23">
        <v>2299</v>
      </c>
      <c r="AN91" s="23">
        <v>2299</v>
      </c>
      <c r="AO91" s="23">
        <v>3208</v>
      </c>
      <c r="AP91" s="23">
        <v>3208</v>
      </c>
      <c r="AQ91" s="23">
        <v>3208</v>
      </c>
      <c r="AR91" s="23">
        <v>3208</v>
      </c>
      <c r="AS91" s="23">
        <v>3208</v>
      </c>
      <c r="AT91" s="23">
        <v>4017</v>
      </c>
      <c r="AU91" s="23">
        <v>4017</v>
      </c>
      <c r="AV91" s="23">
        <v>4017</v>
      </c>
      <c r="AW91" s="23">
        <v>4017</v>
      </c>
      <c r="AX91" s="23">
        <v>0</v>
      </c>
    </row>
    <row r="92" spans="2:50" x14ac:dyDescent="0.2">
      <c r="B92" s="22">
        <v>38</v>
      </c>
      <c r="C92" s="23">
        <v>110</v>
      </c>
      <c r="D92" s="23">
        <v>110</v>
      </c>
      <c r="E92" s="23">
        <v>110</v>
      </c>
      <c r="F92" s="23">
        <v>110</v>
      </c>
      <c r="G92" s="23">
        <v>110</v>
      </c>
      <c r="H92" s="23">
        <v>110</v>
      </c>
      <c r="I92" s="23">
        <v>110</v>
      </c>
      <c r="J92" s="23">
        <v>110</v>
      </c>
      <c r="K92" s="23">
        <v>175</v>
      </c>
      <c r="L92" s="23">
        <v>175</v>
      </c>
      <c r="M92" s="23">
        <v>175</v>
      </c>
      <c r="N92" s="23">
        <v>175</v>
      </c>
      <c r="O92" s="23">
        <v>175</v>
      </c>
      <c r="P92" s="23">
        <v>362</v>
      </c>
      <c r="Q92" s="23">
        <v>362</v>
      </c>
      <c r="R92" s="23">
        <v>362</v>
      </c>
      <c r="S92" s="23">
        <v>362</v>
      </c>
      <c r="T92" s="23">
        <v>362</v>
      </c>
      <c r="U92" s="23">
        <v>601</v>
      </c>
      <c r="V92" s="23">
        <v>601</v>
      </c>
      <c r="W92" s="23">
        <v>601</v>
      </c>
      <c r="X92" s="23">
        <v>601</v>
      </c>
      <c r="Y92" s="23">
        <v>601</v>
      </c>
      <c r="Z92" s="23">
        <v>1051</v>
      </c>
      <c r="AA92" s="23">
        <v>1051</v>
      </c>
      <c r="AB92" s="23">
        <v>1051</v>
      </c>
      <c r="AC92" s="23">
        <v>1051</v>
      </c>
      <c r="AD92" s="23">
        <v>1051</v>
      </c>
      <c r="AE92" s="23">
        <v>1619</v>
      </c>
      <c r="AF92" s="23">
        <v>1619</v>
      </c>
      <c r="AG92" s="23">
        <v>1619</v>
      </c>
      <c r="AH92" s="23">
        <v>1619</v>
      </c>
      <c r="AI92" s="23">
        <v>1619</v>
      </c>
      <c r="AJ92" s="23">
        <v>2299</v>
      </c>
      <c r="AK92" s="23">
        <v>2299</v>
      </c>
      <c r="AL92" s="23">
        <v>2299</v>
      </c>
      <c r="AM92" s="23">
        <v>2299</v>
      </c>
      <c r="AN92" s="23">
        <v>2299</v>
      </c>
      <c r="AO92" s="23">
        <v>3208</v>
      </c>
      <c r="AP92" s="23">
        <v>3208</v>
      </c>
      <c r="AQ92" s="23">
        <v>3208</v>
      </c>
      <c r="AR92" s="23">
        <v>3208</v>
      </c>
      <c r="AS92" s="23">
        <v>3208</v>
      </c>
      <c r="AT92" s="23">
        <v>4017</v>
      </c>
      <c r="AU92" s="23">
        <v>4017</v>
      </c>
      <c r="AV92" s="23">
        <v>4017</v>
      </c>
      <c r="AW92" s="23">
        <v>4017</v>
      </c>
      <c r="AX92" s="23">
        <v>0</v>
      </c>
    </row>
    <row r="93" spans="2:50" x14ac:dyDescent="0.2">
      <c r="B93" s="22">
        <v>39</v>
      </c>
      <c r="C93" s="23">
        <v>110</v>
      </c>
      <c r="D93" s="23">
        <v>110</v>
      </c>
      <c r="E93" s="23">
        <v>110</v>
      </c>
      <c r="F93" s="23">
        <v>110</v>
      </c>
      <c r="G93" s="23">
        <v>110</v>
      </c>
      <c r="H93" s="23">
        <v>110</v>
      </c>
      <c r="I93" s="23">
        <v>110</v>
      </c>
      <c r="J93" s="23">
        <v>110</v>
      </c>
      <c r="K93" s="23">
        <v>175</v>
      </c>
      <c r="L93" s="23">
        <v>175</v>
      </c>
      <c r="M93" s="23">
        <v>175</v>
      </c>
      <c r="N93" s="23">
        <v>175</v>
      </c>
      <c r="O93" s="23">
        <v>175</v>
      </c>
      <c r="P93" s="23">
        <v>362</v>
      </c>
      <c r="Q93" s="23">
        <v>362</v>
      </c>
      <c r="R93" s="23">
        <v>362</v>
      </c>
      <c r="S93" s="23">
        <v>362</v>
      </c>
      <c r="T93" s="23">
        <v>362</v>
      </c>
      <c r="U93" s="23">
        <v>601</v>
      </c>
      <c r="V93" s="23">
        <v>601</v>
      </c>
      <c r="W93" s="23">
        <v>601</v>
      </c>
      <c r="X93" s="23">
        <v>601</v>
      </c>
      <c r="Y93" s="23">
        <v>601</v>
      </c>
      <c r="Z93" s="23">
        <v>1051</v>
      </c>
      <c r="AA93" s="23">
        <v>1051</v>
      </c>
      <c r="AB93" s="23">
        <v>1051</v>
      </c>
      <c r="AC93" s="23">
        <v>1051</v>
      </c>
      <c r="AD93" s="23">
        <v>1051</v>
      </c>
      <c r="AE93" s="23">
        <v>1619</v>
      </c>
      <c r="AF93" s="23">
        <v>1619</v>
      </c>
      <c r="AG93" s="23">
        <v>1619</v>
      </c>
      <c r="AH93" s="23">
        <v>1619</v>
      </c>
      <c r="AI93" s="23">
        <v>1619</v>
      </c>
      <c r="AJ93" s="23">
        <v>2299</v>
      </c>
      <c r="AK93" s="23">
        <v>2299</v>
      </c>
      <c r="AL93" s="23">
        <v>2299</v>
      </c>
      <c r="AM93" s="23">
        <v>2299</v>
      </c>
      <c r="AN93" s="23">
        <v>2299</v>
      </c>
      <c r="AO93" s="23">
        <v>3208</v>
      </c>
      <c r="AP93" s="23">
        <v>3208</v>
      </c>
      <c r="AQ93" s="23">
        <v>3208</v>
      </c>
      <c r="AR93" s="23">
        <v>3208</v>
      </c>
      <c r="AS93" s="23">
        <v>3208</v>
      </c>
      <c r="AT93" s="23">
        <v>4017</v>
      </c>
      <c r="AU93" s="23">
        <v>4017</v>
      </c>
      <c r="AV93" s="23">
        <v>4017</v>
      </c>
      <c r="AW93" s="23">
        <v>4017</v>
      </c>
      <c r="AX93" s="23">
        <v>0</v>
      </c>
    </row>
    <row r="94" spans="2:50" x14ac:dyDescent="0.2">
      <c r="B94" s="22">
        <v>40</v>
      </c>
      <c r="C94" s="23">
        <v>110</v>
      </c>
      <c r="D94" s="23">
        <v>110</v>
      </c>
      <c r="E94" s="23">
        <v>110</v>
      </c>
      <c r="F94" s="23">
        <v>110</v>
      </c>
      <c r="G94" s="23">
        <v>110</v>
      </c>
      <c r="H94" s="23">
        <v>110</v>
      </c>
      <c r="I94" s="23">
        <v>110</v>
      </c>
      <c r="J94" s="23">
        <v>110</v>
      </c>
      <c r="K94" s="23">
        <v>175</v>
      </c>
      <c r="L94" s="23">
        <v>175</v>
      </c>
      <c r="M94" s="23">
        <v>175</v>
      </c>
      <c r="N94" s="23">
        <v>175</v>
      </c>
      <c r="O94" s="23">
        <v>175</v>
      </c>
      <c r="P94" s="23">
        <v>362</v>
      </c>
      <c r="Q94" s="23">
        <v>362</v>
      </c>
      <c r="R94" s="23">
        <v>362</v>
      </c>
      <c r="S94" s="23">
        <v>362</v>
      </c>
      <c r="T94" s="23">
        <v>362</v>
      </c>
      <c r="U94" s="23">
        <v>601</v>
      </c>
      <c r="V94" s="23">
        <v>601</v>
      </c>
      <c r="W94" s="23">
        <v>601</v>
      </c>
      <c r="X94" s="23">
        <v>601</v>
      </c>
      <c r="Y94" s="23">
        <v>601</v>
      </c>
      <c r="Z94" s="23">
        <v>1051</v>
      </c>
      <c r="AA94" s="23">
        <v>1051</v>
      </c>
      <c r="AB94" s="23">
        <v>1051</v>
      </c>
      <c r="AC94" s="23">
        <v>1051</v>
      </c>
      <c r="AD94" s="23">
        <v>1051</v>
      </c>
      <c r="AE94" s="23">
        <v>1619</v>
      </c>
      <c r="AF94" s="23">
        <v>1619</v>
      </c>
      <c r="AG94" s="23">
        <v>1619</v>
      </c>
      <c r="AH94" s="23">
        <v>1619</v>
      </c>
      <c r="AI94" s="23">
        <v>1619</v>
      </c>
      <c r="AJ94" s="23">
        <v>2299</v>
      </c>
      <c r="AK94" s="23">
        <v>2299</v>
      </c>
      <c r="AL94" s="23">
        <v>2299</v>
      </c>
      <c r="AM94" s="23">
        <v>2299</v>
      </c>
      <c r="AN94" s="23">
        <v>2299</v>
      </c>
      <c r="AO94" s="23">
        <v>3208</v>
      </c>
      <c r="AP94" s="23">
        <v>3208</v>
      </c>
      <c r="AQ94" s="23">
        <v>3208</v>
      </c>
      <c r="AR94" s="23">
        <v>3208</v>
      </c>
      <c r="AS94" s="23">
        <v>3208</v>
      </c>
      <c r="AT94" s="23">
        <v>4017</v>
      </c>
      <c r="AU94" s="23">
        <v>4017</v>
      </c>
      <c r="AV94" s="23">
        <v>4017</v>
      </c>
      <c r="AW94" s="23">
        <v>4017</v>
      </c>
      <c r="AX94" s="23">
        <v>0</v>
      </c>
    </row>
    <row r="95" spans="2:50" x14ac:dyDescent="0.2">
      <c r="B95" s="22">
        <v>41</v>
      </c>
      <c r="C95" s="23">
        <v>110</v>
      </c>
      <c r="D95" s="23">
        <v>110</v>
      </c>
      <c r="E95" s="23">
        <v>110</v>
      </c>
      <c r="F95" s="23">
        <v>110</v>
      </c>
      <c r="G95" s="23">
        <v>110</v>
      </c>
      <c r="H95" s="23">
        <v>110</v>
      </c>
      <c r="I95" s="23">
        <v>110</v>
      </c>
      <c r="J95" s="23">
        <v>110</v>
      </c>
      <c r="K95" s="23">
        <v>175</v>
      </c>
      <c r="L95" s="23">
        <v>175</v>
      </c>
      <c r="M95" s="23">
        <v>175</v>
      </c>
      <c r="N95" s="23">
        <v>175</v>
      </c>
      <c r="O95" s="23">
        <v>175</v>
      </c>
      <c r="P95" s="23">
        <v>362</v>
      </c>
      <c r="Q95" s="23">
        <v>362</v>
      </c>
      <c r="R95" s="23">
        <v>362</v>
      </c>
      <c r="S95" s="23">
        <v>362</v>
      </c>
      <c r="T95" s="23">
        <v>362</v>
      </c>
      <c r="U95" s="23">
        <v>601</v>
      </c>
      <c r="V95" s="23">
        <v>601</v>
      </c>
      <c r="W95" s="23">
        <v>601</v>
      </c>
      <c r="X95" s="23">
        <v>601</v>
      </c>
      <c r="Y95" s="23">
        <v>601</v>
      </c>
      <c r="Z95" s="23">
        <v>1051</v>
      </c>
      <c r="AA95" s="23">
        <v>1051</v>
      </c>
      <c r="AB95" s="23">
        <v>1051</v>
      </c>
      <c r="AC95" s="23">
        <v>1051</v>
      </c>
      <c r="AD95" s="23">
        <v>1051</v>
      </c>
      <c r="AE95" s="23">
        <v>1619</v>
      </c>
      <c r="AF95" s="23">
        <v>1619</v>
      </c>
      <c r="AG95" s="23">
        <v>1619</v>
      </c>
      <c r="AH95" s="23">
        <v>1619</v>
      </c>
      <c r="AI95" s="23">
        <v>1619</v>
      </c>
      <c r="AJ95" s="23">
        <v>2299</v>
      </c>
      <c r="AK95" s="23">
        <v>2299</v>
      </c>
      <c r="AL95" s="23">
        <v>2299</v>
      </c>
      <c r="AM95" s="23">
        <v>2299</v>
      </c>
      <c r="AN95" s="23">
        <v>2299</v>
      </c>
      <c r="AO95" s="23">
        <v>3208</v>
      </c>
      <c r="AP95" s="23">
        <v>3208</v>
      </c>
      <c r="AQ95" s="23">
        <v>3208</v>
      </c>
      <c r="AR95" s="23">
        <v>3208</v>
      </c>
      <c r="AS95" s="23">
        <v>3208</v>
      </c>
      <c r="AT95" s="23">
        <v>4017</v>
      </c>
      <c r="AU95" s="23">
        <v>4017</v>
      </c>
      <c r="AV95" s="23">
        <v>4017</v>
      </c>
      <c r="AW95" s="23">
        <v>4017</v>
      </c>
      <c r="AX95" s="23">
        <v>0</v>
      </c>
    </row>
    <row r="96" spans="2:50" x14ac:dyDescent="0.2">
      <c r="B96" s="22">
        <v>42</v>
      </c>
      <c r="C96" s="23">
        <v>110</v>
      </c>
      <c r="D96" s="23">
        <v>110</v>
      </c>
      <c r="E96" s="23">
        <v>110</v>
      </c>
      <c r="F96" s="23">
        <v>110</v>
      </c>
      <c r="G96" s="23">
        <v>110</v>
      </c>
      <c r="H96" s="23">
        <v>110</v>
      </c>
      <c r="I96" s="23">
        <v>110</v>
      </c>
      <c r="J96" s="23">
        <v>110</v>
      </c>
      <c r="K96" s="23">
        <v>175</v>
      </c>
      <c r="L96" s="23">
        <v>175</v>
      </c>
      <c r="M96" s="23">
        <v>175</v>
      </c>
      <c r="N96" s="23">
        <v>175</v>
      </c>
      <c r="O96" s="23">
        <v>175</v>
      </c>
      <c r="P96" s="23">
        <v>362</v>
      </c>
      <c r="Q96" s="23">
        <v>362</v>
      </c>
      <c r="R96" s="23">
        <v>362</v>
      </c>
      <c r="S96" s="23">
        <v>362</v>
      </c>
      <c r="T96" s="23">
        <v>362</v>
      </c>
      <c r="U96" s="23">
        <v>601</v>
      </c>
      <c r="V96" s="23">
        <v>601</v>
      </c>
      <c r="W96" s="23">
        <v>601</v>
      </c>
      <c r="X96" s="23">
        <v>601</v>
      </c>
      <c r="Y96" s="23">
        <v>601</v>
      </c>
      <c r="Z96" s="23">
        <v>1051</v>
      </c>
      <c r="AA96" s="23">
        <v>1051</v>
      </c>
      <c r="AB96" s="23">
        <v>1051</v>
      </c>
      <c r="AC96" s="23">
        <v>1051</v>
      </c>
      <c r="AD96" s="23">
        <v>1051</v>
      </c>
      <c r="AE96" s="23">
        <v>1619</v>
      </c>
      <c r="AF96" s="23">
        <v>1619</v>
      </c>
      <c r="AG96" s="23">
        <v>1619</v>
      </c>
      <c r="AH96" s="23">
        <v>1619</v>
      </c>
      <c r="AI96" s="23">
        <v>1619</v>
      </c>
      <c r="AJ96" s="23">
        <v>2299</v>
      </c>
      <c r="AK96" s="23">
        <v>2299</v>
      </c>
      <c r="AL96" s="23">
        <v>2299</v>
      </c>
      <c r="AM96" s="23">
        <v>2299</v>
      </c>
      <c r="AN96" s="23">
        <v>2299</v>
      </c>
      <c r="AO96" s="23">
        <v>3208</v>
      </c>
      <c r="AP96" s="23">
        <v>3208</v>
      </c>
      <c r="AQ96" s="23">
        <v>3208</v>
      </c>
      <c r="AR96" s="23">
        <v>3208</v>
      </c>
      <c r="AS96" s="23">
        <v>3208</v>
      </c>
      <c r="AT96" s="23">
        <v>4017</v>
      </c>
      <c r="AU96" s="23">
        <v>4017</v>
      </c>
      <c r="AV96" s="23">
        <v>4017</v>
      </c>
      <c r="AW96" s="23">
        <v>4017</v>
      </c>
      <c r="AX96" s="23">
        <v>0</v>
      </c>
    </row>
    <row r="97" spans="2:50" x14ac:dyDescent="0.2">
      <c r="B97" s="22">
        <v>43</v>
      </c>
      <c r="C97" s="23">
        <v>110</v>
      </c>
      <c r="D97" s="23">
        <v>110</v>
      </c>
      <c r="E97" s="23">
        <v>110</v>
      </c>
      <c r="F97" s="23">
        <v>110</v>
      </c>
      <c r="G97" s="23">
        <v>110</v>
      </c>
      <c r="H97" s="23">
        <v>110</v>
      </c>
      <c r="I97" s="23">
        <v>110</v>
      </c>
      <c r="J97" s="23">
        <v>110</v>
      </c>
      <c r="K97" s="23">
        <v>175</v>
      </c>
      <c r="L97" s="23">
        <v>175</v>
      </c>
      <c r="M97" s="23">
        <v>175</v>
      </c>
      <c r="N97" s="23">
        <v>175</v>
      </c>
      <c r="O97" s="23">
        <v>175</v>
      </c>
      <c r="P97" s="23">
        <v>362</v>
      </c>
      <c r="Q97" s="23">
        <v>362</v>
      </c>
      <c r="R97" s="23">
        <v>362</v>
      </c>
      <c r="S97" s="23">
        <v>362</v>
      </c>
      <c r="T97" s="23">
        <v>362</v>
      </c>
      <c r="U97" s="23">
        <v>601</v>
      </c>
      <c r="V97" s="23">
        <v>601</v>
      </c>
      <c r="W97" s="23">
        <v>601</v>
      </c>
      <c r="X97" s="23">
        <v>601</v>
      </c>
      <c r="Y97" s="23">
        <v>601</v>
      </c>
      <c r="Z97" s="23">
        <v>1051</v>
      </c>
      <c r="AA97" s="23">
        <v>1051</v>
      </c>
      <c r="AB97" s="23">
        <v>1051</v>
      </c>
      <c r="AC97" s="23">
        <v>1051</v>
      </c>
      <c r="AD97" s="23">
        <v>1051</v>
      </c>
      <c r="AE97" s="23">
        <v>1619</v>
      </c>
      <c r="AF97" s="23">
        <v>1619</v>
      </c>
      <c r="AG97" s="23">
        <v>1619</v>
      </c>
      <c r="AH97" s="23">
        <v>1619</v>
      </c>
      <c r="AI97" s="23">
        <v>1619</v>
      </c>
      <c r="AJ97" s="23">
        <v>2299</v>
      </c>
      <c r="AK97" s="23">
        <v>2299</v>
      </c>
      <c r="AL97" s="23">
        <v>2299</v>
      </c>
      <c r="AM97" s="23">
        <v>2299</v>
      </c>
      <c r="AN97" s="23">
        <v>2299</v>
      </c>
      <c r="AO97" s="23">
        <v>3208</v>
      </c>
      <c r="AP97" s="23">
        <v>3208</v>
      </c>
      <c r="AQ97" s="23">
        <v>3208</v>
      </c>
      <c r="AR97" s="23">
        <v>3208</v>
      </c>
      <c r="AS97" s="23">
        <v>3208</v>
      </c>
      <c r="AT97" s="23">
        <v>4017</v>
      </c>
      <c r="AU97" s="23">
        <v>4017</v>
      </c>
      <c r="AV97" s="23">
        <v>4017</v>
      </c>
      <c r="AW97" s="23">
        <v>4017</v>
      </c>
      <c r="AX97" s="23">
        <v>0</v>
      </c>
    </row>
    <row r="98" spans="2:50" x14ac:dyDescent="0.2">
      <c r="B98" s="22">
        <v>44</v>
      </c>
      <c r="C98" s="23">
        <v>110</v>
      </c>
      <c r="D98" s="23">
        <v>110</v>
      </c>
      <c r="E98" s="23">
        <v>110</v>
      </c>
      <c r="F98" s="23">
        <v>110</v>
      </c>
      <c r="G98" s="23">
        <v>110</v>
      </c>
      <c r="H98" s="23">
        <v>110</v>
      </c>
      <c r="I98" s="23">
        <v>110</v>
      </c>
      <c r="J98" s="23">
        <v>110</v>
      </c>
      <c r="K98" s="23">
        <v>175</v>
      </c>
      <c r="L98" s="23">
        <v>175</v>
      </c>
      <c r="M98" s="23">
        <v>175</v>
      </c>
      <c r="N98" s="23">
        <v>175</v>
      </c>
      <c r="O98" s="23">
        <v>175</v>
      </c>
      <c r="P98" s="23">
        <v>362</v>
      </c>
      <c r="Q98" s="23">
        <v>362</v>
      </c>
      <c r="R98" s="23">
        <v>362</v>
      </c>
      <c r="S98" s="23">
        <v>362</v>
      </c>
      <c r="T98" s="23">
        <v>362</v>
      </c>
      <c r="U98" s="23">
        <v>601</v>
      </c>
      <c r="V98" s="23">
        <v>601</v>
      </c>
      <c r="W98" s="23">
        <v>601</v>
      </c>
      <c r="X98" s="23">
        <v>601</v>
      </c>
      <c r="Y98" s="23">
        <v>601</v>
      </c>
      <c r="Z98" s="23">
        <v>1051</v>
      </c>
      <c r="AA98" s="23">
        <v>1051</v>
      </c>
      <c r="AB98" s="23">
        <v>1051</v>
      </c>
      <c r="AC98" s="23">
        <v>1051</v>
      </c>
      <c r="AD98" s="23">
        <v>1051</v>
      </c>
      <c r="AE98" s="23">
        <v>1619</v>
      </c>
      <c r="AF98" s="23">
        <v>1619</v>
      </c>
      <c r="AG98" s="23">
        <v>1619</v>
      </c>
      <c r="AH98" s="23">
        <v>1619</v>
      </c>
      <c r="AI98" s="23">
        <v>1619</v>
      </c>
      <c r="AJ98" s="23">
        <v>2299</v>
      </c>
      <c r="AK98" s="23">
        <v>2299</v>
      </c>
      <c r="AL98" s="23">
        <v>2299</v>
      </c>
      <c r="AM98" s="23">
        <v>2299</v>
      </c>
      <c r="AN98" s="23">
        <v>2299</v>
      </c>
      <c r="AO98" s="23">
        <v>3208</v>
      </c>
      <c r="AP98" s="23">
        <v>3208</v>
      </c>
      <c r="AQ98" s="23">
        <v>3208</v>
      </c>
      <c r="AR98" s="23">
        <v>3208</v>
      </c>
      <c r="AS98" s="23">
        <v>3208</v>
      </c>
      <c r="AT98" s="23">
        <v>4017</v>
      </c>
      <c r="AU98" s="23">
        <v>4017</v>
      </c>
      <c r="AV98" s="23">
        <v>4017</v>
      </c>
      <c r="AW98" s="23">
        <v>4017</v>
      </c>
      <c r="AX98" s="23">
        <v>0</v>
      </c>
    </row>
    <row r="99" spans="2:50" x14ac:dyDescent="0.2">
      <c r="B99" s="22">
        <v>45</v>
      </c>
      <c r="C99" s="23">
        <v>110</v>
      </c>
      <c r="D99" s="23">
        <v>110</v>
      </c>
      <c r="E99" s="23">
        <v>110</v>
      </c>
      <c r="F99" s="23">
        <v>110</v>
      </c>
      <c r="G99" s="23">
        <v>110</v>
      </c>
      <c r="H99" s="23">
        <v>110</v>
      </c>
      <c r="I99" s="23">
        <v>110</v>
      </c>
      <c r="J99" s="23">
        <v>110</v>
      </c>
      <c r="K99" s="23">
        <v>175</v>
      </c>
      <c r="L99" s="23">
        <v>175</v>
      </c>
      <c r="M99" s="23">
        <v>175</v>
      </c>
      <c r="N99" s="23">
        <v>175</v>
      </c>
      <c r="O99" s="23">
        <v>175</v>
      </c>
      <c r="P99" s="23">
        <v>362</v>
      </c>
      <c r="Q99" s="23">
        <v>362</v>
      </c>
      <c r="R99" s="23">
        <v>362</v>
      </c>
      <c r="S99" s="23">
        <v>362</v>
      </c>
      <c r="T99" s="23">
        <v>362</v>
      </c>
      <c r="U99" s="23">
        <v>601</v>
      </c>
      <c r="V99" s="23">
        <v>601</v>
      </c>
      <c r="W99" s="23">
        <v>601</v>
      </c>
      <c r="X99" s="23">
        <v>601</v>
      </c>
      <c r="Y99" s="23">
        <v>601</v>
      </c>
      <c r="Z99" s="23">
        <v>1051</v>
      </c>
      <c r="AA99" s="23">
        <v>1051</v>
      </c>
      <c r="AB99" s="23">
        <v>1051</v>
      </c>
      <c r="AC99" s="23">
        <v>1051</v>
      </c>
      <c r="AD99" s="23">
        <v>1051</v>
      </c>
      <c r="AE99" s="23">
        <v>1619</v>
      </c>
      <c r="AF99" s="23">
        <v>1619</v>
      </c>
      <c r="AG99" s="23">
        <v>1619</v>
      </c>
      <c r="AH99" s="23">
        <v>1619</v>
      </c>
      <c r="AI99" s="23">
        <v>1619</v>
      </c>
      <c r="AJ99" s="23">
        <v>2299</v>
      </c>
      <c r="AK99" s="23">
        <v>2299</v>
      </c>
      <c r="AL99" s="23">
        <v>2299</v>
      </c>
      <c r="AM99" s="23">
        <v>2299</v>
      </c>
      <c r="AN99" s="23">
        <v>2299</v>
      </c>
      <c r="AO99" s="23">
        <v>3208</v>
      </c>
      <c r="AP99" s="23">
        <v>3208</v>
      </c>
      <c r="AQ99" s="23">
        <v>3208</v>
      </c>
      <c r="AR99" s="23">
        <v>3208</v>
      </c>
      <c r="AS99" s="23">
        <v>3208</v>
      </c>
      <c r="AT99" s="23">
        <v>4017</v>
      </c>
      <c r="AU99" s="23">
        <v>4017</v>
      </c>
      <c r="AV99" s="23">
        <v>4017</v>
      </c>
      <c r="AW99" s="23">
        <v>4017</v>
      </c>
      <c r="AX99" s="23">
        <v>0</v>
      </c>
    </row>
    <row r="100" spans="2:50" x14ac:dyDescent="0.2">
      <c r="B100" s="22">
        <v>46</v>
      </c>
      <c r="C100" s="23">
        <v>110</v>
      </c>
      <c r="D100" s="23">
        <v>110</v>
      </c>
      <c r="E100" s="23">
        <v>110</v>
      </c>
      <c r="F100" s="23">
        <v>110</v>
      </c>
      <c r="G100" s="23">
        <v>110</v>
      </c>
      <c r="H100" s="23">
        <v>110</v>
      </c>
      <c r="I100" s="23">
        <v>110</v>
      </c>
      <c r="J100" s="23">
        <v>110</v>
      </c>
      <c r="K100" s="23">
        <v>175</v>
      </c>
      <c r="L100" s="23">
        <v>175</v>
      </c>
      <c r="M100" s="23">
        <v>175</v>
      </c>
      <c r="N100" s="23">
        <v>175</v>
      </c>
      <c r="O100" s="23">
        <v>175</v>
      </c>
      <c r="P100" s="23">
        <v>362</v>
      </c>
      <c r="Q100" s="23">
        <v>362</v>
      </c>
      <c r="R100" s="23">
        <v>362</v>
      </c>
      <c r="S100" s="23">
        <v>362</v>
      </c>
      <c r="T100" s="23">
        <v>362</v>
      </c>
      <c r="U100" s="23">
        <v>601</v>
      </c>
      <c r="V100" s="23">
        <v>601</v>
      </c>
      <c r="W100" s="23">
        <v>601</v>
      </c>
      <c r="X100" s="23">
        <v>601</v>
      </c>
      <c r="Y100" s="23">
        <v>601</v>
      </c>
      <c r="Z100" s="23">
        <v>1051</v>
      </c>
      <c r="AA100" s="23">
        <v>1051</v>
      </c>
      <c r="AB100" s="23">
        <v>1051</v>
      </c>
      <c r="AC100" s="23">
        <v>1051</v>
      </c>
      <c r="AD100" s="23">
        <v>1051</v>
      </c>
      <c r="AE100" s="23">
        <v>1619</v>
      </c>
      <c r="AF100" s="23">
        <v>1619</v>
      </c>
      <c r="AG100" s="23">
        <v>1619</v>
      </c>
      <c r="AH100" s="23">
        <v>1619</v>
      </c>
      <c r="AI100" s="23">
        <v>1619</v>
      </c>
      <c r="AJ100" s="23">
        <v>2299</v>
      </c>
      <c r="AK100" s="23">
        <v>2299</v>
      </c>
      <c r="AL100" s="23">
        <v>2299</v>
      </c>
      <c r="AM100" s="23">
        <v>2299</v>
      </c>
      <c r="AN100" s="23">
        <v>2299</v>
      </c>
      <c r="AO100" s="23">
        <v>3208</v>
      </c>
      <c r="AP100" s="23">
        <v>3208</v>
      </c>
      <c r="AQ100" s="23">
        <v>3208</v>
      </c>
      <c r="AR100" s="23">
        <v>3208</v>
      </c>
      <c r="AS100" s="23">
        <v>3208</v>
      </c>
      <c r="AT100" s="23">
        <v>4017</v>
      </c>
      <c r="AU100" s="23">
        <v>4017</v>
      </c>
      <c r="AV100" s="23">
        <v>4017</v>
      </c>
      <c r="AW100" s="23">
        <v>4017</v>
      </c>
      <c r="AX100" s="23">
        <v>0</v>
      </c>
    </row>
    <row r="101" spans="2:50" x14ac:dyDescent="0.2">
      <c r="B101" s="22">
        <v>47</v>
      </c>
      <c r="C101" s="23">
        <v>110</v>
      </c>
      <c r="D101" s="23">
        <v>110</v>
      </c>
      <c r="E101" s="23">
        <v>110</v>
      </c>
      <c r="F101" s="23">
        <v>110</v>
      </c>
      <c r="G101" s="23">
        <v>110</v>
      </c>
      <c r="H101" s="23">
        <v>110</v>
      </c>
      <c r="I101" s="23">
        <v>110</v>
      </c>
      <c r="J101" s="23">
        <v>110</v>
      </c>
      <c r="K101" s="23">
        <v>175</v>
      </c>
      <c r="L101" s="23">
        <v>175</v>
      </c>
      <c r="M101" s="23">
        <v>175</v>
      </c>
      <c r="N101" s="23">
        <v>175</v>
      </c>
      <c r="O101" s="23">
        <v>175</v>
      </c>
      <c r="P101" s="23">
        <v>362</v>
      </c>
      <c r="Q101" s="23">
        <v>362</v>
      </c>
      <c r="R101" s="23">
        <v>362</v>
      </c>
      <c r="S101" s="23">
        <v>362</v>
      </c>
      <c r="T101" s="23">
        <v>362</v>
      </c>
      <c r="U101" s="23">
        <v>601</v>
      </c>
      <c r="V101" s="23">
        <v>601</v>
      </c>
      <c r="W101" s="23">
        <v>601</v>
      </c>
      <c r="X101" s="23">
        <v>601</v>
      </c>
      <c r="Y101" s="23">
        <v>601</v>
      </c>
      <c r="Z101" s="23">
        <v>1051</v>
      </c>
      <c r="AA101" s="23">
        <v>1051</v>
      </c>
      <c r="AB101" s="23">
        <v>1051</v>
      </c>
      <c r="AC101" s="23">
        <v>1051</v>
      </c>
      <c r="AD101" s="23">
        <v>1051</v>
      </c>
      <c r="AE101" s="23">
        <v>1619</v>
      </c>
      <c r="AF101" s="23">
        <v>1619</v>
      </c>
      <c r="AG101" s="23">
        <v>1619</v>
      </c>
      <c r="AH101" s="23">
        <v>1619</v>
      </c>
      <c r="AI101" s="23">
        <v>1619</v>
      </c>
      <c r="AJ101" s="23">
        <v>2299</v>
      </c>
      <c r="AK101" s="23">
        <v>2299</v>
      </c>
      <c r="AL101" s="23">
        <v>2299</v>
      </c>
      <c r="AM101" s="23">
        <v>2299</v>
      </c>
      <c r="AN101" s="23">
        <v>2299</v>
      </c>
      <c r="AO101" s="23">
        <v>3208</v>
      </c>
      <c r="AP101" s="23">
        <v>3208</v>
      </c>
      <c r="AQ101" s="23">
        <v>3208</v>
      </c>
      <c r="AR101" s="23">
        <v>3208</v>
      </c>
      <c r="AS101" s="23">
        <v>3208</v>
      </c>
      <c r="AT101" s="23">
        <v>4017</v>
      </c>
      <c r="AU101" s="23">
        <v>4017</v>
      </c>
      <c r="AV101" s="23">
        <v>4017</v>
      </c>
      <c r="AW101" s="23">
        <v>4017</v>
      </c>
      <c r="AX101" s="23">
        <v>0</v>
      </c>
    </row>
    <row r="105" spans="2:50" x14ac:dyDescent="0.2">
      <c r="B105">
        <v>100000</v>
      </c>
    </row>
    <row r="106" spans="2:50" x14ac:dyDescent="0.2">
      <c r="B106">
        <v>803</v>
      </c>
      <c r="C106" s="22">
        <v>18</v>
      </c>
      <c r="D106" s="22">
        <v>19</v>
      </c>
      <c r="E106" s="22">
        <v>20</v>
      </c>
      <c r="F106" s="22">
        <v>21</v>
      </c>
      <c r="G106" s="22">
        <v>22</v>
      </c>
      <c r="H106" s="22">
        <v>23</v>
      </c>
      <c r="I106" s="22">
        <v>24</v>
      </c>
      <c r="J106" s="22">
        <v>25</v>
      </c>
      <c r="K106" s="22">
        <v>26</v>
      </c>
      <c r="L106" s="22">
        <v>27</v>
      </c>
      <c r="M106" s="22">
        <v>28</v>
      </c>
      <c r="N106" s="22">
        <v>29</v>
      </c>
      <c r="O106" s="22">
        <v>30</v>
      </c>
      <c r="P106" s="22">
        <v>31</v>
      </c>
      <c r="Q106" s="22">
        <v>32</v>
      </c>
      <c r="R106" s="22">
        <v>33</v>
      </c>
      <c r="S106" s="22">
        <v>34</v>
      </c>
      <c r="T106" s="22">
        <v>35</v>
      </c>
      <c r="U106" s="22">
        <v>36</v>
      </c>
      <c r="V106" s="22">
        <v>37</v>
      </c>
      <c r="W106" s="22">
        <v>38</v>
      </c>
      <c r="X106" s="22">
        <v>39</v>
      </c>
      <c r="Y106" s="22">
        <v>40</v>
      </c>
      <c r="Z106" s="22">
        <v>41</v>
      </c>
      <c r="AA106" s="22">
        <v>42</v>
      </c>
      <c r="AB106" s="22">
        <v>43</v>
      </c>
      <c r="AC106" s="22">
        <v>44</v>
      </c>
      <c r="AD106" s="22">
        <v>45</v>
      </c>
      <c r="AE106" s="22">
        <v>46</v>
      </c>
      <c r="AF106" s="22">
        <v>47</v>
      </c>
      <c r="AG106" s="22">
        <v>48</v>
      </c>
      <c r="AH106" s="22">
        <v>49</v>
      </c>
      <c r="AI106" s="22">
        <v>50</v>
      </c>
      <c r="AJ106" s="22">
        <v>51</v>
      </c>
      <c r="AK106" s="22">
        <v>52</v>
      </c>
      <c r="AL106" s="22">
        <v>53</v>
      </c>
      <c r="AM106" s="22">
        <v>54</v>
      </c>
      <c r="AN106" s="22">
        <v>55</v>
      </c>
      <c r="AO106" s="22">
        <v>56</v>
      </c>
      <c r="AP106" s="22">
        <v>57</v>
      </c>
      <c r="AQ106" s="22">
        <v>58</v>
      </c>
      <c r="AR106" s="22">
        <v>59</v>
      </c>
      <c r="AS106" s="22">
        <v>60</v>
      </c>
      <c r="AT106" s="22">
        <v>61</v>
      </c>
      <c r="AU106" s="22">
        <v>62</v>
      </c>
      <c r="AV106" s="22">
        <v>63</v>
      </c>
      <c r="AW106" s="22">
        <v>64</v>
      </c>
      <c r="AX106" s="22">
        <v>65</v>
      </c>
    </row>
    <row r="107" spans="2:50" x14ac:dyDescent="0.2">
      <c r="B107" s="22">
        <v>1</v>
      </c>
      <c r="C107" s="23">
        <v>140</v>
      </c>
      <c r="D107" s="23">
        <v>140</v>
      </c>
      <c r="E107" s="23">
        <v>140</v>
      </c>
      <c r="F107" s="23">
        <v>140</v>
      </c>
      <c r="G107" s="23">
        <v>140</v>
      </c>
      <c r="H107" s="23">
        <v>140</v>
      </c>
      <c r="I107" s="23">
        <v>140</v>
      </c>
      <c r="J107" s="23">
        <v>140</v>
      </c>
      <c r="K107" s="23">
        <v>241</v>
      </c>
      <c r="L107" s="23">
        <v>241</v>
      </c>
      <c r="M107" s="23">
        <v>241</v>
      </c>
      <c r="N107" s="23">
        <v>241</v>
      </c>
      <c r="O107" s="23">
        <v>241</v>
      </c>
      <c r="P107" s="23">
        <v>507</v>
      </c>
      <c r="Q107" s="23">
        <v>507</v>
      </c>
      <c r="R107" s="23">
        <v>507</v>
      </c>
      <c r="S107" s="23">
        <v>507</v>
      </c>
      <c r="T107" s="23">
        <v>507</v>
      </c>
      <c r="U107" s="23">
        <v>806</v>
      </c>
      <c r="V107" s="23">
        <v>806</v>
      </c>
      <c r="W107" s="23">
        <v>806</v>
      </c>
      <c r="X107" s="23">
        <v>806</v>
      </c>
      <c r="Y107" s="23">
        <v>806</v>
      </c>
      <c r="Z107" s="23">
        <v>1306</v>
      </c>
      <c r="AA107" s="23">
        <v>1306</v>
      </c>
      <c r="AB107" s="23">
        <v>1306</v>
      </c>
      <c r="AC107" s="23">
        <v>1306</v>
      </c>
      <c r="AD107" s="23">
        <v>1306</v>
      </c>
      <c r="AE107" s="23">
        <v>1918</v>
      </c>
      <c r="AF107" s="23">
        <v>1918</v>
      </c>
      <c r="AG107" s="23">
        <v>1918</v>
      </c>
      <c r="AH107" s="23">
        <v>1918</v>
      </c>
      <c r="AI107" s="23">
        <v>1918</v>
      </c>
      <c r="AJ107" s="23">
        <v>2690</v>
      </c>
      <c r="AK107" s="23">
        <v>2690</v>
      </c>
      <c r="AL107" s="23">
        <v>2690</v>
      </c>
      <c r="AM107" s="23">
        <v>2690</v>
      </c>
      <c r="AN107" s="23">
        <v>2690</v>
      </c>
      <c r="AO107" s="23">
        <v>3631</v>
      </c>
      <c r="AP107" s="23">
        <v>3631</v>
      </c>
      <c r="AQ107" s="23">
        <v>3631</v>
      </c>
      <c r="AR107" s="23">
        <v>3631</v>
      </c>
      <c r="AS107" s="23">
        <v>3631</v>
      </c>
      <c r="AT107" s="23">
        <v>4279</v>
      </c>
      <c r="AU107" s="23">
        <v>4279</v>
      </c>
      <c r="AV107" s="23">
        <v>4279</v>
      </c>
      <c r="AW107" s="23">
        <v>4279</v>
      </c>
      <c r="AX107" s="23">
        <v>0</v>
      </c>
    </row>
    <row r="108" spans="2:50" x14ac:dyDescent="0.2">
      <c r="B108" s="22">
        <v>2</v>
      </c>
      <c r="C108" s="23">
        <v>140</v>
      </c>
      <c r="D108" s="23">
        <v>140</v>
      </c>
      <c r="E108" s="23">
        <v>140</v>
      </c>
      <c r="F108" s="23">
        <v>140</v>
      </c>
      <c r="G108" s="23">
        <v>140</v>
      </c>
      <c r="H108" s="23">
        <v>140</v>
      </c>
      <c r="I108" s="23">
        <v>140</v>
      </c>
      <c r="J108" s="23">
        <v>140</v>
      </c>
      <c r="K108" s="23">
        <v>241</v>
      </c>
      <c r="L108" s="23">
        <v>241</v>
      </c>
      <c r="M108" s="23">
        <v>241</v>
      </c>
      <c r="N108" s="23">
        <v>241</v>
      </c>
      <c r="O108" s="23">
        <v>241</v>
      </c>
      <c r="P108" s="23">
        <v>507</v>
      </c>
      <c r="Q108" s="23">
        <v>507</v>
      </c>
      <c r="R108" s="23">
        <v>507</v>
      </c>
      <c r="S108" s="23">
        <v>507</v>
      </c>
      <c r="T108" s="23">
        <v>507</v>
      </c>
      <c r="U108" s="23">
        <v>806</v>
      </c>
      <c r="V108" s="23">
        <v>806</v>
      </c>
      <c r="W108" s="23">
        <v>806</v>
      </c>
      <c r="X108" s="23">
        <v>806</v>
      </c>
      <c r="Y108" s="23">
        <v>806</v>
      </c>
      <c r="Z108" s="23">
        <v>1306</v>
      </c>
      <c r="AA108" s="23">
        <v>1306</v>
      </c>
      <c r="AB108" s="23">
        <v>1306</v>
      </c>
      <c r="AC108" s="23">
        <v>1306</v>
      </c>
      <c r="AD108" s="23">
        <v>1306</v>
      </c>
      <c r="AE108" s="23">
        <v>1918</v>
      </c>
      <c r="AF108" s="23">
        <v>1918</v>
      </c>
      <c r="AG108" s="23">
        <v>1918</v>
      </c>
      <c r="AH108" s="23">
        <v>1918</v>
      </c>
      <c r="AI108" s="23">
        <v>1918</v>
      </c>
      <c r="AJ108" s="23">
        <v>2690</v>
      </c>
      <c r="AK108" s="23">
        <v>2690</v>
      </c>
      <c r="AL108" s="23">
        <v>2690</v>
      </c>
      <c r="AM108" s="23">
        <v>2690</v>
      </c>
      <c r="AN108" s="23">
        <v>2690</v>
      </c>
      <c r="AO108" s="23">
        <v>3631</v>
      </c>
      <c r="AP108" s="23">
        <v>3631</v>
      </c>
      <c r="AQ108" s="23">
        <v>3631</v>
      </c>
      <c r="AR108" s="23">
        <v>3631</v>
      </c>
      <c r="AS108" s="23">
        <v>3631</v>
      </c>
      <c r="AT108" s="23">
        <v>4279</v>
      </c>
      <c r="AU108" s="23">
        <v>4279</v>
      </c>
      <c r="AV108" s="23">
        <v>4279</v>
      </c>
      <c r="AW108" s="23">
        <v>4279</v>
      </c>
      <c r="AX108" s="23">
        <v>0</v>
      </c>
    </row>
    <row r="109" spans="2:50" x14ac:dyDescent="0.2">
      <c r="B109" s="22">
        <v>3</v>
      </c>
      <c r="C109" s="23">
        <v>140</v>
      </c>
      <c r="D109" s="23">
        <v>140</v>
      </c>
      <c r="E109" s="23">
        <v>140</v>
      </c>
      <c r="F109" s="23">
        <v>140</v>
      </c>
      <c r="G109" s="23">
        <v>140</v>
      </c>
      <c r="H109" s="23">
        <v>140</v>
      </c>
      <c r="I109" s="23">
        <v>140</v>
      </c>
      <c r="J109" s="23">
        <v>140</v>
      </c>
      <c r="K109" s="23">
        <v>241</v>
      </c>
      <c r="L109" s="23">
        <v>241</v>
      </c>
      <c r="M109" s="23">
        <v>241</v>
      </c>
      <c r="N109" s="23">
        <v>241</v>
      </c>
      <c r="O109" s="23">
        <v>241</v>
      </c>
      <c r="P109" s="23">
        <v>507</v>
      </c>
      <c r="Q109" s="23">
        <v>507</v>
      </c>
      <c r="R109" s="23">
        <v>507</v>
      </c>
      <c r="S109" s="23">
        <v>507</v>
      </c>
      <c r="T109" s="23">
        <v>507</v>
      </c>
      <c r="U109" s="23">
        <v>806</v>
      </c>
      <c r="V109" s="23">
        <v>806</v>
      </c>
      <c r="W109" s="23">
        <v>806</v>
      </c>
      <c r="X109" s="23">
        <v>806</v>
      </c>
      <c r="Y109" s="23">
        <v>806</v>
      </c>
      <c r="Z109" s="23">
        <v>1306</v>
      </c>
      <c r="AA109" s="23">
        <v>1306</v>
      </c>
      <c r="AB109" s="23">
        <v>1306</v>
      </c>
      <c r="AC109" s="23">
        <v>1306</v>
      </c>
      <c r="AD109" s="23">
        <v>1306</v>
      </c>
      <c r="AE109" s="23">
        <v>1918</v>
      </c>
      <c r="AF109" s="23">
        <v>1918</v>
      </c>
      <c r="AG109" s="23">
        <v>1918</v>
      </c>
      <c r="AH109" s="23">
        <v>1918</v>
      </c>
      <c r="AI109" s="23">
        <v>1918</v>
      </c>
      <c r="AJ109" s="23">
        <v>2690</v>
      </c>
      <c r="AK109" s="23">
        <v>2690</v>
      </c>
      <c r="AL109" s="23">
        <v>2690</v>
      </c>
      <c r="AM109" s="23">
        <v>2690</v>
      </c>
      <c r="AN109" s="23">
        <v>2690</v>
      </c>
      <c r="AO109" s="23">
        <v>3631</v>
      </c>
      <c r="AP109" s="23">
        <v>3631</v>
      </c>
      <c r="AQ109" s="23">
        <v>3631</v>
      </c>
      <c r="AR109" s="23">
        <v>3631</v>
      </c>
      <c r="AS109" s="23">
        <v>3631</v>
      </c>
      <c r="AT109" s="23">
        <v>4279</v>
      </c>
      <c r="AU109" s="23">
        <v>4279</v>
      </c>
      <c r="AV109" s="23">
        <v>4279</v>
      </c>
      <c r="AW109" s="23">
        <v>4279</v>
      </c>
      <c r="AX109" s="23">
        <v>0</v>
      </c>
    </row>
    <row r="110" spans="2:50" x14ac:dyDescent="0.2">
      <c r="B110" s="22">
        <v>4</v>
      </c>
      <c r="C110" s="23">
        <v>140</v>
      </c>
      <c r="D110" s="23">
        <v>140</v>
      </c>
      <c r="E110" s="23">
        <v>140</v>
      </c>
      <c r="F110" s="23">
        <v>140</v>
      </c>
      <c r="G110" s="23">
        <v>140</v>
      </c>
      <c r="H110" s="23">
        <v>140</v>
      </c>
      <c r="I110" s="23">
        <v>140</v>
      </c>
      <c r="J110" s="23">
        <v>140</v>
      </c>
      <c r="K110" s="23">
        <v>241</v>
      </c>
      <c r="L110" s="23">
        <v>241</v>
      </c>
      <c r="M110" s="23">
        <v>241</v>
      </c>
      <c r="N110" s="23">
        <v>241</v>
      </c>
      <c r="O110" s="23">
        <v>241</v>
      </c>
      <c r="P110" s="23">
        <v>507</v>
      </c>
      <c r="Q110" s="23">
        <v>507</v>
      </c>
      <c r="R110" s="23">
        <v>507</v>
      </c>
      <c r="S110" s="23">
        <v>507</v>
      </c>
      <c r="T110" s="23">
        <v>507</v>
      </c>
      <c r="U110" s="23">
        <v>806</v>
      </c>
      <c r="V110" s="23">
        <v>806</v>
      </c>
      <c r="W110" s="23">
        <v>806</v>
      </c>
      <c r="X110" s="23">
        <v>806</v>
      </c>
      <c r="Y110" s="23">
        <v>806</v>
      </c>
      <c r="Z110" s="23">
        <v>1306</v>
      </c>
      <c r="AA110" s="23">
        <v>1306</v>
      </c>
      <c r="AB110" s="23">
        <v>1306</v>
      </c>
      <c r="AC110" s="23">
        <v>1306</v>
      </c>
      <c r="AD110" s="23">
        <v>1306</v>
      </c>
      <c r="AE110" s="23">
        <v>1918</v>
      </c>
      <c r="AF110" s="23">
        <v>1918</v>
      </c>
      <c r="AG110" s="23">
        <v>1918</v>
      </c>
      <c r="AH110" s="23">
        <v>1918</v>
      </c>
      <c r="AI110" s="23">
        <v>1918</v>
      </c>
      <c r="AJ110" s="23">
        <v>2690</v>
      </c>
      <c r="AK110" s="23">
        <v>2690</v>
      </c>
      <c r="AL110" s="23">
        <v>2690</v>
      </c>
      <c r="AM110" s="23">
        <v>2690</v>
      </c>
      <c r="AN110" s="23">
        <v>2690</v>
      </c>
      <c r="AO110" s="23">
        <v>3631</v>
      </c>
      <c r="AP110" s="23">
        <v>3631</v>
      </c>
      <c r="AQ110" s="23">
        <v>3631</v>
      </c>
      <c r="AR110" s="23">
        <v>3631</v>
      </c>
      <c r="AS110" s="23">
        <v>3631</v>
      </c>
      <c r="AT110" s="23">
        <v>4279</v>
      </c>
      <c r="AU110" s="23">
        <v>4279</v>
      </c>
      <c r="AV110" s="23">
        <v>4279</v>
      </c>
      <c r="AW110" s="23">
        <v>4279</v>
      </c>
      <c r="AX110" s="23">
        <v>0</v>
      </c>
    </row>
    <row r="111" spans="2:50" x14ac:dyDescent="0.2">
      <c r="B111" s="22">
        <v>5</v>
      </c>
      <c r="C111" s="23">
        <v>140</v>
      </c>
      <c r="D111" s="23">
        <v>140</v>
      </c>
      <c r="E111" s="23">
        <v>140</v>
      </c>
      <c r="F111" s="23">
        <v>140</v>
      </c>
      <c r="G111" s="23">
        <v>140</v>
      </c>
      <c r="H111" s="23">
        <v>140</v>
      </c>
      <c r="I111" s="23">
        <v>140</v>
      </c>
      <c r="J111" s="23">
        <v>140</v>
      </c>
      <c r="K111" s="23">
        <v>241</v>
      </c>
      <c r="L111" s="23">
        <v>241</v>
      </c>
      <c r="M111" s="23">
        <v>241</v>
      </c>
      <c r="N111" s="23">
        <v>241</v>
      </c>
      <c r="O111" s="23">
        <v>241</v>
      </c>
      <c r="P111" s="23">
        <v>507</v>
      </c>
      <c r="Q111" s="23">
        <v>507</v>
      </c>
      <c r="R111" s="23">
        <v>507</v>
      </c>
      <c r="S111" s="23">
        <v>507</v>
      </c>
      <c r="T111" s="23">
        <v>507</v>
      </c>
      <c r="U111" s="23">
        <v>806</v>
      </c>
      <c r="V111" s="23">
        <v>806</v>
      </c>
      <c r="W111" s="23">
        <v>806</v>
      </c>
      <c r="X111" s="23">
        <v>806</v>
      </c>
      <c r="Y111" s="23">
        <v>806</v>
      </c>
      <c r="Z111" s="23">
        <v>1306</v>
      </c>
      <c r="AA111" s="23">
        <v>1306</v>
      </c>
      <c r="AB111" s="23">
        <v>1306</v>
      </c>
      <c r="AC111" s="23">
        <v>1306</v>
      </c>
      <c r="AD111" s="23">
        <v>1306</v>
      </c>
      <c r="AE111" s="23">
        <v>1918</v>
      </c>
      <c r="AF111" s="23">
        <v>1918</v>
      </c>
      <c r="AG111" s="23">
        <v>1918</v>
      </c>
      <c r="AH111" s="23">
        <v>1918</v>
      </c>
      <c r="AI111" s="23">
        <v>1918</v>
      </c>
      <c r="AJ111" s="23">
        <v>2690</v>
      </c>
      <c r="AK111" s="23">
        <v>2690</v>
      </c>
      <c r="AL111" s="23">
        <v>2690</v>
      </c>
      <c r="AM111" s="23">
        <v>2690</v>
      </c>
      <c r="AN111" s="23">
        <v>2690</v>
      </c>
      <c r="AO111" s="23">
        <v>3631</v>
      </c>
      <c r="AP111" s="23">
        <v>3631</v>
      </c>
      <c r="AQ111" s="23">
        <v>3631</v>
      </c>
      <c r="AR111" s="23">
        <v>3631</v>
      </c>
      <c r="AS111" s="23">
        <v>3631</v>
      </c>
      <c r="AT111" s="23">
        <v>4279</v>
      </c>
      <c r="AU111" s="23">
        <v>4279</v>
      </c>
      <c r="AV111" s="23">
        <v>4279</v>
      </c>
      <c r="AW111" s="23">
        <v>4279</v>
      </c>
      <c r="AX111" s="23">
        <v>0</v>
      </c>
    </row>
    <row r="112" spans="2:50" x14ac:dyDescent="0.2">
      <c r="B112" s="22">
        <v>6</v>
      </c>
      <c r="C112" s="23">
        <v>140</v>
      </c>
      <c r="D112" s="23">
        <v>140</v>
      </c>
      <c r="E112" s="23">
        <v>140</v>
      </c>
      <c r="F112" s="23">
        <v>140</v>
      </c>
      <c r="G112" s="23">
        <v>140</v>
      </c>
      <c r="H112" s="23">
        <v>140</v>
      </c>
      <c r="I112" s="23">
        <v>140</v>
      </c>
      <c r="J112" s="23">
        <v>140</v>
      </c>
      <c r="K112" s="23">
        <v>241</v>
      </c>
      <c r="L112" s="23">
        <v>241</v>
      </c>
      <c r="M112" s="23">
        <v>241</v>
      </c>
      <c r="N112" s="23">
        <v>241</v>
      </c>
      <c r="O112" s="23">
        <v>241</v>
      </c>
      <c r="P112" s="23">
        <v>507</v>
      </c>
      <c r="Q112" s="23">
        <v>507</v>
      </c>
      <c r="R112" s="23">
        <v>507</v>
      </c>
      <c r="S112" s="23">
        <v>507</v>
      </c>
      <c r="T112" s="23">
        <v>507</v>
      </c>
      <c r="U112" s="23">
        <v>806</v>
      </c>
      <c r="V112" s="23">
        <v>806</v>
      </c>
      <c r="W112" s="23">
        <v>806</v>
      </c>
      <c r="X112" s="23">
        <v>806</v>
      </c>
      <c r="Y112" s="23">
        <v>806</v>
      </c>
      <c r="Z112" s="23">
        <v>1306</v>
      </c>
      <c r="AA112" s="23">
        <v>1306</v>
      </c>
      <c r="AB112" s="23">
        <v>1306</v>
      </c>
      <c r="AC112" s="23">
        <v>1306</v>
      </c>
      <c r="AD112" s="23">
        <v>1306</v>
      </c>
      <c r="AE112" s="23">
        <v>1918</v>
      </c>
      <c r="AF112" s="23">
        <v>1918</v>
      </c>
      <c r="AG112" s="23">
        <v>1918</v>
      </c>
      <c r="AH112" s="23">
        <v>1918</v>
      </c>
      <c r="AI112" s="23">
        <v>1918</v>
      </c>
      <c r="AJ112" s="23">
        <v>2690</v>
      </c>
      <c r="AK112" s="23">
        <v>2690</v>
      </c>
      <c r="AL112" s="23">
        <v>2690</v>
      </c>
      <c r="AM112" s="23">
        <v>2690</v>
      </c>
      <c r="AN112" s="23">
        <v>2690</v>
      </c>
      <c r="AO112" s="23">
        <v>3631</v>
      </c>
      <c r="AP112" s="23">
        <v>3631</v>
      </c>
      <c r="AQ112" s="23">
        <v>3631</v>
      </c>
      <c r="AR112" s="23">
        <v>3631</v>
      </c>
      <c r="AS112" s="23">
        <v>3631</v>
      </c>
      <c r="AT112" s="23">
        <v>4279</v>
      </c>
      <c r="AU112" s="23">
        <v>4279</v>
      </c>
      <c r="AV112" s="23">
        <v>4279</v>
      </c>
      <c r="AW112" s="23">
        <v>4279</v>
      </c>
      <c r="AX112" s="23">
        <v>0</v>
      </c>
    </row>
    <row r="113" spans="2:50" x14ac:dyDescent="0.2">
      <c r="B113" s="22">
        <v>7</v>
      </c>
      <c r="C113" s="23">
        <v>140</v>
      </c>
      <c r="D113" s="23">
        <v>140</v>
      </c>
      <c r="E113" s="23">
        <v>140</v>
      </c>
      <c r="F113" s="23">
        <v>140</v>
      </c>
      <c r="G113" s="23">
        <v>140</v>
      </c>
      <c r="H113" s="23">
        <v>140</v>
      </c>
      <c r="I113" s="23">
        <v>140</v>
      </c>
      <c r="J113" s="23">
        <v>140</v>
      </c>
      <c r="K113" s="23">
        <v>241</v>
      </c>
      <c r="L113" s="23">
        <v>241</v>
      </c>
      <c r="M113" s="23">
        <v>241</v>
      </c>
      <c r="N113" s="23">
        <v>241</v>
      </c>
      <c r="O113" s="23">
        <v>241</v>
      </c>
      <c r="P113" s="23">
        <v>507</v>
      </c>
      <c r="Q113" s="23">
        <v>507</v>
      </c>
      <c r="R113" s="23">
        <v>507</v>
      </c>
      <c r="S113" s="23">
        <v>507</v>
      </c>
      <c r="T113" s="23">
        <v>507</v>
      </c>
      <c r="U113" s="23">
        <v>806</v>
      </c>
      <c r="V113" s="23">
        <v>806</v>
      </c>
      <c r="W113" s="23">
        <v>806</v>
      </c>
      <c r="X113" s="23">
        <v>806</v>
      </c>
      <c r="Y113" s="23">
        <v>806</v>
      </c>
      <c r="Z113" s="23">
        <v>1306</v>
      </c>
      <c r="AA113" s="23">
        <v>1306</v>
      </c>
      <c r="AB113" s="23">
        <v>1306</v>
      </c>
      <c r="AC113" s="23">
        <v>1306</v>
      </c>
      <c r="AD113" s="23">
        <v>1306</v>
      </c>
      <c r="AE113" s="23">
        <v>1918</v>
      </c>
      <c r="AF113" s="23">
        <v>1918</v>
      </c>
      <c r="AG113" s="23">
        <v>1918</v>
      </c>
      <c r="AH113" s="23">
        <v>1918</v>
      </c>
      <c r="AI113" s="23">
        <v>1918</v>
      </c>
      <c r="AJ113" s="23">
        <v>2690</v>
      </c>
      <c r="AK113" s="23">
        <v>2690</v>
      </c>
      <c r="AL113" s="23">
        <v>2690</v>
      </c>
      <c r="AM113" s="23">
        <v>2690</v>
      </c>
      <c r="AN113" s="23">
        <v>2690</v>
      </c>
      <c r="AO113" s="23">
        <v>3631</v>
      </c>
      <c r="AP113" s="23">
        <v>3631</v>
      </c>
      <c r="AQ113" s="23">
        <v>3631</v>
      </c>
      <c r="AR113" s="23">
        <v>3631</v>
      </c>
      <c r="AS113" s="23">
        <v>3631</v>
      </c>
      <c r="AT113" s="23">
        <v>4279</v>
      </c>
      <c r="AU113" s="23">
        <v>4279</v>
      </c>
      <c r="AV113" s="23">
        <v>4279</v>
      </c>
      <c r="AW113" s="23">
        <v>4279</v>
      </c>
      <c r="AX113" s="23">
        <v>0</v>
      </c>
    </row>
    <row r="114" spans="2:50" x14ac:dyDescent="0.2">
      <c r="B114" s="22">
        <v>8</v>
      </c>
      <c r="C114" s="23">
        <v>140</v>
      </c>
      <c r="D114" s="23">
        <v>140</v>
      </c>
      <c r="E114" s="23">
        <v>140</v>
      </c>
      <c r="F114" s="23">
        <v>140</v>
      </c>
      <c r="G114" s="23">
        <v>140</v>
      </c>
      <c r="H114" s="23">
        <v>140</v>
      </c>
      <c r="I114" s="23">
        <v>140</v>
      </c>
      <c r="J114" s="23">
        <v>140</v>
      </c>
      <c r="K114" s="23">
        <v>241</v>
      </c>
      <c r="L114" s="23">
        <v>241</v>
      </c>
      <c r="M114" s="23">
        <v>241</v>
      </c>
      <c r="N114" s="23">
        <v>241</v>
      </c>
      <c r="O114" s="23">
        <v>241</v>
      </c>
      <c r="P114" s="23">
        <v>507</v>
      </c>
      <c r="Q114" s="23">
        <v>507</v>
      </c>
      <c r="R114" s="23">
        <v>507</v>
      </c>
      <c r="S114" s="23">
        <v>507</v>
      </c>
      <c r="T114" s="23">
        <v>507</v>
      </c>
      <c r="U114" s="23">
        <v>806</v>
      </c>
      <c r="V114" s="23">
        <v>806</v>
      </c>
      <c r="W114" s="23">
        <v>806</v>
      </c>
      <c r="X114" s="23">
        <v>806</v>
      </c>
      <c r="Y114" s="23">
        <v>806</v>
      </c>
      <c r="Z114" s="23">
        <v>1306</v>
      </c>
      <c r="AA114" s="23">
        <v>1306</v>
      </c>
      <c r="AB114" s="23">
        <v>1306</v>
      </c>
      <c r="AC114" s="23">
        <v>1306</v>
      </c>
      <c r="AD114" s="23">
        <v>1306</v>
      </c>
      <c r="AE114" s="23">
        <v>1918</v>
      </c>
      <c r="AF114" s="23">
        <v>1918</v>
      </c>
      <c r="AG114" s="23">
        <v>1918</v>
      </c>
      <c r="AH114" s="23">
        <v>1918</v>
      </c>
      <c r="AI114" s="23">
        <v>1918</v>
      </c>
      <c r="AJ114" s="23">
        <v>2690</v>
      </c>
      <c r="AK114" s="23">
        <v>2690</v>
      </c>
      <c r="AL114" s="23">
        <v>2690</v>
      </c>
      <c r="AM114" s="23">
        <v>2690</v>
      </c>
      <c r="AN114" s="23">
        <v>2690</v>
      </c>
      <c r="AO114" s="23">
        <v>3631</v>
      </c>
      <c r="AP114" s="23">
        <v>3631</v>
      </c>
      <c r="AQ114" s="23">
        <v>3631</v>
      </c>
      <c r="AR114" s="23">
        <v>3631</v>
      </c>
      <c r="AS114" s="23">
        <v>3631</v>
      </c>
      <c r="AT114" s="23">
        <v>4279</v>
      </c>
      <c r="AU114" s="23">
        <v>4279</v>
      </c>
      <c r="AV114" s="23">
        <v>4279</v>
      </c>
      <c r="AW114" s="23">
        <v>4279</v>
      </c>
      <c r="AX114" s="23">
        <v>0</v>
      </c>
    </row>
    <row r="115" spans="2:50" x14ac:dyDescent="0.2">
      <c r="B115" s="22">
        <v>9</v>
      </c>
      <c r="C115" s="23">
        <v>140</v>
      </c>
      <c r="D115" s="23">
        <v>140</v>
      </c>
      <c r="E115" s="23">
        <v>140</v>
      </c>
      <c r="F115" s="23">
        <v>140</v>
      </c>
      <c r="G115" s="23">
        <v>140</v>
      </c>
      <c r="H115" s="23">
        <v>140</v>
      </c>
      <c r="I115" s="23">
        <v>140</v>
      </c>
      <c r="J115" s="23">
        <v>140</v>
      </c>
      <c r="K115" s="23">
        <v>241</v>
      </c>
      <c r="L115" s="23">
        <v>241</v>
      </c>
      <c r="M115" s="23">
        <v>241</v>
      </c>
      <c r="N115" s="23">
        <v>241</v>
      </c>
      <c r="O115" s="23">
        <v>241</v>
      </c>
      <c r="P115" s="23">
        <v>507</v>
      </c>
      <c r="Q115" s="23">
        <v>507</v>
      </c>
      <c r="R115" s="23">
        <v>507</v>
      </c>
      <c r="S115" s="23">
        <v>507</v>
      </c>
      <c r="T115" s="23">
        <v>507</v>
      </c>
      <c r="U115" s="23">
        <v>806</v>
      </c>
      <c r="V115" s="23">
        <v>806</v>
      </c>
      <c r="W115" s="23">
        <v>806</v>
      </c>
      <c r="X115" s="23">
        <v>806</v>
      </c>
      <c r="Y115" s="23">
        <v>806</v>
      </c>
      <c r="Z115" s="23">
        <v>1306</v>
      </c>
      <c r="AA115" s="23">
        <v>1306</v>
      </c>
      <c r="AB115" s="23">
        <v>1306</v>
      </c>
      <c r="AC115" s="23">
        <v>1306</v>
      </c>
      <c r="AD115" s="23">
        <v>1306</v>
      </c>
      <c r="AE115" s="23">
        <v>1918</v>
      </c>
      <c r="AF115" s="23">
        <v>1918</v>
      </c>
      <c r="AG115" s="23">
        <v>1918</v>
      </c>
      <c r="AH115" s="23">
        <v>1918</v>
      </c>
      <c r="AI115" s="23">
        <v>1918</v>
      </c>
      <c r="AJ115" s="23">
        <v>2690</v>
      </c>
      <c r="AK115" s="23">
        <v>2690</v>
      </c>
      <c r="AL115" s="23">
        <v>2690</v>
      </c>
      <c r="AM115" s="23">
        <v>2690</v>
      </c>
      <c r="AN115" s="23">
        <v>2690</v>
      </c>
      <c r="AO115" s="23">
        <v>3631</v>
      </c>
      <c r="AP115" s="23">
        <v>3631</v>
      </c>
      <c r="AQ115" s="23">
        <v>3631</v>
      </c>
      <c r="AR115" s="23">
        <v>3631</v>
      </c>
      <c r="AS115" s="23">
        <v>3631</v>
      </c>
      <c r="AT115" s="23">
        <v>4279</v>
      </c>
      <c r="AU115" s="23">
        <v>4279</v>
      </c>
      <c r="AV115" s="23">
        <v>4279</v>
      </c>
      <c r="AW115" s="23">
        <v>4279</v>
      </c>
      <c r="AX115" s="23">
        <v>0</v>
      </c>
    </row>
    <row r="116" spans="2:50" x14ac:dyDescent="0.2">
      <c r="B116" s="22">
        <v>10</v>
      </c>
      <c r="C116" s="23">
        <v>140</v>
      </c>
      <c r="D116" s="23">
        <v>140</v>
      </c>
      <c r="E116" s="23">
        <v>140</v>
      </c>
      <c r="F116" s="23">
        <v>140</v>
      </c>
      <c r="G116" s="23">
        <v>140</v>
      </c>
      <c r="H116" s="23">
        <v>140</v>
      </c>
      <c r="I116" s="23">
        <v>140</v>
      </c>
      <c r="J116" s="23">
        <v>140</v>
      </c>
      <c r="K116" s="23">
        <v>241</v>
      </c>
      <c r="L116" s="23">
        <v>241</v>
      </c>
      <c r="M116" s="23">
        <v>241</v>
      </c>
      <c r="N116" s="23">
        <v>241</v>
      </c>
      <c r="O116" s="23">
        <v>241</v>
      </c>
      <c r="P116" s="23">
        <v>507</v>
      </c>
      <c r="Q116" s="23">
        <v>507</v>
      </c>
      <c r="R116" s="23">
        <v>507</v>
      </c>
      <c r="S116" s="23">
        <v>507</v>
      </c>
      <c r="T116" s="23">
        <v>507</v>
      </c>
      <c r="U116" s="23">
        <v>806</v>
      </c>
      <c r="V116" s="23">
        <v>806</v>
      </c>
      <c r="W116" s="23">
        <v>806</v>
      </c>
      <c r="X116" s="23">
        <v>806</v>
      </c>
      <c r="Y116" s="23">
        <v>806</v>
      </c>
      <c r="Z116" s="23">
        <v>1306</v>
      </c>
      <c r="AA116" s="23">
        <v>1306</v>
      </c>
      <c r="AB116" s="23">
        <v>1306</v>
      </c>
      <c r="AC116" s="23">
        <v>1306</v>
      </c>
      <c r="AD116" s="23">
        <v>1306</v>
      </c>
      <c r="AE116" s="23">
        <v>1918</v>
      </c>
      <c r="AF116" s="23">
        <v>1918</v>
      </c>
      <c r="AG116" s="23">
        <v>1918</v>
      </c>
      <c r="AH116" s="23">
        <v>1918</v>
      </c>
      <c r="AI116" s="23">
        <v>1918</v>
      </c>
      <c r="AJ116" s="23">
        <v>2690</v>
      </c>
      <c r="AK116" s="23">
        <v>2690</v>
      </c>
      <c r="AL116" s="23">
        <v>2690</v>
      </c>
      <c r="AM116" s="23">
        <v>2690</v>
      </c>
      <c r="AN116" s="23">
        <v>2690</v>
      </c>
      <c r="AO116" s="23">
        <v>3631</v>
      </c>
      <c r="AP116" s="23">
        <v>3631</v>
      </c>
      <c r="AQ116" s="23">
        <v>3631</v>
      </c>
      <c r="AR116" s="23">
        <v>3631</v>
      </c>
      <c r="AS116" s="23">
        <v>3631</v>
      </c>
      <c r="AT116" s="23">
        <v>4279</v>
      </c>
      <c r="AU116" s="23">
        <v>4279</v>
      </c>
      <c r="AV116" s="23">
        <v>4279</v>
      </c>
      <c r="AW116" s="23">
        <v>4279</v>
      </c>
      <c r="AX116" s="23">
        <v>0</v>
      </c>
    </row>
    <row r="117" spans="2:50" x14ac:dyDescent="0.2">
      <c r="B117" s="22">
        <v>11</v>
      </c>
      <c r="C117" s="23">
        <v>140</v>
      </c>
      <c r="D117" s="23">
        <v>140</v>
      </c>
      <c r="E117" s="23">
        <v>140</v>
      </c>
      <c r="F117" s="23">
        <v>140</v>
      </c>
      <c r="G117" s="23">
        <v>140</v>
      </c>
      <c r="H117" s="23">
        <v>140</v>
      </c>
      <c r="I117" s="23">
        <v>140</v>
      </c>
      <c r="J117" s="23">
        <v>140</v>
      </c>
      <c r="K117" s="23">
        <v>241</v>
      </c>
      <c r="L117" s="23">
        <v>241</v>
      </c>
      <c r="M117" s="23">
        <v>241</v>
      </c>
      <c r="N117" s="23">
        <v>241</v>
      </c>
      <c r="O117" s="23">
        <v>241</v>
      </c>
      <c r="P117" s="23">
        <v>507</v>
      </c>
      <c r="Q117" s="23">
        <v>507</v>
      </c>
      <c r="R117" s="23">
        <v>507</v>
      </c>
      <c r="S117" s="23">
        <v>507</v>
      </c>
      <c r="T117" s="23">
        <v>507</v>
      </c>
      <c r="U117" s="23">
        <v>806</v>
      </c>
      <c r="V117" s="23">
        <v>806</v>
      </c>
      <c r="W117" s="23">
        <v>806</v>
      </c>
      <c r="X117" s="23">
        <v>806</v>
      </c>
      <c r="Y117" s="23">
        <v>806</v>
      </c>
      <c r="Z117" s="23">
        <v>1306</v>
      </c>
      <c r="AA117" s="23">
        <v>1306</v>
      </c>
      <c r="AB117" s="23">
        <v>1306</v>
      </c>
      <c r="AC117" s="23">
        <v>1306</v>
      </c>
      <c r="AD117" s="23">
        <v>1306</v>
      </c>
      <c r="AE117" s="23">
        <v>1918</v>
      </c>
      <c r="AF117" s="23">
        <v>1918</v>
      </c>
      <c r="AG117" s="23">
        <v>1918</v>
      </c>
      <c r="AH117" s="23">
        <v>1918</v>
      </c>
      <c r="AI117" s="23">
        <v>1918</v>
      </c>
      <c r="AJ117" s="23">
        <v>2690</v>
      </c>
      <c r="AK117" s="23">
        <v>2690</v>
      </c>
      <c r="AL117" s="23">
        <v>2690</v>
      </c>
      <c r="AM117" s="23">
        <v>2690</v>
      </c>
      <c r="AN117" s="23">
        <v>2690</v>
      </c>
      <c r="AO117" s="23">
        <v>3631</v>
      </c>
      <c r="AP117" s="23">
        <v>3631</v>
      </c>
      <c r="AQ117" s="23">
        <v>3631</v>
      </c>
      <c r="AR117" s="23">
        <v>3631</v>
      </c>
      <c r="AS117" s="23">
        <v>3631</v>
      </c>
      <c r="AT117" s="23">
        <v>4279</v>
      </c>
      <c r="AU117" s="23">
        <v>4279</v>
      </c>
      <c r="AV117" s="23">
        <v>4279</v>
      </c>
      <c r="AW117" s="23">
        <v>4279</v>
      </c>
      <c r="AX117" s="23">
        <v>0</v>
      </c>
    </row>
    <row r="118" spans="2:50" x14ac:dyDescent="0.2">
      <c r="B118" s="22">
        <v>12</v>
      </c>
      <c r="C118" s="23">
        <v>140</v>
      </c>
      <c r="D118" s="23">
        <v>140</v>
      </c>
      <c r="E118" s="23">
        <v>140</v>
      </c>
      <c r="F118" s="23">
        <v>140</v>
      </c>
      <c r="G118" s="23">
        <v>140</v>
      </c>
      <c r="H118" s="23">
        <v>140</v>
      </c>
      <c r="I118" s="23">
        <v>140</v>
      </c>
      <c r="J118" s="23">
        <v>140</v>
      </c>
      <c r="K118" s="23">
        <v>241</v>
      </c>
      <c r="L118" s="23">
        <v>241</v>
      </c>
      <c r="M118" s="23">
        <v>241</v>
      </c>
      <c r="N118" s="23">
        <v>241</v>
      </c>
      <c r="O118" s="23">
        <v>241</v>
      </c>
      <c r="P118" s="23">
        <v>507</v>
      </c>
      <c r="Q118" s="23">
        <v>507</v>
      </c>
      <c r="R118" s="23">
        <v>507</v>
      </c>
      <c r="S118" s="23">
        <v>507</v>
      </c>
      <c r="T118" s="23">
        <v>507</v>
      </c>
      <c r="U118" s="23">
        <v>806</v>
      </c>
      <c r="V118" s="23">
        <v>806</v>
      </c>
      <c r="W118" s="23">
        <v>806</v>
      </c>
      <c r="X118" s="23">
        <v>806</v>
      </c>
      <c r="Y118" s="23">
        <v>806</v>
      </c>
      <c r="Z118" s="23">
        <v>1306</v>
      </c>
      <c r="AA118" s="23">
        <v>1306</v>
      </c>
      <c r="AB118" s="23">
        <v>1306</v>
      </c>
      <c r="AC118" s="23">
        <v>1306</v>
      </c>
      <c r="AD118" s="23">
        <v>1306</v>
      </c>
      <c r="AE118" s="23">
        <v>1918</v>
      </c>
      <c r="AF118" s="23">
        <v>1918</v>
      </c>
      <c r="AG118" s="23">
        <v>1918</v>
      </c>
      <c r="AH118" s="23">
        <v>1918</v>
      </c>
      <c r="AI118" s="23">
        <v>1918</v>
      </c>
      <c r="AJ118" s="23">
        <v>2690</v>
      </c>
      <c r="AK118" s="23">
        <v>2690</v>
      </c>
      <c r="AL118" s="23">
        <v>2690</v>
      </c>
      <c r="AM118" s="23">
        <v>2690</v>
      </c>
      <c r="AN118" s="23">
        <v>2690</v>
      </c>
      <c r="AO118" s="23">
        <v>3631</v>
      </c>
      <c r="AP118" s="23">
        <v>3631</v>
      </c>
      <c r="AQ118" s="23">
        <v>3631</v>
      </c>
      <c r="AR118" s="23">
        <v>3631</v>
      </c>
      <c r="AS118" s="23">
        <v>3631</v>
      </c>
      <c r="AT118" s="23">
        <v>4279</v>
      </c>
      <c r="AU118" s="23">
        <v>4279</v>
      </c>
      <c r="AV118" s="23">
        <v>4279</v>
      </c>
      <c r="AW118" s="23">
        <v>4279</v>
      </c>
      <c r="AX118" s="23">
        <v>0</v>
      </c>
    </row>
    <row r="119" spans="2:50" x14ac:dyDescent="0.2">
      <c r="B119" s="22">
        <v>13</v>
      </c>
      <c r="C119" s="23">
        <v>140</v>
      </c>
      <c r="D119" s="23">
        <v>140</v>
      </c>
      <c r="E119" s="23">
        <v>140</v>
      </c>
      <c r="F119" s="23">
        <v>140</v>
      </c>
      <c r="G119" s="23">
        <v>140</v>
      </c>
      <c r="H119" s="23">
        <v>140</v>
      </c>
      <c r="I119" s="23">
        <v>140</v>
      </c>
      <c r="J119" s="23">
        <v>140</v>
      </c>
      <c r="K119" s="23">
        <v>241</v>
      </c>
      <c r="L119" s="23">
        <v>241</v>
      </c>
      <c r="M119" s="23">
        <v>241</v>
      </c>
      <c r="N119" s="23">
        <v>241</v>
      </c>
      <c r="O119" s="23">
        <v>241</v>
      </c>
      <c r="P119" s="23">
        <v>507</v>
      </c>
      <c r="Q119" s="23">
        <v>507</v>
      </c>
      <c r="R119" s="23">
        <v>507</v>
      </c>
      <c r="S119" s="23">
        <v>507</v>
      </c>
      <c r="T119" s="23">
        <v>507</v>
      </c>
      <c r="U119" s="23">
        <v>806</v>
      </c>
      <c r="V119" s="23">
        <v>806</v>
      </c>
      <c r="W119" s="23">
        <v>806</v>
      </c>
      <c r="X119" s="23">
        <v>806</v>
      </c>
      <c r="Y119" s="23">
        <v>806</v>
      </c>
      <c r="Z119" s="23">
        <v>1306</v>
      </c>
      <c r="AA119" s="23">
        <v>1306</v>
      </c>
      <c r="AB119" s="23">
        <v>1306</v>
      </c>
      <c r="AC119" s="23">
        <v>1306</v>
      </c>
      <c r="AD119" s="23">
        <v>1306</v>
      </c>
      <c r="AE119" s="23">
        <v>1918</v>
      </c>
      <c r="AF119" s="23">
        <v>1918</v>
      </c>
      <c r="AG119" s="23">
        <v>1918</v>
      </c>
      <c r="AH119" s="23">
        <v>1918</v>
      </c>
      <c r="AI119" s="23">
        <v>1918</v>
      </c>
      <c r="AJ119" s="23">
        <v>2690</v>
      </c>
      <c r="AK119" s="23">
        <v>2690</v>
      </c>
      <c r="AL119" s="23">
        <v>2690</v>
      </c>
      <c r="AM119" s="23">
        <v>2690</v>
      </c>
      <c r="AN119" s="23">
        <v>2690</v>
      </c>
      <c r="AO119" s="23">
        <v>3631</v>
      </c>
      <c r="AP119" s="23">
        <v>3631</v>
      </c>
      <c r="AQ119" s="23">
        <v>3631</v>
      </c>
      <c r="AR119" s="23">
        <v>3631</v>
      </c>
      <c r="AS119" s="23">
        <v>3631</v>
      </c>
      <c r="AT119" s="23">
        <v>4279</v>
      </c>
      <c r="AU119" s="23">
        <v>4279</v>
      </c>
      <c r="AV119" s="23">
        <v>4279</v>
      </c>
      <c r="AW119" s="23">
        <v>4279</v>
      </c>
      <c r="AX119" s="23">
        <v>0</v>
      </c>
    </row>
    <row r="120" spans="2:50" x14ac:dyDescent="0.2">
      <c r="B120" s="22">
        <v>14</v>
      </c>
      <c r="C120" s="23">
        <v>140</v>
      </c>
      <c r="D120" s="23">
        <v>140</v>
      </c>
      <c r="E120" s="23">
        <v>140</v>
      </c>
      <c r="F120" s="23">
        <v>140</v>
      </c>
      <c r="G120" s="23">
        <v>140</v>
      </c>
      <c r="H120" s="23">
        <v>140</v>
      </c>
      <c r="I120" s="23">
        <v>140</v>
      </c>
      <c r="J120" s="23">
        <v>140</v>
      </c>
      <c r="K120" s="23">
        <v>241</v>
      </c>
      <c r="L120" s="23">
        <v>241</v>
      </c>
      <c r="M120" s="23">
        <v>241</v>
      </c>
      <c r="N120" s="23">
        <v>241</v>
      </c>
      <c r="O120" s="23">
        <v>241</v>
      </c>
      <c r="P120" s="23">
        <v>507</v>
      </c>
      <c r="Q120" s="23">
        <v>507</v>
      </c>
      <c r="R120" s="23">
        <v>507</v>
      </c>
      <c r="S120" s="23">
        <v>507</v>
      </c>
      <c r="T120" s="23">
        <v>507</v>
      </c>
      <c r="U120" s="23">
        <v>806</v>
      </c>
      <c r="V120" s="23">
        <v>806</v>
      </c>
      <c r="W120" s="23">
        <v>806</v>
      </c>
      <c r="X120" s="23">
        <v>806</v>
      </c>
      <c r="Y120" s="23">
        <v>806</v>
      </c>
      <c r="Z120" s="23">
        <v>1306</v>
      </c>
      <c r="AA120" s="23">
        <v>1306</v>
      </c>
      <c r="AB120" s="23">
        <v>1306</v>
      </c>
      <c r="AC120" s="23">
        <v>1306</v>
      </c>
      <c r="AD120" s="23">
        <v>1306</v>
      </c>
      <c r="AE120" s="23">
        <v>1918</v>
      </c>
      <c r="AF120" s="23">
        <v>1918</v>
      </c>
      <c r="AG120" s="23">
        <v>1918</v>
      </c>
      <c r="AH120" s="23">
        <v>1918</v>
      </c>
      <c r="AI120" s="23">
        <v>1918</v>
      </c>
      <c r="AJ120" s="23">
        <v>2690</v>
      </c>
      <c r="AK120" s="23">
        <v>2690</v>
      </c>
      <c r="AL120" s="23">
        <v>2690</v>
      </c>
      <c r="AM120" s="23">
        <v>2690</v>
      </c>
      <c r="AN120" s="23">
        <v>2690</v>
      </c>
      <c r="AO120" s="23">
        <v>3631</v>
      </c>
      <c r="AP120" s="23">
        <v>3631</v>
      </c>
      <c r="AQ120" s="23">
        <v>3631</v>
      </c>
      <c r="AR120" s="23">
        <v>3631</v>
      </c>
      <c r="AS120" s="23">
        <v>3631</v>
      </c>
      <c r="AT120" s="23">
        <v>4279</v>
      </c>
      <c r="AU120" s="23">
        <v>4279</v>
      </c>
      <c r="AV120" s="23">
        <v>4279</v>
      </c>
      <c r="AW120" s="23">
        <v>4279</v>
      </c>
      <c r="AX120" s="23">
        <v>0</v>
      </c>
    </row>
    <row r="121" spans="2:50" x14ac:dyDescent="0.2">
      <c r="B121" s="22">
        <v>15</v>
      </c>
      <c r="C121" s="23">
        <v>140</v>
      </c>
      <c r="D121" s="23">
        <v>140</v>
      </c>
      <c r="E121" s="23">
        <v>140</v>
      </c>
      <c r="F121" s="23">
        <v>140</v>
      </c>
      <c r="G121" s="23">
        <v>140</v>
      </c>
      <c r="H121" s="23">
        <v>140</v>
      </c>
      <c r="I121" s="23">
        <v>140</v>
      </c>
      <c r="J121" s="23">
        <v>140</v>
      </c>
      <c r="K121" s="23">
        <v>241</v>
      </c>
      <c r="L121" s="23">
        <v>241</v>
      </c>
      <c r="M121" s="23">
        <v>241</v>
      </c>
      <c r="N121" s="23">
        <v>241</v>
      </c>
      <c r="O121" s="23">
        <v>241</v>
      </c>
      <c r="P121" s="23">
        <v>507</v>
      </c>
      <c r="Q121" s="23">
        <v>507</v>
      </c>
      <c r="R121" s="23">
        <v>507</v>
      </c>
      <c r="S121" s="23">
        <v>507</v>
      </c>
      <c r="T121" s="23">
        <v>507</v>
      </c>
      <c r="U121" s="23">
        <v>806</v>
      </c>
      <c r="V121" s="23">
        <v>806</v>
      </c>
      <c r="W121" s="23">
        <v>806</v>
      </c>
      <c r="X121" s="23">
        <v>806</v>
      </c>
      <c r="Y121" s="23">
        <v>806</v>
      </c>
      <c r="Z121" s="23">
        <v>1306</v>
      </c>
      <c r="AA121" s="23">
        <v>1306</v>
      </c>
      <c r="AB121" s="23">
        <v>1306</v>
      </c>
      <c r="AC121" s="23">
        <v>1306</v>
      </c>
      <c r="AD121" s="23">
        <v>1306</v>
      </c>
      <c r="AE121" s="23">
        <v>1918</v>
      </c>
      <c r="AF121" s="23">
        <v>1918</v>
      </c>
      <c r="AG121" s="23">
        <v>1918</v>
      </c>
      <c r="AH121" s="23">
        <v>1918</v>
      </c>
      <c r="AI121" s="23">
        <v>1918</v>
      </c>
      <c r="AJ121" s="23">
        <v>2690</v>
      </c>
      <c r="AK121" s="23">
        <v>2690</v>
      </c>
      <c r="AL121" s="23">
        <v>2690</v>
      </c>
      <c r="AM121" s="23">
        <v>2690</v>
      </c>
      <c r="AN121" s="23">
        <v>2690</v>
      </c>
      <c r="AO121" s="23">
        <v>3631</v>
      </c>
      <c r="AP121" s="23">
        <v>3631</v>
      </c>
      <c r="AQ121" s="23">
        <v>3631</v>
      </c>
      <c r="AR121" s="23">
        <v>3631</v>
      </c>
      <c r="AS121" s="23">
        <v>3631</v>
      </c>
      <c r="AT121" s="23">
        <v>4279</v>
      </c>
      <c r="AU121" s="23">
        <v>4279</v>
      </c>
      <c r="AV121" s="23">
        <v>4279</v>
      </c>
      <c r="AW121" s="23">
        <v>4279</v>
      </c>
      <c r="AX121" s="23">
        <v>0</v>
      </c>
    </row>
    <row r="122" spans="2:50" x14ac:dyDescent="0.2">
      <c r="B122" s="22">
        <v>16</v>
      </c>
      <c r="C122" s="23">
        <v>140</v>
      </c>
      <c r="D122" s="23">
        <v>140</v>
      </c>
      <c r="E122" s="23">
        <v>140</v>
      </c>
      <c r="F122" s="23">
        <v>140</v>
      </c>
      <c r="G122" s="23">
        <v>140</v>
      </c>
      <c r="H122" s="23">
        <v>140</v>
      </c>
      <c r="I122" s="23">
        <v>140</v>
      </c>
      <c r="J122" s="23">
        <v>140</v>
      </c>
      <c r="K122" s="23">
        <v>241</v>
      </c>
      <c r="L122" s="23">
        <v>241</v>
      </c>
      <c r="M122" s="23">
        <v>241</v>
      </c>
      <c r="N122" s="23">
        <v>241</v>
      </c>
      <c r="O122" s="23">
        <v>241</v>
      </c>
      <c r="P122" s="23">
        <v>507</v>
      </c>
      <c r="Q122" s="23">
        <v>507</v>
      </c>
      <c r="R122" s="23">
        <v>507</v>
      </c>
      <c r="S122" s="23">
        <v>507</v>
      </c>
      <c r="T122" s="23">
        <v>507</v>
      </c>
      <c r="U122" s="23">
        <v>806</v>
      </c>
      <c r="V122" s="23">
        <v>806</v>
      </c>
      <c r="W122" s="23">
        <v>806</v>
      </c>
      <c r="X122" s="23">
        <v>806</v>
      </c>
      <c r="Y122" s="23">
        <v>806</v>
      </c>
      <c r="Z122" s="23">
        <v>1306</v>
      </c>
      <c r="AA122" s="23">
        <v>1306</v>
      </c>
      <c r="AB122" s="23">
        <v>1306</v>
      </c>
      <c r="AC122" s="23">
        <v>1306</v>
      </c>
      <c r="AD122" s="23">
        <v>1306</v>
      </c>
      <c r="AE122" s="23">
        <v>1918</v>
      </c>
      <c r="AF122" s="23">
        <v>1918</v>
      </c>
      <c r="AG122" s="23">
        <v>1918</v>
      </c>
      <c r="AH122" s="23">
        <v>1918</v>
      </c>
      <c r="AI122" s="23">
        <v>1918</v>
      </c>
      <c r="AJ122" s="23">
        <v>2690</v>
      </c>
      <c r="AK122" s="23">
        <v>2690</v>
      </c>
      <c r="AL122" s="23">
        <v>2690</v>
      </c>
      <c r="AM122" s="23">
        <v>2690</v>
      </c>
      <c r="AN122" s="23">
        <v>2690</v>
      </c>
      <c r="AO122" s="23">
        <v>3631</v>
      </c>
      <c r="AP122" s="23">
        <v>3631</v>
      </c>
      <c r="AQ122" s="23">
        <v>3631</v>
      </c>
      <c r="AR122" s="23">
        <v>3631</v>
      </c>
      <c r="AS122" s="23">
        <v>3631</v>
      </c>
      <c r="AT122" s="23">
        <v>4279</v>
      </c>
      <c r="AU122" s="23">
        <v>4279</v>
      </c>
      <c r="AV122" s="23">
        <v>4279</v>
      </c>
      <c r="AW122" s="23">
        <v>4279</v>
      </c>
      <c r="AX122" s="23">
        <v>0</v>
      </c>
    </row>
    <row r="123" spans="2:50" x14ac:dyDescent="0.2">
      <c r="B123" s="22">
        <v>17</v>
      </c>
      <c r="C123" s="23">
        <v>140</v>
      </c>
      <c r="D123" s="23">
        <v>140</v>
      </c>
      <c r="E123" s="23">
        <v>140</v>
      </c>
      <c r="F123" s="23">
        <v>140</v>
      </c>
      <c r="G123" s="23">
        <v>140</v>
      </c>
      <c r="H123" s="23">
        <v>140</v>
      </c>
      <c r="I123" s="23">
        <v>140</v>
      </c>
      <c r="J123" s="23">
        <v>140</v>
      </c>
      <c r="K123" s="23">
        <v>241</v>
      </c>
      <c r="L123" s="23">
        <v>241</v>
      </c>
      <c r="M123" s="23">
        <v>241</v>
      </c>
      <c r="N123" s="23">
        <v>241</v>
      </c>
      <c r="O123" s="23">
        <v>241</v>
      </c>
      <c r="P123" s="23">
        <v>507</v>
      </c>
      <c r="Q123" s="23">
        <v>507</v>
      </c>
      <c r="R123" s="23">
        <v>507</v>
      </c>
      <c r="S123" s="23">
        <v>507</v>
      </c>
      <c r="T123" s="23">
        <v>507</v>
      </c>
      <c r="U123" s="23">
        <v>806</v>
      </c>
      <c r="V123" s="23">
        <v>806</v>
      </c>
      <c r="W123" s="23">
        <v>806</v>
      </c>
      <c r="X123" s="23">
        <v>806</v>
      </c>
      <c r="Y123" s="23">
        <v>806</v>
      </c>
      <c r="Z123" s="23">
        <v>1306</v>
      </c>
      <c r="AA123" s="23">
        <v>1306</v>
      </c>
      <c r="AB123" s="23">
        <v>1306</v>
      </c>
      <c r="AC123" s="23">
        <v>1306</v>
      </c>
      <c r="AD123" s="23">
        <v>1306</v>
      </c>
      <c r="AE123" s="23">
        <v>1918</v>
      </c>
      <c r="AF123" s="23">
        <v>1918</v>
      </c>
      <c r="AG123" s="23">
        <v>1918</v>
      </c>
      <c r="AH123" s="23">
        <v>1918</v>
      </c>
      <c r="AI123" s="23">
        <v>1918</v>
      </c>
      <c r="AJ123" s="23">
        <v>2690</v>
      </c>
      <c r="AK123" s="23">
        <v>2690</v>
      </c>
      <c r="AL123" s="23">
        <v>2690</v>
      </c>
      <c r="AM123" s="23">
        <v>2690</v>
      </c>
      <c r="AN123" s="23">
        <v>2690</v>
      </c>
      <c r="AO123" s="23">
        <v>3631</v>
      </c>
      <c r="AP123" s="23">
        <v>3631</v>
      </c>
      <c r="AQ123" s="23">
        <v>3631</v>
      </c>
      <c r="AR123" s="23">
        <v>3631</v>
      </c>
      <c r="AS123" s="23">
        <v>3631</v>
      </c>
      <c r="AT123" s="23">
        <v>4279</v>
      </c>
      <c r="AU123" s="23">
        <v>4279</v>
      </c>
      <c r="AV123" s="23">
        <v>4279</v>
      </c>
      <c r="AW123" s="23">
        <v>4279</v>
      </c>
      <c r="AX123" s="23">
        <v>0</v>
      </c>
    </row>
    <row r="124" spans="2:50" x14ac:dyDescent="0.2">
      <c r="B124" s="22">
        <v>18</v>
      </c>
      <c r="C124" s="23">
        <v>140</v>
      </c>
      <c r="D124" s="23">
        <v>140</v>
      </c>
      <c r="E124" s="23">
        <v>140</v>
      </c>
      <c r="F124" s="23">
        <v>140</v>
      </c>
      <c r="G124" s="23">
        <v>140</v>
      </c>
      <c r="H124" s="23">
        <v>140</v>
      </c>
      <c r="I124" s="23">
        <v>140</v>
      </c>
      <c r="J124" s="23">
        <v>140</v>
      </c>
      <c r="K124" s="23">
        <v>241</v>
      </c>
      <c r="L124" s="23">
        <v>241</v>
      </c>
      <c r="M124" s="23">
        <v>241</v>
      </c>
      <c r="N124" s="23">
        <v>241</v>
      </c>
      <c r="O124" s="23">
        <v>241</v>
      </c>
      <c r="P124" s="23">
        <v>507</v>
      </c>
      <c r="Q124" s="23">
        <v>507</v>
      </c>
      <c r="R124" s="23">
        <v>507</v>
      </c>
      <c r="S124" s="23">
        <v>507</v>
      </c>
      <c r="T124" s="23">
        <v>507</v>
      </c>
      <c r="U124" s="23">
        <v>806</v>
      </c>
      <c r="V124" s="23">
        <v>806</v>
      </c>
      <c r="W124" s="23">
        <v>806</v>
      </c>
      <c r="X124" s="23">
        <v>806</v>
      </c>
      <c r="Y124" s="23">
        <v>806</v>
      </c>
      <c r="Z124" s="23">
        <v>1306</v>
      </c>
      <c r="AA124" s="23">
        <v>1306</v>
      </c>
      <c r="AB124" s="23">
        <v>1306</v>
      </c>
      <c r="AC124" s="23">
        <v>1306</v>
      </c>
      <c r="AD124" s="23">
        <v>1306</v>
      </c>
      <c r="AE124" s="23">
        <v>1918</v>
      </c>
      <c r="AF124" s="23">
        <v>1918</v>
      </c>
      <c r="AG124" s="23">
        <v>1918</v>
      </c>
      <c r="AH124" s="23">
        <v>1918</v>
      </c>
      <c r="AI124" s="23">
        <v>1918</v>
      </c>
      <c r="AJ124" s="23">
        <v>2690</v>
      </c>
      <c r="AK124" s="23">
        <v>2690</v>
      </c>
      <c r="AL124" s="23">
        <v>2690</v>
      </c>
      <c r="AM124" s="23">
        <v>2690</v>
      </c>
      <c r="AN124" s="23">
        <v>2690</v>
      </c>
      <c r="AO124" s="23">
        <v>3631</v>
      </c>
      <c r="AP124" s="23">
        <v>3631</v>
      </c>
      <c r="AQ124" s="23">
        <v>3631</v>
      </c>
      <c r="AR124" s="23">
        <v>3631</v>
      </c>
      <c r="AS124" s="23">
        <v>3631</v>
      </c>
      <c r="AT124" s="23">
        <v>4279</v>
      </c>
      <c r="AU124" s="23">
        <v>4279</v>
      </c>
      <c r="AV124" s="23">
        <v>4279</v>
      </c>
      <c r="AW124" s="23">
        <v>4279</v>
      </c>
      <c r="AX124" s="23">
        <v>0</v>
      </c>
    </row>
    <row r="125" spans="2:50" x14ac:dyDescent="0.2">
      <c r="B125" s="22">
        <v>19</v>
      </c>
      <c r="C125" s="23">
        <v>140</v>
      </c>
      <c r="D125" s="23">
        <v>140</v>
      </c>
      <c r="E125" s="23">
        <v>140</v>
      </c>
      <c r="F125" s="23">
        <v>140</v>
      </c>
      <c r="G125" s="23">
        <v>140</v>
      </c>
      <c r="H125" s="23">
        <v>140</v>
      </c>
      <c r="I125" s="23">
        <v>140</v>
      </c>
      <c r="J125" s="23">
        <v>140</v>
      </c>
      <c r="K125" s="23">
        <v>241</v>
      </c>
      <c r="L125" s="23">
        <v>241</v>
      </c>
      <c r="M125" s="23">
        <v>241</v>
      </c>
      <c r="N125" s="23">
        <v>241</v>
      </c>
      <c r="O125" s="23">
        <v>241</v>
      </c>
      <c r="P125" s="23">
        <v>507</v>
      </c>
      <c r="Q125" s="23">
        <v>507</v>
      </c>
      <c r="R125" s="23">
        <v>507</v>
      </c>
      <c r="S125" s="23">
        <v>507</v>
      </c>
      <c r="T125" s="23">
        <v>507</v>
      </c>
      <c r="U125" s="23">
        <v>806</v>
      </c>
      <c r="V125" s="23">
        <v>806</v>
      </c>
      <c r="W125" s="23">
        <v>806</v>
      </c>
      <c r="X125" s="23">
        <v>806</v>
      </c>
      <c r="Y125" s="23">
        <v>806</v>
      </c>
      <c r="Z125" s="23">
        <v>1306</v>
      </c>
      <c r="AA125" s="23">
        <v>1306</v>
      </c>
      <c r="AB125" s="23">
        <v>1306</v>
      </c>
      <c r="AC125" s="23">
        <v>1306</v>
      </c>
      <c r="AD125" s="23">
        <v>1306</v>
      </c>
      <c r="AE125" s="23">
        <v>1918</v>
      </c>
      <c r="AF125" s="23">
        <v>1918</v>
      </c>
      <c r="AG125" s="23">
        <v>1918</v>
      </c>
      <c r="AH125" s="23">
        <v>1918</v>
      </c>
      <c r="AI125" s="23">
        <v>1918</v>
      </c>
      <c r="AJ125" s="23">
        <v>2690</v>
      </c>
      <c r="AK125" s="23">
        <v>2690</v>
      </c>
      <c r="AL125" s="23">
        <v>2690</v>
      </c>
      <c r="AM125" s="23">
        <v>2690</v>
      </c>
      <c r="AN125" s="23">
        <v>2690</v>
      </c>
      <c r="AO125" s="23">
        <v>3631</v>
      </c>
      <c r="AP125" s="23">
        <v>3631</v>
      </c>
      <c r="AQ125" s="23">
        <v>3631</v>
      </c>
      <c r="AR125" s="23">
        <v>3631</v>
      </c>
      <c r="AS125" s="23">
        <v>3631</v>
      </c>
      <c r="AT125" s="23">
        <v>4279</v>
      </c>
      <c r="AU125" s="23">
        <v>4279</v>
      </c>
      <c r="AV125" s="23">
        <v>4279</v>
      </c>
      <c r="AW125" s="23">
        <v>4279</v>
      </c>
      <c r="AX125" s="23">
        <v>0</v>
      </c>
    </row>
    <row r="126" spans="2:50" x14ac:dyDescent="0.2">
      <c r="B126" s="22">
        <v>20</v>
      </c>
      <c r="C126" s="23">
        <v>140</v>
      </c>
      <c r="D126" s="23">
        <v>140</v>
      </c>
      <c r="E126" s="23">
        <v>140</v>
      </c>
      <c r="F126" s="23">
        <v>140</v>
      </c>
      <c r="G126" s="23">
        <v>140</v>
      </c>
      <c r="H126" s="23">
        <v>140</v>
      </c>
      <c r="I126" s="23">
        <v>140</v>
      </c>
      <c r="J126" s="23">
        <v>140</v>
      </c>
      <c r="K126" s="23">
        <v>241</v>
      </c>
      <c r="L126" s="23">
        <v>241</v>
      </c>
      <c r="M126" s="23">
        <v>241</v>
      </c>
      <c r="N126" s="23">
        <v>241</v>
      </c>
      <c r="O126" s="23">
        <v>241</v>
      </c>
      <c r="P126" s="23">
        <v>507</v>
      </c>
      <c r="Q126" s="23">
        <v>507</v>
      </c>
      <c r="R126" s="23">
        <v>507</v>
      </c>
      <c r="S126" s="23">
        <v>507</v>
      </c>
      <c r="T126" s="23">
        <v>507</v>
      </c>
      <c r="U126" s="23">
        <v>806</v>
      </c>
      <c r="V126" s="23">
        <v>806</v>
      </c>
      <c r="W126" s="23">
        <v>806</v>
      </c>
      <c r="X126" s="23">
        <v>806</v>
      </c>
      <c r="Y126" s="23">
        <v>806</v>
      </c>
      <c r="Z126" s="23">
        <v>1306</v>
      </c>
      <c r="AA126" s="23">
        <v>1306</v>
      </c>
      <c r="AB126" s="23">
        <v>1306</v>
      </c>
      <c r="AC126" s="23">
        <v>1306</v>
      </c>
      <c r="AD126" s="23">
        <v>1306</v>
      </c>
      <c r="AE126" s="23">
        <v>1918</v>
      </c>
      <c r="AF126" s="23">
        <v>1918</v>
      </c>
      <c r="AG126" s="23">
        <v>1918</v>
      </c>
      <c r="AH126" s="23">
        <v>1918</v>
      </c>
      <c r="AI126" s="23">
        <v>1918</v>
      </c>
      <c r="AJ126" s="23">
        <v>2690</v>
      </c>
      <c r="AK126" s="23">
        <v>2690</v>
      </c>
      <c r="AL126" s="23">
        <v>2690</v>
      </c>
      <c r="AM126" s="23">
        <v>2690</v>
      </c>
      <c r="AN126" s="23">
        <v>2690</v>
      </c>
      <c r="AO126" s="23">
        <v>3631</v>
      </c>
      <c r="AP126" s="23">
        <v>3631</v>
      </c>
      <c r="AQ126" s="23">
        <v>3631</v>
      </c>
      <c r="AR126" s="23">
        <v>3631</v>
      </c>
      <c r="AS126" s="23">
        <v>3631</v>
      </c>
      <c r="AT126" s="23">
        <v>4279</v>
      </c>
      <c r="AU126" s="23">
        <v>4279</v>
      </c>
      <c r="AV126" s="23">
        <v>4279</v>
      </c>
      <c r="AW126" s="23">
        <v>4279</v>
      </c>
      <c r="AX126" s="23">
        <v>0</v>
      </c>
    </row>
    <row r="127" spans="2:50" x14ac:dyDescent="0.2">
      <c r="B127" s="22">
        <v>21</v>
      </c>
      <c r="C127" s="23">
        <v>140</v>
      </c>
      <c r="D127" s="23">
        <v>140</v>
      </c>
      <c r="E127" s="23">
        <v>140</v>
      </c>
      <c r="F127" s="23">
        <v>140</v>
      </c>
      <c r="G127" s="23">
        <v>140</v>
      </c>
      <c r="H127" s="23">
        <v>140</v>
      </c>
      <c r="I127" s="23">
        <v>140</v>
      </c>
      <c r="J127" s="23">
        <v>140</v>
      </c>
      <c r="K127" s="23">
        <v>241</v>
      </c>
      <c r="L127" s="23">
        <v>241</v>
      </c>
      <c r="M127" s="23">
        <v>241</v>
      </c>
      <c r="N127" s="23">
        <v>241</v>
      </c>
      <c r="O127" s="23">
        <v>241</v>
      </c>
      <c r="P127" s="23">
        <v>507</v>
      </c>
      <c r="Q127" s="23">
        <v>507</v>
      </c>
      <c r="R127" s="23">
        <v>507</v>
      </c>
      <c r="S127" s="23">
        <v>507</v>
      </c>
      <c r="T127" s="23">
        <v>507</v>
      </c>
      <c r="U127" s="23">
        <v>806</v>
      </c>
      <c r="V127" s="23">
        <v>806</v>
      </c>
      <c r="W127" s="23">
        <v>806</v>
      </c>
      <c r="X127" s="23">
        <v>806</v>
      </c>
      <c r="Y127" s="23">
        <v>806</v>
      </c>
      <c r="Z127" s="23">
        <v>1306</v>
      </c>
      <c r="AA127" s="23">
        <v>1306</v>
      </c>
      <c r="AB127" s="23">
        <v>1306</v>
      </c>
      <c r="AC127" s="23">
        <v>1306</v>
      </c>
      <c r="AD127" s="23">
        <v>1306</v>
      </c>
      <c r="AE127" s="23">
        <v>1918</v>
      </c>
      <c r="AF127" s="23">
        <v>1918</v>
      </c>
      <c r="AG127" s="23">
        <v>1918</v>
      </c>
      <c r="AH127" s="23">
        <v>1918</v>
      </c>
      <c r="AI127" s="23">
        <v>1918</v>
      </c>
      <c r="AJ127" s="23">
        <v>2690</v>
      </c>
      <c r="AK127" s="23">
        <v>2690</v>
      </c>
      <c r="AL127" s="23">
        <v>2690</v>
      </c>
      <c r="AM127" s="23">
        <v>2690</v>
      </c>
      <c r="AN127" s="23">
        <v>2690</v>
      </c>
      <c r="AO127" s="23">
        <v>3631</v>
      </c>
      <c r="AP127" s="23">
        <v>3631</v>
      </c>
      <c r="AQ127" s="23">
        <v>3631</v>
      </c>
      <c r="AR127" s="23">
        <v>3631</v>
      </c>
      <c r="AS127" s="23">
        <v>3631</v>
      </c>
      <c r="AT127" s="23">
        <v>4279</v>
      </c>
      <c r="AU127" s="23">
        <v>4279</v>
      </c>
      <c r="AV127" s="23">
        <v>4279</v>
      </c>
      <c r="AW127" s="23">
        <v>4279</v>
      </c>
      <c r="AX127" s="23">
        <v>0</v>
      </c>
    </row>
    <row r="128" spans="2:50" x14ac:dyDescent="0.2">
      <c r="B128" s="22">
        <v>22</v>
      </c>
      <c r="C128" s="23">
        <v>140</v>
      </c>
      <c r="D128" s="23">
        <v>140</v>
      </c>
      <c r="E128" s="23">
        <v>140</v>
      </c>
      <c r="F128" s="23">
        <v>140</v>
      </c>
      <c r="G128" s="23">
        <v>140</v>
      </c>
      <c r="H128" s="23">
        <v>140</v>
      </c>
      <c r="I128" s="23">
        <v>140</v>
      </c>
      <c r="J128" s="23">
        <v>140</v>
      </c>
      <c r="K128" s="23">
        <v>241</v>
      </c>
      <c r="L128" s="23">
        <v>241</v>
      </c>
      <c r="M128" s="23">
        <v>241</v>
      </c>
      <c r="N128" s="23">
        <v>241</v>
      </c>
      <c r="O128" s="23">
        <v>241</v>
      </c>
      <c r="P128" s="23">
        <v>507</v>
      </c>
      <c r="Q128" s="23">
        <v>507</v>
      </c>
      <c r="R128" s="23">
        <v>507</v>
      </c>
      <c r="S128" s="23">
        <v>507</v>
      </c>
      <c r="T128" s="23">
        <v>507</v>
      </c>
      <c r="U128" s="23">
        <v>806</v>
      </c>
      <c r="V128" s="23">
        <v>806</v>
      </c>
      <c r="W128" s="23">
        <v>806</v>
      </c>
      <c r="X128" s="23">
        <v>806</v>
      </c>
      <c r="Y128" s="23">
        <v>806</v>
      </c>
      <c r="Z128" s="23">
        <v>1306</v>
      </c>
      <c r="AA128" s="23">
        <v>1306</v>
      </c>
      <c r="AB128" s="23">
        <v>1306</v>
      </c>
      <c r="AC128" s="23">
        <v>1306</v>
      </c>
      <c r="AD128" s="23">
        <v>1306</v>
      </c>
      <c r="AE128" s="23">
        <v>1918</v>
      </c>
      <c r="AF128" s="23">
        <v>1918</v>
      </c>
      <c r="AG128" s="23">
        <v>1918</v>
      </c>
      <c r="AH128" s="23">
        <v>1918</v>
      </c>
      <c r="AI128" s="23">
        <v>1918</v>
      </c>
      <c r="AJ128" s="23">
        <v>2690</v>
      </c>
      <c r="AK128" s="23">
        <v>2690</v>
      </c>
      <c r="AL128" s="23">
        <v>2690</v>
      </c>
      <c r="AM128" s="23">
        <v>2690</v>
      </c>
      <c r="AN128" s="23">
        <v>2690</v>
      </c>
      <c r="AO128" s="23">
        <v>3631</v>
      </c>
      <c r="AP128" s="23">
        <v>3631</v>
      </c>
      <c r="AQ128" s="23">
        <v>3631</v>
      </c>
      <c r="AR128" s="23">
        <v>3631</v>
      </c>
      <c r="AS128" s="23">
        <v>3631</v>
      </c>
      <c r="AT128" s="23">
        <v>4279</v>
      </c>
      <c r="AU128" s="23">
        <v>4279</v>
      </c>
      <c r="AV128" s="23">
        <v>4279</v>
      </c>
      <c r="AW128" s="23">
        <v>4279</v>
      </c>
      <c r="AX128" s="23">
        <v>0</v>
      </c>
    </row>
    <row r="129" spans="2:50" x14ac:dyDescent="0.2">
      <c r="B129" s="22">
        <v>23</v>
      </c>
      <c r="C129" s="23">
        <v>140</v>
      </c>
      <c r="D129" s="23">
        <v>140</v>
      </c>
      <c r="E129" s="23">
        <v>140</v>
      </c>
      <c r="F129" s="23">
        <v>140</v>
      </c>
      <c r="G129" s="23">
        <v>140</v>
      </c>
      <c r="H129" s="23">
        <v>140</v>
      </c>
      <c r="I129" s="23">
        <v>140</v>
      </c>
      <c r="J129" s="23">
        <v>140</v>
      </c>
      <c r="K129" s="23">
        <v>241</v>
      </c>
      <c r="L129" s="23">
        <v>241</v>
      </c>
      <c r="M129" s="23">
        <v>241</v>
      </c>
      <c r="N129" s="23">
        <v>241</v>
      </c>
      <c r="O129" s="23">
        <v>241</v>
      </c>
      <c r="P129" s="23">
        <v>507</v>
      </c>
      <c r="Q129" s="23">
        <v>507</v>
      </c>
      <c r="R129" s="23">
        <v>507</v>
      </c>
      <c r="S129" s="23">
        <v>507</v>
      </c>
      <c r="T129" s="23">
        <v>507</v>
      </c>
      <c r="U129" s="23">
        <v>806</v>
      </c>
      <c r="V129" s="23">
        <v>806</v>
      </c>
      <c r="W129" s="23">
        <v>806</v>
      </c>
      <c r="X129" s="23">
        <v>806</v>
      </c>
      <c r="Y129" s="23">
        <v>806</v>
      </c>
      <c r="Z129" s="23">
        <v>1306</v>
      </c>
      <c r="AA129" s="23">
        <v>1306</v>
      </c>
      <c r="AB129" s="23">
        <v>1306</v>
      </c>
      <c r="AC129" s="23">
        <v>1306</v>
      </c>
      <c r="AD129" s="23">
        <v>1306</v>
      </c>
      <c r="AE129" s="23">
        <v>1918</v>
      </c>
      <c r="AF129" s="23">
        <v>1918</v>
      </c>
      <c r="AG129" s="23">
        <v>1918</v>
      </c>
      <c r="AH129" s="23">
        <v>1918</v>
      </c>
      <c r="AI129" s="23">
        <v>1918</v>
      </c>
      <c r="AJ129" s="23">
        <v>2690</v>
      </c>
      <c r="AK129" s="23">
        <v>2690</v>
      </c>
      <c r="AL129" s="23">
        <v>2690</v>
      </c>
      <c r="AM129" s="23">
        <v>2690</v>
      </c>
      <c r="AN129" s="23">
        <v>2690</v>
      </c>
      <c r="AO129" s="23">
        <v>3631</v>
      </c>
      <c r="AP129" s="23">
        <v>3631</v>
      </c>
      <c r="AQ129" s="23">
        <v>3631</v>
      </c>
      <c r="AR129" s="23">
        <v>3631</v>
      </c>
      <c r="AS129" s="23">
        <v>3631</v>
      </c>
      <c r="AT129" s="23">
        <v>4279</v>
      </c>
      <c r="AU129" s="23">
        <v>4279</v>
      </c>
      <c r="AV129" s="23">
        <v>4279</v>
      </c>
      <c r="AW129" s="23">
        <v>4279</v>
      </c>
      <c r="AX129" s="23">
        <v>0</v>
      </c>
    </row>
    <row r="130" spans="2:50" x14ac:dyDescent="0.2">
      <c r="B130" s="22">
        <v>24</v>
      </c>
      <c r="C130" s="23">
        <v>140</v>
      </c>
      <c r="D130" s="23">
        <v>140</v>
      </c>
      <c r="E130" s="23">
        <v>140</v>
      </c>
      <c r="F130" s="23">
        <v>140</v>
      </c>
      <c r="G130" s="23">
        <v>140</v>
      </c>
      <c r="H130" s="23">
        <v>140</v>
      </c>
      <c r="I130" s="23">
        <v>140</v>
      </c>
      <c r="J130" s="23">
        <v>140</v>
      </c>
      <c r="K130" s="23">
        <v>241</v>
      </c>
      <c r="L130" s="23">
        <v>241</v>
      </c>
      <c r="M130" s="23">
        <v>241</v>
      </c>
      <c r="N130" s="23">
        <v>241</v>
      </c>
      <c r="O130" s="23">
        <v>241</v>
      </c>
      <c r="P130" s="23">
        <v>507</v>
      </c>
      <c r="Q130" s="23">
        <v>507</v>
      </c>
      <c r="R130" s="23">
        <v>507</v>
      </c>
      <c r="S130" s="23">
        <v>507</v>
      </c>
      <c r="T130" s="23">
        <v>507</v>
      </c>
      <c r="U130" s="23">
        <v>806</v>
      </c>
      <c r="V130" s="23">
        <v>806</v>
      </c>
      <c r="W130" s="23">
        <v>806</v>
      </c>
      <c r="X130" s="23">
        <v>806</v>
      </c>
      <c r="Y130" s="23">
        <v>806</v>
      </c>
      <c r="Z130" s="23">
        <v>1306</v>
      </c>
      <c r="AA130" s="23">
        <v>1306</v>
      </c>
      <c r="AB130" s="23">
        <v>1306</v>
      </c>
      <c r="AC130" s="23">
        <v>1306</v>
      </c>
      <c r="AD130" s="23">
        <v>1306</v>
      </c>
      <c r="AE130" s="23">
        <v>1918</v>
      </c>
      <c r="AF130" s="23">
        <v>1918</v>
      </c>
      <c r="AG130" s="23">
        <v>1918</v>
      </c>
      <c r="AH130" s="23">
        <v>1918</v>
      </c>
      <c r="AI130" s="23">
        <v>1918</v>
      </c>
      <c r="AJ130" s="23">
        <v>2690</v>
      </c>
      <c r="AK130" s="23">
        <v>2690</v>
      </c>
      <c r="AL130" s="23">
        <v>2690</v>
      </c>
      <c r="AM130" s="23">
        <v>2690</v>
      </c>
      <c r="AN130" s="23">
        <v>2690</v>
      </c>
      <c r="AO130" s="23">
        <v>3631</v>
      </c>
      <c r="AP130" s="23">
        <v>3631</v>
      </c>
      <c r="AQ130" s="23">
        <v>3631</v>
      </c>
      <c r="AR130" s="23">
        <v>3631</v>
      </c>
      <c r="AS130" s="23">
        <v>3631</v>
      </c>
      <c r="AT130" s="23">
        <v>4279</v>
      </c>
      <c r="AU130" s="23">
        <v>4279</v>
      </c>
      <c r="AV130" s="23">
        <v>4279</v>
      </c>
      <c r="AW130" s="23">
        <v>4279</v>
      </c>
      <c r="AX130" s="23">
        <v>0</v>
      </c>
    </row>
    <row r="131" spans="2:50" x14ac:dyDescent="0.2">
      <c r="B131" s="22">
        <v>25</v>
      </c>
      <c r="C131" s="23">
        <v>140</v>
      </c>
      <c r="D131" s="23">
        <v>140</v>
      </c>
      <c r="E131" s="23">
        <v>140</v>
      </c>
      <c r="F131" s="23">
        <v>140</v>
      </c>
      <c r="G131" s="23">
        <v>140</v>
      </c>
      <c r="H131" s="23">
        <v>140</v>
      </c>
      <c r="I131" s="23">
        <v>140</v>
      </c>
      <c r="J131" s="23">
        <v>140</v>
      </c>
      <c r="K131" s="23">
        <v>241</v>
      </c>
      <c r="L131" s="23">
        <v>241</v>
      </c>
      <c r="M131" s="23">
        <v>241</v>
      </c>
      <c r="N131" s="23">
        <v>241</v>
      </c>
      <c r="O131" s="23">
        <v>241</v>
      </c>
      <c r="P131" s="23">
        <v>507</v>
      </c>
      <c r="Q131" s="23">
        <v>507</v>
      </c>
      <c r="R131" s="23">
        <v>507</v>
      </c>
      <c r="S131" s="23">
        <v>507</v>
      </c>
      <c r="T131" s="23">
        <v>507</v>
      </c>
      <c r="U131" s="23">
        <v>806</v>
      </c>
      <c r="V131" s="23">
        <v>806</v>
      </c>
      <c r="W131" s="23">
        <v>806</v>
      </c>
      <c r="X131" s="23">
        <v>806</v>
      </c>
      <c r="Y131" s="23">
        <v>806</v>
      </c>
      <c r="Z131" s="23">
        <v>1306</v>
      </c>
      <c r="AA131" s="23">
        <v>1306</v>
      </c>
      <c r="AB131" s="23">
        <v>1306</v>
      </c>
      <c r="AC131" s="23">
        <v>1306</v>
      </c>
      <c r="AD131" s="23">
        <v>1306</v>
      </c>
      <c r="AE131" s="23">
        <v>1918</v>
      </c>
      <c r="AF131" s="23">
        <v>1918</v>
      </c>
      <c r="AG131" s="23">
        <v>1918</v>
      </c>
      <c r="AH131" s="23">
        <v>1918</v>
      </c>
      <c r="AI131" s="23">
        <v>1918</v>
      </c>
      <c r="AJ131" s="23">
        <v>2690</v>
      </c>
      <c r="AK131" s="23">
        <v>2690</v>
      </c>
      <c r="AL131" s="23">
        <v>2690</v>
      </c>
      <c r="AM131" s="23">
        <v>2690</v>
      </c>
      <c r="AN131" s="23">
        <v>2690</v>
      </c>
      <c r="AO131" s="23">
        <v>3631</v>
      </c>
      <c r="AP131" s="23">
        <v>3631</v>
      </c>
      <c r="AQ131" s="23">
        <v>3631</v>
      </c>
      <c r="AR131" s="23">
        <v>3631</v>
      </c>
      <c r="AS131" s="23">
        <v>3631</v>
      </c>
      <c r="AT131" s="23">
        <v>4279</v>
      </c>
      <c r="AU131" s="23">
        <v>4279</v>
      </c>
      <c r="AV131" s="23">
        <v>4279</v>
      </c>
      <c r="AW131" s="23">
        <v>4279</v>
      </c>
      <c r="AX131" s="23">
        <v>0</v>
      </c>
    </row>
    <row r="132" spans="2:50" x14ac:dyDescent="0.2">
      <c r="B132" s="22">
        <v>26</v>
      </c>
      <c r="C132" s="23">
        <v>140</v>
      </c>
      <c r="D132" s="23">
        <v>140</v>
      </c>
      <c r="E132" s="23">
        <v>140</v>
      </c>
      <c r="F132" s="23">
        <v>140</v>
      </c>
      <c r="G132" s="23">
        <v>140</v>
      </c>
      <c r="H132" s="23">
        <v>140</v>
      </c>
      <c r="I132" s="23">
        <v>140</v>
      </c>
      <c r="J132" s="23">
        <v>140</v>
      </c>
      <c r="K132" s="23">
        <v>241</v>
      </c>
      <c r="L132" s="23">
        <v>241</v>
      </c>
      <c r="M132" s="23">
        <v>241</v>
      </c>
      <c r="N132" s="23">
        <v>241</v>
      </c>
      <c r="O132" s="23">
        <v>241</v>
      </c>
      <c r="P132" s="23">
        <v>507</v>
      </c>
      <c r="Q132" s="23">
        <v>507</v>
      </c>
      <c r="R132" s="23">
        <v>507</v>
      </c>
      <c r="S132" s="23">
        <v>507</v>
      </c>
      <c r="T132" s="23">
        <v>507</v>
      </c>
      <c r="U132" s="23">
        <v>806</v>
      </c>
      <c r="V132" s="23">
        <v>806</v>
      </c>
      <c r="W132" s="23">
        <v>806</v>
      </c>
      <c r="X132" s="23">
        <v>806</v>
      </c>
      <c r="Y132" s="23">
        <v>806</v>
      </c>
      <c r="Z132" s="23">
        <v>1306</v>
      </c>
      <c r="AA132" s="23">
        <v>1306</v>
      </c>
      <c r="AB132" s="23">
        <v>1306</v>
      </c>
      <c r="AC132" s="23">
        <v>1306</v>
      </c>
      <c r="AD132" s="23">
        <v>1306</v>
      </c>
      <c r="AE132" s="23">
        <v>1918</v>
      </c>
      <c r="AF132" s="23">
        <v>1918</v>
      </c>
      <c r="AG132" s="23">
        <v>1918</v>
      </c>
      <c r="AH132" s="23">
        <v>1918</v>
      </c>
      <c r="AI132" s="23">
        <v>1918</v>
      </c>
      <c r="AJ132" s="23">
        <v>2690</v>
      </c>
      <c r="AK132" s="23">
        <v>2690</v>
      </c>
      <c r="AL132" s="23">
        <v>2690</v>
      </c>
      <c r="AM132" s="23">
        <v>2690</v>
      </c>
      <c r="AN132" s="23">
        <v>2690</v>
      </c>
      <c r="AO132" s="23">
        <v>3631</v>
      </c>
      <c r="AP132" s="23">
        <v>3631</v>
      </c>
      <c r="AQ132" s="23">
        <v>3631</v>
      </c>
      <c r="AR132" s="23">
        <v>3631</v>
      </c>
      <c r="AS132" s="23">
        <v>3631</v>
      </c>
      <c r="AT132" s="23">
        <v>4279</v>
      </c>
      <c r="AU132" s="23">
        <v>4279</v>
      </c>
      <c r="AV132" s="23">
        <v>4279</v>
      </c>
      <c r="AW132" s="23">
        <v>4279</v>
      </c>
      <c r="AX132" s="23">
        <v>0</v>
      </c>
    </row>
    <row r="133" spans="2:50" x14ac:dyDescent="0.2">
      <c r="B133" s="22">
        <v>27</v>
      </c>
      <c r="C133" s="23">
        <v>140</v>
      </c>
      <c r="D133" s="23">
        <v>140</v>
      </c>
      <c r="E133" s="23">
        <v>140</v>
      </c>
      <c r="F133" s="23">
        <v>140</v>
      </c>
      <c r="G133" s="23">
        <v>140</v>
      </c>
      <c r="H133" s="23">
        <v>140</v>
      </c>
      <c r="I133" s="23">
        <v>140</v>
      </c>
      <c r="J133" s="23">
        <v>140</v>
      </c>
      <c r="K133" s="23">
        <v>241</v>
      </c>
      <c r="L133" s="23">
        <v>241</v>
      </c>
      <c r="M133" s="23">
        <v>241</v>
      </c>
      <c r="N133" s="23">
        <v>241</v>
      </c>
      <c r="O133" s="23">
        <v>241</v>
      </c>
      <c r="P133" s="23">
        <v>507</v>
      </c>
      <c r="Q133" s="23">
        <v>507</v>
      </c>
      <c r="R133" s="23">
        <v>507</v>
      </c>
      <c r="S133" s="23">
        <v>507</v>
      </c>
      <c r="T133" s="23">
        <v>507</v>
      </c>
      <c r="U133" s="23">
        <v>806</v>
      </c>
      <c r="V133" s="23">
        <v>806</v>
      </c>
      <c r="W133" s="23">
        <v>806</v>
      </c>
      <c r="X133" s="23">
        <v>806</v>
      </c>
      <c r="Y133" s="23">
        <v>806</v>
      </c>
      <c r="Z133" s="23">
        <v>1306</v>
      </c>
      <c r="AA133" s="23">
        <v>1306</v>
      </c>
      <c r="AB133" s="23">
        <v>1306</v>
      </c>
      <c r="AC133" s="23">
        <v>1306</v>
      </c>
      <c r="AD133" s="23">
        <v>1306</v>
      </c>
      <c r="AE133" s="23">
        <v>1918</v>
      </c>
      <c r="AF133" s="23">
        <v>1918</v>
      </c>
      <c r="AG133" s="23">
        <v>1918</v>
      </c>
      <c r="AH133" s="23">
        <v>1918</v>
      </c>
      <c r="AI133" s="23">
        <v>1918</v>
      </c>
      <c r="AJ133" s="23">
        <v>2690</v>
      </c>
      <c r="AK133" s="23">
        <v>2690</v>
      </c>
      <c r="AL133" s="23">
        <v>2690</v>
      </c>
      <c r="AM133" s="23">
        <v>2690</v>
      </c>
      <c r="AN133" s="23">
        <v>2690</v>
      </c>
      <c r="AO133" s="23">
        <v>3631</v>
      </c>
      <c r="AP133" s="23">
        <v>3631</v>
      </c>
      <c r="AQ133" s="23">
        <v>3631</v>
      </c>
      <c r="AR133" s="23">
        <v>3631</v>
      </c>
      <c r="AS133" s="23">
        <v>3631</v>
      </c>
      <c r="AT133" s="23">
        <v>4279</v>
      </c>
      <c r="AU133" s="23">
        <v>4279</v>
      </c>
      <c r="AV133" s="23">
        <v>4279</v>
      </c>
      <c r="AW133" s="23">
        <v>4279</v>
      </c>
      <c r="AX133" s="23">
        <v>0</v>
      </c>
    </row>
    <row r="134" spans="2:50" x14ac:dyDescent="0.2">
      <c r="B134" s="22">
        <v>28</v>
      </c>
      <c r="C134" s="23">
        <v>140</v>
      </c>
      <c r="D134" s="23">
        <v>140</v>
      </c>
      <c r="E134" s="23">
        <v>140</v>
      </c>
      <c r="F134" s="23">
        <v>140</v>
      </c>
      <c r="G134" s="23">
        <v>140</v>
      </c>
      <c r="H134" s="23">
        <v>140</v>
      </c>
      <c r="I134" s="23">
        <v>140</v>
      </c>
      <c r="J134" s="23">
        <v>140</v>
      </c>
      <c r="K134" s="23">
        <v>241</v>
      </c>
      <c r="L134" s="23">
        <v>241</v>
      </c>
      <c r="M134" s="23">
        <v>241</v>
      </c>
      <c r="N134" s="23">
        <v>241</v>
      </c>
      <c r="O134" s="23">
        <v>241</v>
      </c>
      <c r="P134" s="23">
        <v>507</v>
      </c>
      <c r="Q134" s="23">
        <v>507</v>
      </c>
      <c r="R134" s="23">
        <v>507</v>
      </c>
      <c r="S134" s="23">
        <v>507</v>
      </c>
      <c r="T134" s="23">
        <v>507</v>
      </c>
      <c r="U134" s="23">
        <v>806</v>
      </c>
      <c r="V134" s="23">
        <v>806</v>
      </c>
      <c r="W134" s="23">
        <v>806</v>
      </c>
      <c r="X134" s="23">
        <v>806</v>
      </c>
      <c r="Y134" s="23">
        <v>806</v>
      </c>
      <c r="Z134" s="23">
        <v>1306</v>
      </c>
      <c r="AA134" s="23">
        <v>1306</v>
      </c>
      <c r="AB134" s="23">
        <v>1306</v>
      </c>
      <c r="AC134" s="23">
        <v>1306</v>
      </c>
      <c r="AD134" s="23">
        <v>1306</v>
      </c>
      <c r="AE134" s="23">
        <v>1918</v>
      </c>
      <c r="AF134" s="23">
        <v>1918</v>
      </c>
      <c r="AG134" s="23">
        <v>1918</v>
      </c>
      <c r="AH134" s="23">
        <v>1918</v>
      </c>
      <c r="AI134" s="23">
        <v>1918</v>
      </c>
      <c r="AJ134" s="23">
        <v>2690</v>
      </c>
      <c r="AK134" s="23">
        <v>2690</v>
      </c>
      <c r="AL134" s="23">
        <v>2690</v>
      </c>
      <c r="AM134" s="23">
        <v>2690</v>
      </c>
      <c r="AN134" s="23">
        <v>2690</v>
      </c>
      <c r="AO134" s="23">
        <v>3631</v>
      </c>
      <c r="AP134" s="23">
        <v>3631</v>
      </c>
      <c r="AQ134" s="23">
        <v>3631</v>
      </c>
      <c r="AR134" s="23">
        <v>3631</v>
      </c>
      <c r="AS134" s="23">
        <v>3631</v>
      </c>
      <c r="AT134" s="23">
        <v>4279</v>
      </c>
      <c r="AU134" s="23">
        <v>4279</v>
      </c>
      <c r="AV134" s="23">
        <v>4279</v>
      </c>
      <c r="AW134" s="23">
        <v>4279</v>
      </c>
      <c r="AX134" s="23">
        <v>0</v>
      </c>
    </row>
    <row r="135" spans="2:50" x14ac:dyDescent="0.2">
      <c r="B135" s="22">
        <v>29</v>
      </c>
      <c r="C135" s="23">
        <v>140</v>
      </c>
      <c r="D135" s="23">
        <v>140</v>
      </c>
      <c r="E135" s="23">
        <v>140</v>
      </c>
      <c r="F135" s="23">
        <v>140</v>
      </c>
      <c r="G135" s="23">
        <v>140</v>
      </c>
      <c r="H135" s="23">
        <v>140</v>
      </c>
      <c r="I135" s="23">
        <v>140</v>
      </c>
      <c r="J135" s="23">
        <v>140</v>
      </c>
      <c r="K135" s="23">
        <v>241</v>
      </c>
      <c r="L135" s="23">
        <v>241</v>
      </c>
      <c r="M135" s="23">
        <v>241</v>
      </c>
      <c r="N135" s="23">
        <v>241</v>
      </c>
      <c r="O135" s="23">
        <v>241</v>
      </c>
      <c r="P135" s="23">
        <v>507</v>
      </c>
      <c r="Q135" s="23">
        <v>507</v>
      </c>
      <c r="R135" s="23">
        <v>507</v>
      </c>
      <c r="S135" s="23">
        <v>507</v>
      </c>
      <c r="T135" s="23">
        <v>507</v>
      </c>
      <c r="U135" s="23">
        <v>806</v>
      </c>
      <c r="V135" s="23">
        <v>806</v>
      </c>
      <c r="W135" s="23">
        <v>806</v>
      </c>
      <c r="X135" s="23">
        <v>806</v>
      </c>
      <c r="Y135" s="23">
        <v>806</v>
      </c>
      <c r="Z135" s="23">
        <v>1306</v>
      </c>
      <c r="AA135" s="23">
        <v>1306</v>
      </c>
      <c r="AB135" s="23">
        <v>1306</v>
      </c>
      <c r="AC135" s="23">
        <v>1306</v>
      </c>
      <c r="AD135" s="23">
        <v>1306</v>
      </c>
      <c r="AE135" s="23">
        <v>1918</v>
      </c>
      <c r="AF135" s="23">
        <v>1918</v>
      </c>
      <c r="AG135" s="23">
        <v>1918</v>
      </c>
      <c r="AH135" s="23">
        <v>1918</v>
      </c>
      <c r="AI135" s="23">
        <v>1918</v>
      </c>
      <c r="AJ135" s="23">
        <v>2690</v>
      </c>
      <c r="AK135" s="23">
        <v>2690</v>
      </c>
      <c r="AL135" s="23">
        <v>2690</v>
      </c>
      <c r="AM135" s="23">
        <v>2690</v>
      </c>
      <c r="AN135" s="23">
        <v>2690</v>
      </c>
      <c r="AO135" s="23">
        <v>3631</v>
      </c>
      <c r="AP135" s="23">
        <v>3631</v>
      </c>
      <c r="AQ135" s="23">
        <v>3631</v>
      </c>
      <c r="AR135" s="23">
        <v>3631</v>
      </c>
      <c r="AS135" s="23">
        <v>3631</v>
      </c>
      <c r="AT135" s="23">
        <v>4279</v>
      </c>
      <c r="AU135" s="23">
        <v>4279</v>
      </c>
      <c r="AV135" s="23">
        <v>4279</v>
      </c>
      <c r="AW135" s="23">
        <v>4279</v>
      </c>
      <c r="AX135" s="23">
        <v>0</v>
      </c>
    </row>
    <row r="136" spans="2:50" x14ac:dyDescent="0.2">
      <c r="B136" s="22">
        <v>30</v>
      </c>
      <c r="C136" s="23">
        <v>140</v>
      </c>
      <c r="D136" s="23">
        <v>140</v>
      </c>
      <c r="E136" s="23">
        <v>140</v>
      </c>
      <c r="F136" s="23">
        <v>140</v>
      </c>
      <c r="G136" s="23">
        <v>140</v>
      </c>
      <c r="H136" s="23">
        <v>140</v>
      </c>
      <c r="I136" s="23">
        <v>140</v>
      </c>
      <c r="J136" s="23">
        <v>140</v>
      </c>
      <c r="K136" s="23">
        <v>241</v>
      </c>
      <c r="L136" s="23">
        <v>241</v>
      </c>
      <c r="M136" s="23">
        <v>241</v>
      </c>
      <c r="N136" s="23">
        <v>241</v>
      </c>
      <c r="O136" s="23">
        <v>241</v>
      </c>
      <c r="P136" s="23">
        <v>507</v>
      </c>
      <c r="Q136" s="23">
        <v>507</v>
      </c>
      <c r="R136" s="23">
        <v>507</v>
      </c>
      <c r="S136" s="23">
        <v>507</v>
      </c>
      <c r="T136" s="23">
        <v>507</v>
      </c>
      <c r="U136" s="23">
        <v>806</v>
      </c>
      <c r="V136" s="23">
        <v>806</v>
      </c>
      <c r="W136" s="23">
        <v>806</v>
      </c>
      <c r="X136" s="23">
        <v>806</v>
      </c>
      <c r="Y136" s="23">
        <v>806</v>
      </c>
      <c r="Z136" s="23">
        <v>1306</v>
      </c>
      <c r="AA136" s="23">
        <v>1306</v>
      </c>
      <c r="AB136" s="23">
        <v>1306</v>
      </c>
      <c r="AC136" s="23">
        <v>1306</v>
      </c>
      <c r="AD136" s="23">
        <v>1306</v>
      </c>
      <c r="AE136" s="23">
        <v>1918</v>
      </c>
      <c r="AF136" s="23">
        <v>1918</v>
      </c>
      <c r="AG136" s="23">
        <v>1918</v>
      </c>
      <c r="AH136" s="23">
        <v>1918</v>
      </c>
      <c r="AI136" s="23">
        <v>1918</v>
      </c>
      <c r="AJ136" s="23">
        <v>2690</v>
      </c>
      <c r="AK136" s="23">
        <v>2690</v>
      </c>
      <c r="AL136" s="23">
        <v>2690</v>
      </c>
      <c r="AM136" s="23">
        <v>2690</v>
      </c>
      <c r="AN136" s="23">
        <v>2690</v>
      </c>
      <c r="AO136" s="23">
        <v>3631</v>
      </c>
      <c r="AP136" s="23">
        <v>3631</v>
      </c>
      <c r="AQ136" s="23">
        <v>3631</v>
      </c>
      <c r="AR136" s="23">
        <v>3631</v>
      </c>
      <c r="AS136" s="23">
        <v>3631</v>
      </c>
      <c r="AT136" s="23">
        <v>4279</v>
      </c>
      <c r="AU136" s="23">
        <v>4279</v>
      </c>
      <c r="AV136" s="23">
        <v>4279</v>
      </c>
      <c r="AW136" s="23">
        <v>4279</v>
      </c>
      <c r="AX136" s="23">
        <v>0</v>
      </c>
    </row>
    <row r="137" spans="2:50" x14ac:dyDescent="0.2">
      <c r="B137" s="22">
        <v>31</v>
      </c>
      <c r="C137" s="23">
        <v>140</v>
      </c>
      <c r="D137" s="23">
        <v>140</v>
      </c>
      <c r="E137" s="23">
        <v>140</v>
      </c>
      <c r="F137" s="23">
        <v>140</v>
      </c>
      <c r="G137" s="23">
        <v>140</v>
      </c>
      <c r="H137" s="23">
        <v>140</v>
      </c>
      <c r="I137" s="23">
        <v>140</v>
      </c>
      <c r="J137" s="23">
        <v>140</v>
      </c>
      <c r="K137" s="23">
        <v>241</v>
      </c>
      <c r="L137" s="23">
        <v>241</v>
      </c>
      <c r="M137" s="23">
        <v>241</v>
      </c>
      <c r="N137" s="23">
        <v>241</v>
      </c>
      <c r="O137" s="23">
        <v>241</v>
      </c>
      <c r="P137" s="23">
        <v>507</v>
      </c>
      <c r="Q137" s="23">
        <v>507</v>
      </c>
      <c r="R137" s="23">
        <v>507</v>
      </c>
      <c r="S137" s="23">
        <v>507</v>
      </c>
      <c r="T137" s="23">
        <v>507</v>
      </c>
      <c r="U137" s="23">
        <v>806</v>
      </c>
      <c r="V137" s="23">
        <v>806</v>
      </c>
      <c r="W137" s="23">
        <v>806</v>
      </c>
      <c r="X137" s="23">
        <v>806</v>
      </c>
      <c r="Y137" s="23">
        <v>806</v>
      </c>
      <c r="Z137" s="23">
        <v>1306</v>
      </c>
      <c r="AA137" s="23">
        <v>1306</v>
      </c>
      <c r="AB137" s="23">
        <v>1306</v>
      </c>
      <c r="AC137" s="23">
        <v>1306</v>
      </c>
      <c r="AD137" s="23">
        <v>1306</v>
      </c>
      <c r="AE137" s="23">
        <v>1918</v>
      </c>
      <c r="AF137" s="23">
        <v>1918</v>
      </c>
      <c r="AG137" s="23">
        <v>1918</v>
      </c>
      <c r="AH137" s="23">
        <v>1918</v>
      </c>
      <c r="AI137" s="23">
        <v>1918</v>
      </c>
      <c r="AJ137" s="23">
        <v>2690</v>
      </c>
      <c r="AK137" s="23">
        <v>2690</v>
      </c>
      <c r="AL137" s="23">
        <v>2690</v>
      </c>
      <c r="AM137" s="23">
        <v>2690</v>
      </c>
      <c r="AN137" s="23">
        <v>2690</v>
      </c>
      <c r="AO137" s="23">
        <v>3631</v>
      </c>
      <c r="AP137" s="23">
        <v>3631</v>
      </c>
      <c r="AQ137" s="23">
        <v>3631</v>
      </c>
      <c r="AR137" s="23">
        <v>3631</v>
      </c>
      <c r="AS137" s="23">
        <v>3631</v>
      </c>
      <c r="AT137" s="23">
        <v>4279</v>
      </c>
      <c r="AU137" s="23">
        <v>4279</v>
      </c>
      <c r="AV137" s="23">
        <v>4279</v>
      </c>
      <c r="AW137" s="23">
        <v>4279</v>
      </c>
      <c r="AX137" s="23">
        <v>0</v>
      </c>
    </row>
    <row r="138" spans="2:50" x14ac:dyDescent="0.2">
      <c r="B138" s="22">
        <v>32</v>
      </c>
      <c r="C138" s="23">
        <v>140</v>
      </c>
      <c r="D138" s="23">
        <v>140</v>
      </c>
      <c r="E138" s="23">
        <v>140</v>
      </c>
      <c r="F138" s="23">
        <v>140</v>
      </c>
      <c r="G138" s="23">
        <v>140</v>
      </c>
      <c r="H138" s="23">
        <v>140</v>
      </c>
      <c r="I138" s="23">
        <v>140</v>
      </c>
      <c r="J138" s="23">
        <v>140</v>
      </c>
      <c r="K138" s="23">
        <v>241</v>
      </c>
      <c r="L138" s="23">
        <v>241</v>
      </c>
      <c r="M138" s="23">
        <v>241</v>
      </c>
      <c r="N138" s="23">
        <v>241</v>
      </c>
      <c r="O138" s="23">
        <v>241</v>
      </c>
      <c r="P138" s="23">
        <v>507</v>
      </c>
      <c r="Q138" s="23">
        <v>507</v>
      </c>
      <c r="R138" s="23">
        <v>507</v>
      </c>
      <c r="S138" s="23">
        <v>507</v>
      </c>
      <c r="T138" s="23">
        <v>507</v>
      </c>
      <c r="U138" s="23">
        <v>806</v>
      </c>
      <c r="V138" s="23">
        <v>806</v>
      </c>
      <c r="W138" s="23">
        <v>806</v>
      </c>
      <c r="X138" s="23">
        <v>806</v>
      </c>
      <c r="Y138" s="23">
        <v>806</v>
      </c>
      <c r="Z138" s="23">
        <v>1306</v>
      </c>
      <c r="AA138" s="23">
        <v>1306</v>
      </c>
      <c r="AB138" s="23">
        <v>1306</v>
      </c>
      <c r="AC138" s="23">
        <v>1306</v>
      </c>
      <c r="AD138" s="23">
        <v>1306</v>
      </c>
      <c r="AE138" s="23">
        <v>1918</v>
      </c>
      <c r="AF138" s="23">
        <v>1918</v>
      </c>
      <c r="AG138" s="23">
        <v>1918</v>
      </c>
      <c r="AH138" s="23">
        <v>1918</v>
      </c>
      <c r="AI138" s="23">
        <v>1918</v>
      </c>
      <c r="AJ138" s="23">
        <v>2690</v>
      </c>
      <c r="AK138" s="23">
        <v>2690</v>
      </c>
      <c r="AL138" s="23">
        <v>2690</v>
      </c>
      <c r="AM138" s="23">
        <v>2690</v>
      </c>
      <c r="AN138" s="23">
        <v>2690</v>
      </c>
      <c r="AO138" s="23">
        <v>3631</v>
      </c>
      <c r="AP138" s="23">
        <v>3631</v>
      </c>
      <c r="AQ138" s="23">
        <v>3631</v>
      </c>
      <c r="AR138" s="23">
        <v>3631</v>
      </c>
      <c r="AS138" s="23">
        <v>3631</v>
      </c>
      <c r="AT138" s="23">
        <v>4279</v>
      </c>
      <c r="AU138" s="23">
        <v>4279</v>
      </c>
      <c r="AV138" s="23">
        <v>4279</v>
      </c>
      <c r="AW138" s="23">
        <v>4279</v>
      </c>
      <c r="AX138" s="23">
        <v>0</v>
      </c>
    </row>
    <row r="139" spans="2:50" x14ac:dyDescent="0.2">
      <c r="B139" s="22">
        <v>33</v>
      </c>
      <c r="C139" s="23">
        <v>140</v>
      </c>
      <c r="D139" s="23">
        <v>140</v>
      </c>
      <c r="E139" s="23">
        <v>140</v>
      </c>
      <c r="F139" s="23">
        <v>140</v>
      </c>
      <c r="G139" s="23">
        <v>140</v>
      </c>
      <c r="H139" s="23">
        <v>140</v>
      </c>
      <c r="I139" s="23">
        <v>140</v>
      </c>
      <c r="J139" s="23">
        <v>140</v>
      </c>
      <c r="K139" s="23">
        <v>241</v>
      </c>
      <c r="L139" s="23">
        <v>241</v>
      </c>
      <c r="M139" s="23">
        <v>241</v>
      </c>
      <c r="N139" s="23">
        <v>241</v>
      </c>
      <c r="O139" s="23">
        <v>241</v>
      </c>
      <c r="P139" s="23">
        <v>507</v>
      </c>
      <c r="Q139" s="23">
        <v>507</v>
      </c>
      <c r="R139" s="23">
        <v>507</v>
      </c>
      <c r="S139" s="23">
        <v>507</v>
      </c>
      <c r="T139" s="23">
        <v>507</v>
      </c>
      <c r="U139" s="23">
        <v>806</v>
      </c>
      <c r="V139" s="23">
        <v>806</v>
      </c>
      <c r="W139" s="23">
        <v>806</v>
      </c>
      <c r="X139" s="23">
        <v>806</v>
      </c>
      <c r="Y139" s="23">
        <v>806</v>
      </c>
      <c r="Z139" s="23">
        <v>1306</v>
      </c>
      <c r="AA139" s="23">
        <v>1306</v>
      </c>
      <c r="AB139" s="23">
        <v>1306</v>
      </c>
      <c r="AC139" s="23">
        <v>1306</v>
      </c>
      <c r="AD139" s="23">
        <v>1306</v>
      </c>
      <c r="AE139" s="23">
        <v>1918</v>
      </c>
      <c r="AF139" s="23">
        <v>1918</v>
      </c>
      <c r="AG139" s="23">
        <v>1918</v>
      </c>
      <c r="AH139" s="23">
        <v>1918</v>
      </c>
      <c r="AI139" s="23">
        <v>1918</v>
      </c>
      <c r="AJ139" s="23">
        <v>2690</v>
      </c>
      <c r="AK139" s="23">
        <v>2690</v>
      </c>
      <c r="AL139" s="23">
        <v>2690</v>
      </c>
      <c r="AM139" s="23">
        <v>2690</v>
      </c>
      <c r="AN139" s="23">
        <v>2690</v>
      </c>
      <c r="AO139" s="23">
        <v>3631</v>
      </c>
      <c r="AP139" s="23">
        <v>3631</v>
      </c>
      <c r="AQ139" s="23">
        <v>3631</v>
      </c>
      <c r="AR139" s="23">
        <v>3631</v>
      </c>
      <c r="AS139" s="23">
        <v>3631</v>
      </c>
      <c r="AT139" s="23">
        <v>4279</v>
      </c>
      <c r="AU139" s="23">
        <v>4279</v>
      </c>
      <c r="AV139" s="23">
        <v>4279</v>
      </c>
      <c r="AW139" s="23">
        <v>4279</v>
      </c>
      <c r="AX139" s="23">
        <v>0</v>
      </c>
    </row>
    <row r="140" spans="2:50" x14ac:dyDescent="0.2">
      <c r="B140" s="22">
        <v>34</v>
      </c>
      <c r="C140" s="23">
        <v>140</v>
      </c>
      <c r="D140" s="23">
        <v>140</v>
      </c>
      <c r="E140" s="23">
        <v>140</v>
      </c>
      <c r="F140" s="23">
        <v>140</v>
      </c>
      <c r="G140" s="23">
        <v>140</v>
      </c>
      <c r="H140" s="23">
        <v>140</v>
      </c>
      <c r="I140" s="23">
        <v>140</v>
      </c>
      <c r="J140" s="23">
        <v>140</v>
      </c>
      <c r="K140" s="23">
        <v>241</v>
      </c>
      <c r="L140" s="23">
        <v>241</v>
      </c>
      <c r="M140" s="23">
        <v>241</v>
      </c>
      <c r="N140" s="23">
        <v>241</v>
      </c>
      <c r="O140" s="23">
        <v>241</v>
      </c>
      <c r="P140" s="23">
        <v>507</v>
      </c>
      <c r="Q140" s="23">
        <v>507</v>
      </c>
      <c r="R140" s="23">
        <v>507</v>
      </c>
      <c r="S140" s="23">
        <v>507</v>
      </c>
      <c r="T140" s="23">
        <v>507</v>
      </c>
      <c r="U140" s="23">
        <v>806</v>
      </c>
      <c r="V140" s="23">
        <v>806</v>
      </c>
      <c r="W140" s="23">
        <v>806</v>
      </c>
      <c r="X140" s="23">
        <v>806</v>
      </c>
      <c r="Y140" s="23">
        <v>806</v>
      </c>
      <c r="Z140" s="23">
        <v>1306</v>
      </c>
      <c r="AA140" s="23">
        <v>1306</v>
      </c>
      <c r="AB140" s="23">
        <v>1306</v>
      </c>
      <c r="AC140" s="23">
        <v>1306</v>
      </c>
      <c r="AD140" s="23">
        <v>1306</v>
      </c>
      <c r="AE140" s="23">
        <v>1918</v>
      </c>
      <c r="AF140" s="23">
        <v>1918</v>
      </c>
      <c r="AG140" s="23">
        <v>1918</v>
      </c>
      <c r="AH140" s="23">
        <v>1918</v>
      </c>
      <c r="AI140" s="23">
        <v>1918</v>
      </c>
      <c r="AJ140" s="23">
        <v>2690</v>
      </c>
      <c r="AK140" s="23">
        <v>2690</v>
      </c>
      <c r="AL140" s="23">
        <v>2690</v>
      </c>
      <c r="AM140" s="23">
        <v>2690</v>
      </c>
      <c r="AN140" s="23">
        <v>2690</v>
      </c>
      <c r="AO140" s="23">
        <v>3631</v>
      </c>
      <c r="AP140" s="23">
        <v>3631</v>
      </c>
      <c r="AQ140" s="23">
        <v>3631</v>
      </c>
      <c r="AR140" s="23">
        <v>3631</v>
      </c>
      <c r="AS140" s="23">
        <v>3631</v>
      </c>
      <c r="AT140" s="23">
        <v>4279</v>
      </c>
      <c r="AU140" s="23">
        <v>4279</v>
      </c>
      <c r="AV140" s="23">
        <v>4279</v>
      </c>
      <c r="AW140" s="23">
        <v>4279</v>
      </c>
      <c r="AX140" s="23">
        <v>0</v>
      </c>
    </row>
    <row r="141" spans="2:50" x14ac:dyDescent="0.2">
      <c r="B141" s="22">
        <v>35</v>
      </c>
      <c r="C141" s="23">
        <v>140</v>
      </c>
      <c r="D141" s="23">
        <v>140</v>
      </c>
      <c r="E141" s="23">
        <v>140</v>
      </c>
      <c r="F141" s="23">
        <v>140</v>
      </c>
      <c r="G141" s="23">
        <v>140</v>
      </c>
      <c r="H141" s="23">
        <v>140</v>
      </c>
      <c r="I141" s="23">
        <v>140</v>
      </c>
      <c r="J141" s="23">
        <v>140</v>
      </c>
      <c r="K141" s="23">
        <v>241</v>
      </c>
      <c r="L141" s="23">
        <v>241</v>
      </c>
      <c r="M141" s="23">
        <v>241</v>
      </c>
      <c r="N141" s="23">
        <v>241</v>
      </c>
      <c r="O141" s="23">
        <v>241</v>
      </c>
      <c r="P141" s="23">
        <v>507</v>
      </c>
      <c r="Q141" s="23">
        <v>507</v>
      </c>
      <c r="R141" s="23">
        <v>507</v>
      </c>
      <c r="S141" s="23">
        <v>507</v>
      </c>
      <c r="T141" s="23">
        <v>507</v>
      </c>
      <c r="U141" s="23">
        <v>806</v>
      </c>
      <c r="V141" s="23">
        <v>806</v>
      </c>
      <c r="W141" s="23">
        <v>806</v>
      </c>
      <c r="X141" s="23">
        <v>806</v>
      </c>
      <c r="Y141" s="23">
        <v>806</v>
      </c>
      <c r="Z141" s="23">
        <v>1306</v>
      </c>
      <c r="AA141" s="23">
        <v>1306</v>
      </c>
      <c r="AB141" s="23">
        <v>1306</v>
      </c>
      <c r="AC141" s="23">
        <v>1306</v>
      </c>
      <c r="AD141" s="23">
        <v>1306</v>
      </c>
      <c r="AE141" s="23">
        <v>1918</v>
      </c>
      <c r="AF141" s="23">
        <v>1918</v>
      </c>
      <c r="AG141" s="23">
        <v>1918</v>
      </c>
      <c r="AH141" s="23">
        <v>1918</v>
      </c>
      <c r="AI141" s="23">
        <v>1918</v>
      </c>
      <c r="AJ141" s="23">
        <v>2690</v>
      </c>
      <c r="AK141" s="23">
        <v>2690</v>
      </c>
      <c r="AL141" s="23">
        <v>2690</v>
      </c>
      <c r="AM141" s="23">
        <v>2690</v>
      </c>
      <c r="AN141" s="23">
        <v>2690</v>
      </c>
      <c r="AO141" s="23">
        <v>3631</v>
      </c>
      <c r="AP141" s="23">
        <v>3631</v>
      </c>
      <c r="AQ141" s="23">
        <v>3631</v>
      </c>
      <c r="AR141" s="23">
        <v>3631</v>
      </c>
      <c r="AS141" s="23">
        <v>3631</v>
      </c>
      <c r="AT141" s="23">
        <v>4279</v>
      </c>
      <c r="AU141" s="23">
        <v>4279</v>
      </c>
      <c r="AV141" s="23">
        <v>4279</v>
      </c>
      <c r="AW141" s="23">
        <v>4279</v>
      </c>
      <c r="AX141" s="23">
        <v>0</v>
      </c>
    </row>
    <row r="142" spans="2:50" x14ac:dyDescent="0.2">
      <c r="B142" s="22">
        <v>36</v>
      </c>
      <c r="C142" s="23">
        <v>140</v>
      </c>
      <c r="D142" s="23">
        <v>140</v>
      </c>
      <c r="E142" s="23">
        <v>140</v>
      </c>
      <c r="F142" s="23">
        <v>140</v>
      </c>
      <c r="G142" s="23">
        <v>140</v>
      </c>
      <c r="H142" s="23">
        <v>140</v>
      </c>
      <c r="I142" s="23">
        <v>140</v>
      </c>
      <c r="J142" s="23">
        <v>140</v>
      </c>
      <c r="K142" s="23">
        <v>241</v>
      </c>
      <c r="L142" s="23">
        <v>241</v>
      </c>
      <c r="M142" s="23">
        <v>241</v>
      </c>
      <c r="N142" s="23">
        <v>241</v>
      </c>
      <c r="O142" s="23">
        <v>241</v>
      </c>
      <c r="P142" s="23">
        <v>507</v>
      </c>
      <c r="Q142" s="23">
        <v>507</v>
      </c>
      <c r="R142" s="23">
        <v>507</v>
      </c>
      <c r="S142" s="23">
        <v>507</v>
      </c>
      <c r="T142" s="23">
        <v>507</v>
      </c>
      <c r="U142" s="23">
        <v>806</v>
      </c>
      <c r="V142" s="23">
        <v>806</v>
      </c>
      <c r="W142" s="23">
        <v>806</v>
      </c>
      <c r="X142" s="23">
        <v>806</v>
      </c>
      <c r="Y142" s="23">
        <v>806</v>
      </c>
      <c r="Z142" s="23">
        <v>1306</v>
      </c>
      <c r="AA142" s="23">
        <v>1306</v>
      </c>
      <c r="AB142" s="23">
        <v>1306</v>
      </c>
      <c r="AC142" s="23">
        <v>1306</v>
      </c>
      <c r="AD142" s="23">
        <v>1306</v>
      </c>
      <c r="AE142" s="23">
        <v>1918</v>
      </c>
      <c r="AF142" s="23">
        <v>1918</v>
      </c>
      <c r="AG142" s="23">
        <v>1918</v>
      </c>
      <c r="AH142" s="23">
        <v>1918</v>
      </c>
      <c r="AI142" s="23">
        <v>1918</v>
      </c>
      <c r="AJ142" s="23">
        <v>2690</v>
      </c>
      <c r="AK142" s="23">
        <v>2690</v>
      </c>
      <c r="AL142" s="23">
        <v>2690</v>
      </c>
      <c r="AM142" s="23">
        <v>2690</v>
      </c>
      <c r="AN142" s="23">
        <v>2690</v>
      </c>
      <c r="AO142" s="23">
        <v>3631</v>
      </c>
      <c r="AP142" s="23">
        <v>3631</v>
      </c>
      <c r="AQ142" s="23">
        <v>3631</v>
      </c>
      <c r="AR142" s="23">
        <v>3631</v>
      </c>
      <c r="AS142" s="23">
        <v>3631</v>
      </c>
      <c r="AT142" s="23">
        <v>4279</v>
      </c>
      <c r="AU142" s="23">
        <v>4279</v>
      </c>
      <c r="AV142" s="23">
        <v>4279</v>
      </c>
      <c r="AW142" s="23">
        <v>4279</v>
      </c>
      <c r="AX142" s="23">
        <v>0</v>
      </c>
    </row>
    <row r="143" spans="2:50" x14ac:dyDescent="0.2">
      <c r="B143" s="22">
        <v>37</v>
      </c>
      <c r="C143" s="23">
        <v>140</v>
      </c>
      <c r="D143" s="23">
        <v>140</v>
      </c>
      <c r="E143" s="23">
        <v>140</v>
      </c>
      <c r="F143" s="23">
        <v>140</v>
      </c>
      <c r="G143" s="23">
        <v>140</v>
      </c>
      <c r="H143" s="23">
        <v>140</v>
      </c>
      <c r="I143" s="23">
        <v>140</v>
      </c>
      <c r="J143" s="23">
        <v>140</v>
      </c>
      <c r="K143" s="23">
        <v>241</v>
      </c>
      <c r="L143" s="23">
        <v>241</v>
      </c>
      <c r="M143" s="23">
        <v>241</v>
      </c>
      <c r="N143" s="23">
        <v>241</v>
      </c>
      <c r="O143" s="23">
        <v>241</v>
      </c>
      <c r="P143" s="23">
        <v>507</v>
      </c>
      <c r="Q143" s="23">
        <v>507</v>
      </c>
      <c r="R143" s="23">
        <v>507</v>
      </c>
      <c r="S143" s="23">
        <v>507</v>
      </c>
      <c r="T143" s="23">
        <v>507</v>
      </c>
      <c r="U143" s="23">
        <v>806</v>
      </c>
      <c r="V143" s="23">
        <v>806</v>
      </c>
      <c r="W143" s="23">
        <v>806</v>
      </c>
      <c r="X143" s="23">
        <v>806</v>
      </c>
      <c r="Y143" s="23">
        <v>806</v>
      </c>
      <c r="Z143" s="23">
        <v>1306</v>
      </c>
      <c r="AA143" s="23">
        <v>1306</v>
      </c>
      <c r="AB143" s="23">
        <v>1306</v>
      </c>
      <c r="AC143" s="23">
        <v>1306</v>
      </c>
      <c r="AD143" s="23">
        <v>1306</v>
      </c>
      <c r="AE143" s="23">
        <v>1918</v>
      </c>
      <c r="AF143" s="23">
        <v>1918</v>
      </c>
      <c r="AG143" s="23">
        <v>1918</v>
      </c>
      <c r="AH143" s="23">
        <v>1918</v>
      </c>
      <c r="AI143" s="23">
        <v>1918</v>
      </c>
      <c r="AJ143" s="23">
        <v>2690</v>
      </c>
      <c r="AK143" s="23">
        <v>2690</v>
      </c>
      <c r="AL143" s="23">
        <v>2690</v>
      </c>
      <c r="AM143" s="23">
        <v>2690</v>
      </c>
      <c r="AN143" s="23">
        <v>2690</v>
      </c>
      <c r="AO143" s="23">
        <v>3631</v>
      </c>
      <c r="AP143" s="23">
        <v>3631</v>
      </c>
      <c r="AQ143" s="23">
        <v>3631</v>
      </c>
      <c r="AR143" s="23">
        <v>3631</v>
      </c>
      <c r="AS143" s="23">
        <v>3631</v>
      </c>
      <c r="AT143" s="23">
        <v>4279</v>
      </c>
      <c r="AU143" s="23">
        <v>4279</v>
      </c>
      <c r="AV143" s="23">
        <v>4279</v>
      </c>
      <c r="AW143" s="23">
        <v>4279</v>
      </c>
      <c r="AX143" s="23">
        <v>0</v>
      </c>
    </row>
    <row r="144" spans="2:50" x14ac:dyDescent="0.2">
      <c r="B144" s="22">
        <v>38</v>
      </c>
      <c r="C144" s="23">
        <v>140</v>
      </c>
      <c r="D144" s="23">
        <v>140</v>
      </c>
      <c r="E144" s="23">
        <v>140</v>
      </c>
      <c r="F144" s="23">
        <v>140</v>
      </c>
      <c r="G144" s="23">
        <v>140</v>
      </c>
      <c r="H144" s="23">
        <v>140</v>
      </c>
      <c r="I144" s="23">
        <v>140</v>
      </c>
      <c r="J144" s="23">
        <v>140</v>
      </c>
      <c r="K144" s="23">
        <v>241</v>
      </c>
      <c r="L144" s="23">
        <v>241</v>
      </c>
      <c r="M144" s="23">
        <v>241</v>
      </c>
      <c r="N144" s="23">
        <v>241</v>
      </c>
      <c r="O144" s="23">
        <v>241</v>
      </c>
      <c r="P144" s="23">
        <v>507</v>
      </c>
      <c r="Q144" s="23">
        <v>507</v>
      </c>
      <c r="R144" s="23">
        <v>507</v>
      </c>
      <c r="S144" s="23">
        <v>507</v>
      </c>
      <c r="T144" s="23">
        <v>507</v>
      </c>
      <c r="U144" s="23">
        <v>806</v>
      </c>
      <c r="V144" s="23">
        <v>806</v>
      </c>
      <c r="W144" s="23">
        <v>806</v>
      </c>
      <c r="X144" s="23">
        <v>806</v>
      </c>
      <c r="Y144" s="23">
        <v>806</v>
      </c>
      <c r="Z144" s="23">
        <v>1306</v>
      </c>
      <c r="AA144" s="23">
        <v>1306</v>
      </c>
      <c r="AB144" s="23">
        <v>1306</v>
      </c>
      <c r="AC144" s="23">
        <v>1306</v>
      </c>
      <c r="AD144" s="23">
        <v>1306</v>
      </c>
      <c r="AE144" s="23">
        <v>1918</v>
      </c>
      <c r="AF144" s="23">
        <v>1918</v>
      </c>
      <c r="AG144" s="23">
        <v>1918</v>
      </c>
      <c r="AH144" s="23">
        <v>1918</v>
      </c>
      <c r="AI144" s="23">
        <v>1918</v>
      </c>
      <c r="AJ144" s="23">
        <v>2690</v>
      </c>
      <c r="AK144" s="23">
        <v>2690</v>
      </c>
      <c r="AL144" s="23">
        <v>2690</v>
      </c>
      <c r="AM144" s="23">
        <v>2690</v>
      </c>
      <c r="AN144" s="23">
        <v>2690</v>
      </c>
      <c r="AO144" s="23">
        <v>3631</v>
      </c>
      <c r="AP144" s="23">
        <v>3631</v>
      </c>
      <c r="AQ144" s="23">
        <v>3631</v>
      </c>
      <c r="AR144" s="23">
        <v>3631</v>
      </c>
      <c r="AS144" s="23">
        <v>3631</v>
      </c>
      <c r="AT144" s="23">
        <v>4279</v>
      </c>
      <c r="AU144" s="23">
        <v>4279</v>
      </c>
      <c r="AV144" s="23">
        <v>4279</v>
      </c>
      <c r="AW144" s="23">
        <v>4279</v>
      </c>
      <c r="AX144" s="23">
        <v>0</v>
      </c>
    </row>
    <row r="145" spans="2:50" x14ac:dyDescent="0.2">
      <c r="B145" s="22">
        <v>39</v>
      </c>
      <c r="C145" s="23">
        <v>140</v>
      </c>
      <c r="D145" s="23">
        <v>140</v>
      </c>
      <c r="E145" s="23">
        <v>140</v>
      </c>
      <c r="F145" s="23">
        <v>140</v>
      </c>
      <c r="G145" s="23">
        <v>140</v>
      </c>
      <c r="H145" s="23">
        <v>140</v>
      </c>
      <c r="I145" s="23">
        <v>140</v>
      </c>
      <c r="J145" s="23">
        <v>140</v>
      </c>
      <c r="K145" s="23">
        <v>241</v>
      </c>
      <c r="L145" s="23">
        <v>241</v>
      </c>
      <c r="M145" s="23">
        <v>241</v>
      </c>
      <c r="N145" s="23">
        <v>241</v>
      </c>
      <c r="O145" s="23">
        <v>241</v>
      </c>
      <c r="P145" s="23">
        <v>507</v>
      </c>
      <c r="Q145" s="23">
        <v>507</v>
      </c>
      <c r="R145" s="23">
        <v>507</v>
      </c>
      <c r="S145" s="23">
        <v>507</v>
      </c>
      <c r="T145" s="23">
        <v>507</v>
      </c>
      <c r="U145" s="23">
        <v>806</v>
      </c>
      <c r="V145" s="23">
        <v>806</v>
      </c>
      <c r="W145" s="23">
        <v>806</v>
      </c>
      <c r="X145" s="23">
        <v>806</v>
      </c>
      <c r="Y145" s="23">
        <v>806</v>
      </c>
      <c r="Z145" s="23">
        <v>1306</v>
      </c>
      <c r="AA145" s="23">
        <v>1306</v>
      </c>
      <c r="AB145" s="23">
        <v>1306</v>
      </c>
      <c r="AC145" s="23">
        <v>1306</v>
      </c>
      <c r="AD145" s="23">
        <v>1306</v>
      </c>
      <c r="AE145" s="23">
        <v>1918</v>
      </c>
      <c r="AF145" s="23">
        <v>1918</v>
      </c>
      <c r="AG145" s="23">
        <v>1918</v>
      </c>
      <c r="AH145" s="23">
        <v>1918</v>
      </c>
      <c r="AI145" s="23">
        <v>1918</v>
      </c>
      <c r="AJ145" s="23">
        <v>2690</v>
      </c>
      <c r="AK145" s="23">
        <v>2690</v>
      </c>
      <c r="AL145" s="23">
        <v>2690</v>
      </c>
      <c r="AM145" s="23">
        <v>2690</v>
      </c>
      <c r="AN145" s="23">
        <v>2690</v>
      </c>
      <c r="AO145" s="23">
        <v>3631</v>
      </c>
      <c r="AP145" s="23">
        <v>3631</v>
      </c>
      <c r="AQ145" s="23">
        <v>3631</v>
      </c>
      <c r="AR145" s="23">
        <v>3631</v>
      </c>
      <c r="AS145" s="23">
        <v>3631</v>
      </c>
      <c r="AT145" s="23">
        <v>4279</v>
      </c>
      <c r="AU145" s="23">
        <v>4279</v>
      </c>
      <c r="AV145" s="23">
        <v>4279</v>
      </c>
      <c r="AW145" s="23">
        <v>4279</v>
      </c>
      <c r="AX145" s="23">
        <v>0</v>
      </c>
    </row>
    <row r="146" spans="2:50" x14ac:dyDescent="0.2">
      <c r="B146" s="22">
        <v>40</v>
      </c>
      <c r="C146" s="23">
        <v>140</v>
      </c>
      <c r="D146" s="23">
        <v>140</v>
      </c>
      <c r="E146" s="23">
        <v>140</v>
      </c>
      <c r="F146" s="23">
        <v>140</v>
      </c>
      <c r="G146" s="23">
        <v>140</v>
      </c>
      <c r="H146" s="23">
        <v>140</v>
      </c>
      <c r="I146" s="23">
        <v>140</v>
      </c>
      <c r="J146" s="23">
        <v>140</v>
      </c>
      <c r="K146" s="23">
        <v>241</v>
      </c>
      <c r="L146" s="23">
        <v>241</v>
      </c>
      <c r="M146" s="23">
        <v>241</v>
      </c>
      <c r="N146" s="23">
        <v>241</v>
      </c>
      <c r="O146" s="23">
        <v>241</v>
      </c>
      <c r="P146" s="23">
        <v>507</v>
      </c>
      <c r="Q146" s="23">
        <v>507</v>
      </c>
      <c r="R146" s="23">
        <v>507</v>
      </c>
      <c r="S146" s="23">
        <v>507</v>
      </c>
      <c r="T146" s="23">
        <v>507</v>
      </c>
      <c r="U146" s="23">
        <v>806</v>
      </c>
      <c r="V146" s="23">
        <v>806</v>
      </c>
      <c r="W146" s="23">
        <v>806</v>
      </c>
      <c r="X146" s="23">
        <v>806</v>
      </c>
      <c r="Y146" s="23">
        <v>806</v>
      </c>
      <c r="Z146" s="23">
        <v>1306</v>
      </c>
      <c r="AA146" s="23">
        <v>1306</v>
      </c>
      <c r="AB146" s="23">
        <v>1306</v>
      </c>
      <c r="AC146" s="23">
        <v>1306</v>
      </c>
      <c r="AD146" s="23">
        <v>1306</v>
      </c>
      <c r="AE146" s="23">
        <v>1918</v>
      </c>
      <c r="AF146" s="23">
        <v>1918</v>
      </c>
      <c r="AG146" s="23">
        <v>1918</v>
      </c>
      <c r="AH146" s="23">
        <v>1918</v>
      </c>
      <c r="AI146" s="23">
        <v>1918</v>
      </c>
      <c r="AJ146" s="23">
        <v>2690</v>
      </c>
      <c r="AK146" s="23">
        <v>2690</v>
      </c>
      <c r="AL146" s="23">
        <v>2690</v>
      </c>
      <c r="AM146" s="23">
        <v>2690</v>
      </c>
      <c r="AN146" s="23">
        <v>2690</v>
      </c>
      <c r="AO146" s="23">
        <v>3631</v>
      </c>
      <c r="AP146" s="23">
        <v>3631</v>
      </c>
      <c r="AQ146" s="23">
        <v>3631</v>
      </c>
      <c r="AR146" s="23">
        <v>3631</v>
      </c>
      <c r="AS146" s="23">
        <v>3631</v>
      </c>
      <c r="AT146" s="23">
        <v>4279</v>
      </c>
      <c r="AU146" s="23">
        <v>4279</v>
      </c>
      <c r="AV146" s="23">
        <v>4279</v>
      </c>
      <c r="AW146" s="23">
        <v>4279</v>
      </c>
      <c r="AX146" s="23">
        <v>0</v>
      </c>
    </row>
    <row r="147" spans="2:50" x14ac:dyDescent="0.2">
      <c r="B147" s="22">
        <v>41</v>
      </c>
      <c r="C147" s="23">
        <v>140</v>
      </c>
      <c r="D147" s="23">
        <v>140</v>
      </c>
      <c r="E147" s="23">
        <v>140</v>
      </c>
      <c r="F147" s="23">
        <v>140</v>
      </c>
      <c r="G147" s="23">
        <v>140</v>
      </c>
      <c r="H147" s="23">
        <v>140</v>
      </c>
      <c r="I147" s="23">
        <v>140</v>
      </c>
      <c r="J147" s="23">
        <v>140</v>
      </c>
      <c r="K147" s="23">
        <v>241</v>
      </c>
      <c r="L147" s="23">
        <v>241</v>
      </c>
      <c r="M147" s="23">
        <v>241</v>
      </c>
      <c r="N147" s="23">
        <v>241</v>
      </c>
      <c r="O147" s="23">
        <v>241</v>
      </c>
      <c r="P147" s="23">
        <v>507</v>
      </c>
      <c r="Q147" s="23">
        <v>507</v>
      </c>
      <c r="R147" s="23">
        <v>507</v>
      </c>
      <c r="S147" s="23">
        <v>507</v>
      </c>
      <c r="T147" s="23">
        <v>507</v>
      </c>
      <c r="U147" s="23">
        <v>806</v>
      </c>
      <c r="V147" s="23">
        <v>806</v>
      </c>
      <c r="W147" s="23">
        <v>806</v>
      </c>
      <c r="X147" s="23">
        <v>806</v>
      </c>
      <c r="Y147" s="23">
        <v>806</v>
      </c>
      <c r="Z147" s="23">
        <v>1306</v>
      </c>
      <c r="AA147" s="23">
        <v>1306</v>
      </c>
      <c r="AB147" s="23">
        <v>1306</v>
      </c>
      <c r="AC147" s="23">
        <v>1306</v>
      </c>
      <c r="AD147" s="23">
        <v>1306</v>
      </c>
      <c r="AE147" s="23">
        <v>1918</v>
      </c>
      <c r="AF147" s="23">
        <v>1918</v>
      </c>
      <c r="AG147" s="23">
        <v>1918</v>
      </c>
      <c r="AH147" s="23">
        <v>1918</v>
      </c>
      <c r="AI147" s="23">
        <v>1918</v>
      </c>
      <c r="AJ147" s="23">
        <v>2690</v>
      </c>
      <c r="AK147" s="23">
        <v>2690</v>
      </c>
      <c r="AL147" s="23">
        <v>2690</v>
      </c>
      <c r="AM147" s="23">
        <v>2690</v>
      </c>
      <c r="AN147" s="23">
        <v>2690</v>
      </c>
      <c r="AO147" s="23">
        <v>3631</v>
      </c>
      <c r="AP147" s="23">
        <v>3631</v>
      </c>
      <c r="AQ147" s="23">
        <v>3631</v>
      </c>
      <c r="AR147" s="23">
        <v>3631</v>
      </c>
      <c r="AS147" s="23">
        <v>3631</v>
      </c>
      <c r="AT147" s="23">
        <v>4279</v>
      </c>
      <c r="AU147" s="23">
        <v>4279</v>
      </c>
      <c r="AV147" s="23">
        <v>4279</v>
      </c>
      <c r="AW147" s="23">
        <v>4279</v>
      </c>
      <c r="AX147" s="23">
        <v>0</v>
      </c>
    </row>
    <row r="148" spans="2:50" x14ac:dyDescent="0.2">
      <c r="B148" s="22">
        <v>42</v>
      </c>
      <c r="C148" s="23">
        <v>140</v>
      </c>
      <c r="D148" s="23">
        <v>140</v>
      </c>
      <c r="E148" s="23">
        <v>140</v>
      </c>
      <c r="F148" s="23">
        <v>140</v>
      </c>
      <c r="G148" s="23">
        <v>140</v>
      </c>
      <c r="H148" s="23">
        <v>140</v>
      </c>
      <c r="I148" s="23">
        <v>140</v>
      </c>
      <c r="J148" s="23">
        <v>140</v>
      </c>
      <c r="K148" s="23">
        <v>241</v>
      </c>
      <c r="L148" s="23">
        <v>241</v>
      </c>
      <c r="M148" s="23">
        <v>241</v>
      </c>
      <c r="N148" s="23">
        <v>241</v>
      </c>
      <c r="O148" s="23">
        <v>241</v>
      </c>
      <c r="P148" s="23">
        <v>507</v>
      </c>
      <c r="Q148" s="23">
        <v>507</v>
      </c>
      <c r="R148" s="23">
        <v>507</v>
      </c>
      <c r="S148" s="23">
        <v>507</v>
      </c>
      <c r="T148" s="23">
        <v>507</v>
      </c>
      <c r="U148" s="23">
        <v>806</v>
      </c>
      <c r="V148" s="23">
        <v>806</v>
      </c>
      <c r="W148" s="23">
        <v>806</v>
      </c>
      <c r="X148" s="23">
        <v>806</v>
      </c>
      <c r="Y148" s="23">
        <v>806</v>
      </c>
      <c r="Z148" s="23">
        <v>1306</v>
      </c>
      <c r="AA148" s="23">
        <v>1306</v>
      </c>
      <c r="AB148" s="23">
        <v>1306</v>
      </c>
      <c r="AC148" s="23">
        <v>1306</v>
      </c>
      <c r="AD148" s="23">
        <v>1306</v>
      </c>
      <c r="AE148" s="23">
        <v>1918</v>
      </c>
      <c r="AF148" s="23">
        <v>1918</v>
      </c>
      <c r="AG148" s="23">
        <v>1918</v>
      </c>
      <c r="AH148" s="23">
        <v>1918</v>
      </c>
      <c r="AI148" s="23">
        <v>1918</v>
      </c>
      <c r="AJ148" s="23">
        <v>2690</v>
      </c>
      <c r="AK148" s="23">
        <v>2690</v>
      </c>
      <c r="AL148" s="23">
        <v>2690</v>
      </c>
      <c r="AM148" s="23">
        <v>2690</v>
      </c>
      <c r="AN148" s="23">
        <v>2690</v>
      </c>
      <c r="AO148" s="23">
        <v>3631</v>
      </c>
      <c r="AP148" s="23">
        <v>3631</v>
      </c>
      <c r="AQ148" s="23">
        <v>3631</v>
      </c>
      <c r="AR148" s="23">
        <v>3631</v>
      </c>
      <c r="AS148" s="23">
        <v>3631</v>
      </c>
      <c r="AT148" s="23">
        <v>4279</v>
      </c>
      <c r="AU148" s="23">
        <v>4279</v>
      </c>
      <c r="AV148" s="23">
        <v>4279</v>
      </c>
      <c r="AW148" s="23">
        <v>4279</v>
      </c>
      <c r="AX148" s="23">
        <v>0</v>
      </c>
    </row>
    <row r="149" spans="2:50" x14ac:dyDescent="0.2">
      <c r="B149" s="22">
        <v>43</v>
      </c>
      <c r="C149" s="23">
        <v>140</v>
      </c>
      <c r="D149" s="23">
        <v>140</v>
      </c>
      <c r="E149" s="23">
        <v>140</v>
      </c>
      <c r="F149" s="23">
        <v>140</v>
      </c>
      <c r="G149" s="23">
        <v>140</v>
      </c>
      <c r="H149" s="23">
        <v>140</v>
      </c>
      <c r="I149" s="23">
        <v>140</v>
      </c>
      <c r="J149" s="23">
        <v>140</v>
      </c>
      <c r="K149" s="23">
        <v>241</v>
      </c>
      <c r="L149" s="23">
        <v>241</v>
      </c>
      <c r="M149" s="23">
        <v>241</v>
      </c>
      <c r="N149" s="23">
        <v>241</v>
      </c>
      <c r="O149" s="23">
        <v>241</v>
      </c>
      <c r="P149" s="23">
        <v>507</v>
      </c>
      <c r="Q149" s="23">
        <v>507</v>
      </c>
      <c r="R149" s="23">
        <v>507</v>
      </c>
      <c r="S149" s="23">
        <v>507</v>
      </c>
      <c r="T149" s="23">
        <v>507</v>
      </c>
      <c r="U149" s="23">
        <v>806</v>
      </c>
      <c r="V149" s="23">
        <v>806</v>
      </c>
      <c r="W149" s="23">
        <v>806</v>
      </c>
      <c r="X149" s="23">
        <v>806</v>
      </c>
      <c r="Y149" s="23">
        <v>806</v>
      </c>
      <c r="Z149" s="23">
        <v>1306</v>
      </c>
      <c r="AA149" s="23">
        <v>1306</v>
      </c>
      <c r="AB149" s="23">
        <v>1306</v>
      </c>
      <c r="AC149" s="23">
        <v>1306</v>
      </c>
      <c r="AD149" s="23">
        <v>1306</v>
      </c>
      <c r="AE149" s="23">
        <v>1918</v>
      </c>
      <c r="AF149" s="23">
        <v>1918</v>
      </c>
      <c r="AG149" s="23">
        <v>1918</v>
      </c>
      <c r="AH149" s="23">
        <v>1918</v>
      </c>
      <c r="AI149" s="23">
        <v>1918</v>
      </c>
      <c r="AJ149" s="23">
        <v>2690</v>
      </c>
      <c r="AK149" s="23">
        <v>2690</v>
      </c>
      <c r="AL149" s="23">
        <v>2690</v>
      </c>
      <c r="AM149" s="23">
        <v>2690</v>
      </c>
      <c r="AN149" s="23">
        <v>2690</v>
      </c>
      <c r="AO149" s="23">
        <v>3631</v>
      </c>
      <c r="AP149" s="23">
        <v>3631</v>
      </c>
      <c r="AQ149" s="23">
        <v>3631</v>
      </c>
      <c r="AR149" s="23">
        <v>3631</v>
      </c>
      <c r="AS149" s="23">
        <v>3631</v>
      </c>
      <c r="AT149" s="23">
        <v>4279</v>
      </c>
      <c r="AU149" s="23">
        <v>4279</v>
      </c>
      <c r="AV149" s="23">
        <v>4279</v>
      </c>
      <c r="AW149" s="23">
        <v>4279</v>
      </c>
      <c r="AX149" s="23">
        <v>0</v>
      </c>
    </row>
    <row r="150" spans="2:50" x14ac:dyDescent="0.2">
      <c r="B150" s="22">
        <v>44</v>
      </c>
      <c r="C150" s="23">
        <v>140</v>
      </c>
      <c r="D150" s="23">
        <v>140</v>
      </c>
      <c r="E150" s="23">
        <v>140</v>
      </c>
      <c r="F150" s="23">
        <v>140</v>
      </c>
      <c r="G150" s="23">
        <v>140</v>
      </c>
      <c r="H150" s="23">
        <v>140</v>
      </c>
      <c r="I150" s="23">
        <v>140</v>
      </c>
      <c r="J150" s="23">
        <v>140</v>
      </c>
      <c r="K150" s="23">
        <v>241</v>
      </c>
      <c r="L150" s="23">
        <v>241</v>
      </c>
      <c r="M150" s="23">
        <v>241</v>
      </c>
      <c r="N150" s="23">
        <v>241</v>
      </c>
      <c r="O150" s="23">
        <v>241</v>
      </c>
      <c r="P150" s="23">
        <v>507</v>
      </c>
      <c r="Q150" s="23">
        <v>507</v>
      </c>
      <c r="R150" s="23">
        <v>507</v>
      </c>
      <c r="S150" s="23">
        <v>507</v>
      </c>
      <c r="T150" s="23">
        <v>507</v>
      </c>
      <c r="U150" s="23">
        <v>806</v>
      </c>
      <c r="V150" s="23">
        <v>806</v>
      </c>
      <c r="W150" s="23">
        <v>806</v>
      </c>
      <c r="X150" s="23">
        <v>806</v>
      </c>
      <c r="Y150" s="23">
        <v>806</v>
      </c>
      <c r="Z150" s="23">
        <v>1306</v>
      </c>
      <c r="AA150" s="23">
        <v>1306</v>
      </c>
      <c r="AB150" s="23">
        <v>1306</v>
      </c>
      <c r="AC150" s="23">
        <v>1306</v>
      </c>
      <c r="AD150" s="23">
        <v>1306</v>
      </c>
      <c r="AE150" s="23">
        <v>1918</v>
      </c>
      <c r="AF150" s="23">
        <v>1918</v>
      </c>
      <c r="AG150" s="23">
        <v>1918</v>
      </c>
      <c r="AH150" s="23">
        <v>1918</v>
      </c>
      <c r="AI150" s="23">
        <v>1918</v>
      </c>
      <c r="AJ150" s="23">
        <v>2690</v>
      </c>
      <c r="AK150" s="23">
        <v>2690</v>
      </c>
      <c r="AL150" s="23">
        <v>2690</v>
      </c>
      <c r="AM150" s="23">
        <v>2690</v>
      </c>
      <c r="AN150" s="23">
        <v>2690</v>
      </c>
      <c r="AO150" s="23">
        <v>3631</v>
      </c>
      <c r="AP150" s="23">
        <v>3631</v>
      </c>
      <c r="AQ150" s="23">
        <v>3631</v>
      </c>
      <c r="AR150" s="23">
        <v>3631</v>
      </c>
      <c r="AS150" s="23">
        <v>3631</v>
      </c>
      <c r="AT150" s="23">
        <v>4279</v>
      </c>
      <c r="AU150" s="23">
        <v>4279</v>
      </c>
      <c r="AV150" s="23">
        <v>4279</v>
      </c>
      <c r="AW150" s="23">
        <v>4279</v>
      </c>
      <c r="AX150" s="23">
        <v>0</v>
      </c>
    </row>
    <row r="151" spans="2:50" x14ac:dyDescent="0.2">
      <c r="B151" s="22">
        <v>45</v>
      </c>
      <c r="C151" s="23">
        <v>140</v>
      </c>
      <c r="D151" s="23">
        <v>140</v>
      </c>
      <c r="E151" s="23">
        <v>140</v>
      </c>
      <c r="F151" s="23">
        <v>140</v>
      </c>
      <c r="G151" s="23">
        <v>140</v>
      </c>
      <c r="H151" s="23">
        <v>140</v>
      </c>
      <c r="I151" s="23">
        <v>140</v>
      </c>
      <c r="J151" s="23">
        <v>140</v>
      </c>
      <c r="K151" s="23">
        <v>241</v>
      </c>
      <c r="L151" s="23">
        <v>241</v>
      </c>
      <c r="M151" s="23">
        <v>241</v>
      </c>
      <c r="N151" s="23">
        <v>241</v>
      </c>
      <c r="O151" s="23">
        <v>241</v>
      </c>
      <c r="P151" s="23">
        <v>507</v>
      </c>
      <c r="Q151" s="23">
        <v>507</v>
      </c>
      <c r="R151" s="23">
        <v>507</v>
      </c>
      <c r="S151" s="23">
        <v>507</v>
      </c>
      <c r="T151" s="23">
        <v>507</v>
      </c>
      <c r="U151" s="23">
        <v>806</v>
      </c>
      <c r="V151" s="23">
        <v>806</v>
      </c>
      <c r="W151" s="23">
        <v>806</v>
      </c>
      <c r="X151" s="23">
        <v>806</v>
      </c>
      <c r="Y151" s="23">
        <v>806</v>
      </c>
      <c r="Z151" s="23">
        <v>1306</v>
      </c>
      <c r="AA151" s="23">
        <v>1306</v>
      </c>
      <c r="AB151" s="23">
        <v>1306</v>
      </c>
      <c r="AC151" s="23">
        <v>1306</v>
      </c>
      <c r="AD151" s="23">
        <v>1306</v>
      </c>
      <c r="AE151" s="23">
        <v>1918</v>
      </c>
      <c r="AF151" s="23">
        <v>1918</v>
      </c>
      <c r="AG151" s="23">
        <v>1918</v>
      </c>
      <c r="AH151" s="23">
        <v>1918</v>
      </c>
      <c r="AI151" s="23">
        <v>1918</v>
      </c>
      <c r="AJ151" s="23">
        <v>2690</v>
      </c>
      <c r="AK151" s="23">
        <v>2690</v>
      </c>
      <c r="AL151" s="23">
        <v>2690</v>
      </c>
      <c r="AM151" s="23">
        <v>2690</v>
      </c>
      <c r="AN151" s="23">
        <v>2690</v>
      </c>
      <c r="AO151" s="23">
        <v>3631</v>
      </c>
      <c r="AP151" s="23">
        <v>3631</v>
      </c>
      <c r="AQ151" s="23">
        <v>3631</v>
      </c>
      <c r="AR151" s="23">
        <v>3631</v>
      </c>
      <c r="AS151" s="23">
        <v>3631</v>
      </c>
      <c r="AT151" s="23">
        <v>4279</v>
      </c>
      <c r="AU151" s="23">
        <v>4279</v>
      </c>
      <c r="AV151" s="23">
        <v>4279</v>
      </c>
      <c r="AW151" s="23">
        <v>4279</v>
      </c>
      <c r="AX151" s="23">
        <v>0</v>
      </c>
    </row>
    <row r="152" spans="2:50" x14ac:dyDescent="0.2">
      <c r="B152" s="22">
        <v>46</v>
      </c>
      <c r="C152" s="23">
        <v>140</v>
      </c>
      <c r="D152" s="23">
        <v>140</v>
      </c>
      <c r="E152" s="23">
        <v>140</v>
      </c>
      <c r="F152" s="23">
        <v>140</v>
      </c>
      <c r="G152" s="23">
        <v>140</v>
      </c>
      <c r="H152" s="23">
        <v>140</v>
      </c>
      <c r="I152" s="23">
        <v>140</v>
      </c>
      <c r="J152" s="23">
        <v>140</v>
      </c>
      <c r="K152" s="23">
        <v>241</v>
      </c>
      <c r="L152" s="23">
        <v>241</v>
      </c>
      <c r="M152" s="23">
        <v>241</v>
      </c>
      <c r="N152" s="23">
        <v>241</v>
      </c>
      <c r="O152" s="23">
        <v>241</v>
      </c>
      <c r="P152" s="23">
        <v>507</v>
      </c>
      <c r="Q152" s="23">
        <v>507</v>
      </c>
      <c r="R152" s="23">
        <v>507</v>
      </c>
      <c r="S152" s="23">
        <v>507</v>
      </c>
      <c r="T152" s="23">
        <v>507</v>
      </c>
      <c r="U152" s="23">
        <v>806</v>
      </c>
      <c r="V152" s="23">
        <v>806</v>
      </c>
      <c r="W152" s="23">
        <v>806</v>
      </c>
      <c r="X152" s="23">
        <v>806</v>
      </c>
      <c r="Y152" s="23">
        <v>806</v>
      </c>
      <c r="Z152" s="23">
        <v>1306</v>
      </c>
      <c r="AA152" s="23">
        <v>1306</v>
      </c>
      <c r="AB152" s="23">
        <v>1306</v>
      </c>
      <c r="AC152" s="23">
        <v>1306</v>
      </c>
      <c r="AD152" s="23">
        <v>1306</v>
      </c>
      <c r="AE152" s="23">
        <v>1918</v>
      </c>
      <c r="AF152" s="23">
        <v>1918</v>
      </c>
      <c r="AG152" s="23">
        <v>1918</v>
      </c>
      <c r="AH152" s="23">
        <v>1918</v>
      </c>
      <c r="AI152" s="23">
        <v>1918</v>
      </c>
      <c r="AJ152" s="23">
        <v>2690</v>
      </c>
      <c r="AK152" s="23">
        <v>2690</v>
      </c>
      <c r="AL152" s="23">
        <v>2690</v>
      </c>
      <c r="AM152" s="23">
        <v>2690</v>
      </c>
      <c r="AN152" s="23">
        <v>2690</v>
      </c>
      <c r="AO152" s="23">
        <v>3631</v>
      </c>
      <c r="AP152" s="23">
        <v>3631</v>
      </c>
      <c r="AQ152" s="23">
        <v>3631</v>
      </c>
      <c r="AR152" s="23">
        <v>3631</v>
      </c>
      <c r="AS152" s="23">
        <v>3631</v>
      </c>
      <c r="AT152" s="23">
        <v>4279</v>
      </c>
      <c r="AU152" s="23">
        <v>4279</v>
      </c>
      <c r="AV152" s="23">
        <v>4279</v>
      </c>
      <c r="AW152" s="23">
        <v>4279</v>
      </c>
      <c r="AX152" s="23">
        <v>0</v>
      </c>
    </row>
    <row r="153" spans="2:50" x14ac:dyDescent="0.2">
      <c r="B153" s="22">
        <v>47</v>
      </c>
      <c r="C153" s="23">
        <v>140</v>
      </c>
      <c r="D153" s="23">
        <v>140</v>
      </c>
      <c r="E153" s="23">
        <v>140</v>
      </c>
      <c r="F153" s="23">
        <v>140</v>
      </c>
      <c r="G153" s="23">
        <v>140</v>
      </c>
      <c r="H153" s="23">
        <v>140</v>
      </c>
      <c r="I153" s="23">
        <v>140</v>
      </c>
      <c r="J153" s="23">
        <v>140</v>
      </c>
      <c r="K153" s="23">
        <v>241</v>
      </c>
      <c r="L153" s="23">
        <v>241</v>
      </c>
      <c r="M153" s="23">
        <v>241</v>
      </c>
      <c r="N153" s="23">
        <v>241</v>
      </c>
      <c r="O153" s="23">
        <v>241</v>
      </c>
      <c r="P153" s="23">
        <v>507</v>
      </c>
      <c r="Q153" s="23">
        <v>507</v>
      </c>
      <c r="R153" s="23">
        <v>507</v>
      </c>
      <c r="S153" s="23">
        <v>507</v>
      </c>
      <c r="T153" s="23">
        <v>507</v>
      </c>
      <c r="U153" s="23">
        <v>806</v>
      </c>
      <c r="V153" s="23">
        <v>806</v>
      </c>
      <c r="W153" s="23">
        <v>806</v>
      </c>
      <c r="X153" s="23">
        <v>806</v>
      </c>
      <c r="Y153" s="23">
        <v>806</v>
      </c>
      <c r="Z153" s="23">
        <v>1306</v>
      </c>
      <c r="AA153" s="23">
        <v>1306</v>
      </c>
      <c r="AB153" s="23">
        <v>1306</v>
      </c>
      <c r="AC153" s="23">
        <v>1306</v>
      </c>
      <c r="AD153" s="23">
        <v>1306</v>
      </c>
      <c r="AE153" s="23">
        <v>1918</v>
      </c>
      <c r="AF153" s="23">
        <v>1918</v>
      </c>
      <c r="AG153" s="23">
        <v>1918</v>
      </c>
      <c r="AH153" s="23">
        <v>1918</v>
      </c>
      <c r="AI153" s="23">
        <v>1918</v>
      </c>
      <c r="AJ153" s="23">
        <v>2690</v>
      </c>
      <c r="AK153" s="23">
        <v>2690</v>
      </c>
      <c r="AL153" s="23">
        <v>2690</v>
      </c>
      <c r="AM153" s="23">
        <v>2690</v>
      </c>
      <c r="AN153" s="23">
        <v>2690</v>
      </c>
      <c r="AO153" s="23">
        <v>3631</v>
      </c>
      <c r="AP153" s="23">
        <v>3631</v>
      </c>
      <c r="AQ153" s="23">
        <v>3631</v>
      </c>
      <c r="AR153" s="23">
        <v>3631</v>
      </c>
      <c r="AS153" s="23">
        <v>3631</v>
      </c>
      <c r="AT153" s="23">
        <v>4279</v>
      </c>
      <c r="AU153" s="23">
        <v>4279</v>
      </c>
      <c r="AV153" s="23">
        <v>4279</v>
      </c>
      <c r="AW153" s="23">
        <v>4279</v>
      </c>
      <c r="AX153" s="23">
        <v>0</v>
      </c>
    </row>
    <row r="157" spans="2:50" x14ac:dyDescent="0.2">
      <c r="B157">
        <v>100000</v>
      </c>
    </row>
    <row r="158" spans="2:50" x14ac:dyDescent="0.2">
      <c r="B158">
        <v>804</v>
      </c>
      <c r="C158" s="22">
        <v>18</v>
      </c>
      <c r="D158" s="22">
        <v>19</v>
      </c>
      <c r="E158" s="22">
        <v>20</v>
      </c>
      <c r="F158" s="22">
        <v>21</v>
      </c>
      <c r="G158" s="22">
        <v>22</v>
      </c>
      <c r="H158" s="22">
        <v>23</v>
      </c>
      <c r="I158" s="22">
        <v>24</v>
      </c>
      <c r="J158" s="22">
        <v>25</v>
      </c>
      <c r="K158" s="22">
        <v>26</v>
      </c>
      <c r="L158" s="22">
        <v>27</v>
      </c>
      <c r="M158" s="22">
        <v>28</v>
      </c>
      <c r="N158" s="22">
        <v>29</v>
      </c>
      <c r="O158" s="22">
        <v>30</v>
      </c>
      <c r="P158" s="22">
        <v>31</v>
      </c>
      <c r="Q158" s="22">
        <v>32</v>
      </c>
      <c r="R158" s="22">
        <v>33</v>
      </c>
      <c r="S158" s="22">
        <v>34</v>
      </c>
      <c r="T158" s="22">
        <v>35</v>
      </c>
      <c r="U158" s="22">
        <v>36</v>
      </c>
      <c r="V158" s="22">
        <v>37</v>
      </c>
      <c r="W158" s="22">
        <v>38</v>
      </c>
      <c r="X158" s="22">
        <v>39</v>
      </c>
      <c r="Y158" s="22">
        <v>40</v>
      </c>
      <c r="Z158" s="22">
        <v>41</v>
      </c>
      <c r="AA158" s="22">
        <v>42</v>
      </c>
      <c r="AB158" s="22">
        <v>43</v>
      </c>
      <c r="AC158" s="22">
        <v>44</v>
      </c>
      <c r="AD158" s="22">
        <v>45</v>
      </c>
      <c r="AE158" s="22">
        <v>46</v>
      </c>
      <c r="AF158" s="22">
        <v>47</v>
      </c>
      <c r="AG158" s="22">
        <v>48</v>
      </c>
      <c r="AH158" s="22">
        <v>49</v>
      </c>
      <c r="AI158" s="22">
        <v>50</v>
      </c>
      <c r="AJ158" s="22">
        <v>51</v>
      </c>
      <c r="AK158" s="22">
        <v>52</v>
      </c>
      <c r="AL158" s="22">
        <v>53</v>
      </c>
      <c r="AM158" s="22">
        <v>54</v>
      </c>
      <c r="AN158" s="22">
        <v>55</v>
      </c>
      <c r="AO158" s="22">
        <v>56</v>
      </c>
      <c r="AP158" s="22">
        <v>57</v>
      </c>
      <c r="AQ158" s="22">
        <v>58</v>
      </c>
      <c r="AR158" s="22">
        <v>59</v>
      </c>
      <c r="AS158" s="22">
        <v>60</v>
      </c>
      <c r="AT158" s="22">
        <v>61</v>
      </c>
      <c r="AU158" s="22">
        <v>62</v>
      </c>
      <c r="AV158" s="22">
        <v>63</v>
      </c>
      <c r="AW158" s="22">
        <v>64</v>
      </c>
      <c r="AX158" s="22">
        <v>65</v>
      </c>
    </row>
    <row r="159" spans="2:50" x14ac:dyDescent="0.2">
      <c r="B159" s="22">
        <v>1</v>
      </c>
      <c r="C159" s="23">
        <v>833</v>
      </c>
      <c r="D159" s="23">
        <v>833</v>
      </c>
      <c r="E159" s="23">
        <v>833</v>
      </c>
      <c r="F159" s="23">
        <v>833</v>
      </c>
      <c r="G159" s="23">
        <v>833</v>
      </c>
      <c r="H159" s="23">
        <v>833</v>
      </c>
      <c r="I159" s="23">
        <v>833</v>
      </c>
      <c r="J159" s="23">
        <v>833</v>
      </c>
      <c r="K159" s="23">
        <v>1019</v>
      </c>
      <c r="L159" s="23">
        <v>1019</v>
      </c>
      <c r="M159" s="23">
        <v>1019</v>
      </c>
      <c r="N159" s="23">
        <v>1019</v>
      </c>
      <c r="O159" s="23">
        <v>1019</v>
      </c>
      <c r="P159" s="23">
        <v>1316</v>
      </c>
      <c r="Q159" s="23">
        <v>1316</v>
      </c>
      <c r="R159" s="23">
        <v>1316</v>
      </c>
      <c r="S159" s="23">
        <v>1316</v>
      </c>
      <c r="T159" s="23">
        <v>1316</v>
      </c>
      <c r="U159" s="23">
        <v>1567</v>
      </c>
      <c r="V159" s="23">
        <v>1567</v>
      </c>
      <c r="W159" s="23">
        <v>1567</v>
      </c>
      <c r="X159" s="23">
        <v>1567</v>
      </c>
      <c r="Y159" s="23">
        <v>1567</v>
      </c>
      <c r="Z159" s="23">
        <v>1940</v>
      </c>
      <c r="AA159" s="23">
        <v>1940</v>
      </c>
      <c r="AB159" s="23">
        <v>1940</v>
      </c>
      <c r="AC159" s="23">
        <v>1940</v>
      </c>
      <c r="AD159" s="23">
        <v>1940</v>
      </c>
      <c r="AE159" s="23">
        <v>2364</v>
      </c>
      <c r="AF159" s="23">
        <v>2364</v>
      </c>
      <c r="AG159" s="23">
        <v>2364</v>
      </c>
      <c r="AH159" s="23">
        <v>2364</v>
      </c>
      <c r="AI159" s="23">
        <v>2364</v>
      </c>
      <c r="AJ159" s="23">
        <v>2840</v>
      </c>
      <c r="AK159" s="23">
        <v>2840</v>
      </c>
      <c r="AL159" s="23">
        <v>2840</v>
      </c>
      <c r="AM159" s="23">
        <v>2840</v>
      </c>
      <c r="AN159" s="23">
        <v>2840</v>
      </c>
      <c r="AO159" s="23">
        <v>3384</v>
      </c>
      <c r="AP159" s="23">
        <v>3384</v>
      </c>
      <c r="AQ159" s="23">
        <v>3384</v>
      </c>
      <c r="AR159" s="23">
        <v>3384</v>
      </c>
      <c r="AS159" s="23">
        <v>3384</v>
      </c>
      <c r="AT159" s="23">
        <v>0</v>
      </c>
      <c r="AU159" s="23">
        <v>0</v>
      </c>
      <c r="AV159" s="23">
        <v>0</v>
      </c>
      <c r="AW159" s="23">
        <v>0</v>
      </c>
      <c r="AX159" s="23">
        <v>0</v>
      </c>
    </row>
    <row r="160" spans="2:50" x14ac:dyDescent="0.2">
      <c r="B160" s="22">
        <v>2</v>
      </c>
      <c r="C160" s="23">
        <v>833</v>
      </c>
      <c r="D160" s="23">
        <v>833</v>
      </c>
      <c r="E160" s="23">
        <v>833</v>
      </c>
      <c r="F160" s="23">
        <v>833</v>
      </c>
      <c r="G160" s="23">
        <v>833</v>
      </c>
      <c r="H160" s="23">
        <v>833</v>
      </c>
      <c r="I160" s="23">
        <v>833</v>
      </c>
      <c r="J160" s="23">
        <v>833</v>
      </c>
      <c r="K160" s="23">
        <v>1019</v>
      </c>
      <c r="L160" s="23">
        <v>1019</v>
      </c>
      <c r="M160" s="23">
        <v>1019</v>
      </c>
      <c r="N160" s="23">
        <v>1019</v>
      </c>
      <c r="O160" s="23">
        <v>1019</v>
      </c>
      <c r="P160" s="23">
        <v>1316</v>
      </c>
      <c r="Q160" s="23">
        <v>1316</v>
      </c>
      <c r="R160" s="23">
        <v>1316</v>
      </c>
      <c r="S160" s="23">
        <v>1316</v>
      </c>
      <c r="T160" s="23">
        <v>1316</v>
      </c>
      <c r="U160" s="23">
        <v>1567</v>
      </c>
      <c r="V160" s="23">
        <v>1567</v>
      </c>
      <c r="W160" s="23">
        <v>1567</v>
      </c>
      <c r="X160" s="23">
        <v>1567</v>
      </c>
      <c r="Y160" s="23">
        <v>1567</v>
      </c>
      <c r="Z160" s="23">
        <v>1940</v>
      </c>
      <c r="AA160" s="23">
        <v>1940</v>
      </c>
      <c r="AB160" s="23">
        <v>1940</v>
      </c>
      <c r="AC160" s="23">
        <v>1940</v>
      </c>
      <c r="AD160" s="23">
        <v>1940</v>
      </c>
      <c r="AE160" s="23">
        <v>2364</v>
      </c>
      <c r="AF160" s="23">
        <v>2364</v>
      </c>
      <c r="AG160" s="23">
        <v>2364</v>
      </c>
      <c r="AH160" s="23">
        <v>2364</v>
      </c>
      <c r="AI160" s="23">
        <v>2364</v>
      </c>
      <c r="AJ160" s="23">
        <v>2840</v>
      </c>
      <c r="AK160" s="23">
        <v>2840</v>
      </c>
      <c r="AL160" s="23">
        <v>2840</v>
      </c>
      <c r="AM160" s="23">
        <v>2840</v>
      </c>
      <c r="AN160" s="23">
        <v>2840</v>
      </c>
      <c r="AO160" s="23">
        <v>3384</v>
      </c>
      <c r="AP160" s="23">
        <v>3384</v>
      </c>
      <c r="AQ160" s="23">
        <v>3384</v>
      </c>
      <c r="AR160" s="23">
        <v>3384</v>
      </c>
      <c r="AS160" s="23">
        <v>3384</v>
      </c>
      <c r="AT160" s="23">
        <v>0</v>
      </c>
      <c r="AU160" s="23">
        <v>0</v>
      </c>
      <c r="AV160" s="23">
        <v>0</v>
      </c>
      <c r="AW160" s="23">
        <v>0</v>
      </c>
      <c r="AX160" s="23">
        <v>0</v>
      </c>
    </row>
    <row r="161" spans="2:50" x14ac:dyDescent="0.2">
      <c r="B161" s="22">
        <v>3</v>
      </c>
      <c r="C161" s="23">
        <v>833</v>
      </c>
      <c r="D161" s="23">
        <v>833</v>
      </c>
      <c r="E161" s="23">
        <v>833</v>
      </c>
      <c r="F161" s="23">
        <v>833</v>
      </c>
      <c r="G161" s="23">
        <v>833</v>
      </c>
      <c r="H161" s="23">
        <v>833</v>
      </c>
      <c r="I161" s="23">
        <v>833</v>
      </c>
      <c r="J161" s="23">
        <v>833</v>
      </c>
      <c r="K161" s="23">
        <v>1019</v>
      </c>
      <c r="L161" s="23">
        <v>1019</v>
      </c>
      <c r="M161" s="23">
        <v>1019</v>
      </c>
      <c r="N161" s="23">
        <v>1019</v>
      </c>
      <c r="O161" s="23">
        <v>1019</v>
      </c>
      <c r="P161" s="23">
        <v>1316</v>
      </c>
      <c r="Q161" s="23">
        <v>1316</v>
      </c>
      <c r="R161" s="23">
        <v>1316</v>
      </c>
      <c r="S161" s="23">
        <v>1316</v>
      </c>
      <c r="T161" s="23">
        <v>1316</v>
      </c>
      <c r="U161" s="23">
        <v>1567</v>
      </c>
      <c r="V161" s="23">
        <v>1567</v>
      </c>
      <c r="W161" s="23">
        <v>1567</v>
      </c>
      <c r="X161" s="23">
        <v>1567</v>
      </c>
      <c r="Y161" s="23">
        <v>1567</v>
      </c>
      <c r="Z161" s="23">
        <v>1940</v>
      </c>
      <c r="AA161" s="23">
        <v>1940</v>
      </c>
      <c r="AB161" s="23">
        <v>1940</v>
      </c>
      <c r="AC161" s="23">
        <v>1940</v>
      </c>
      <c r="AD161" s="23">
        <v>1940</v>
      </c>
      <c r="AE161" s="23">
        <v>2364</v>
      </c>
      <c r="AF161" s="23">
        <v>2364</v>
      </c>
      <c r="AG161" s="23">
        <v>2364</v>
      </c>
      <c r="AH161" s="23">
        <v>2364</v>
      </c>
      <c r="AI161" s="23">
        <v>2364</v>
      </c>
      <c r="AJ161" s="23">
        <v>2840</v>
      </c>
      <c r="AK161" s="23">
        <v>2840</v>
      </c>
      <c r="AL161" s="23">
        <v>2840</v>
      </c>
      <c r="AM161" s="23">
        <v>2840</v>
      </c>
      <c r="AN161" s="23">
        <v>2840</v>
      </c>
      <c r="AO161" s="23">
        <v>3384</v>
      </c>
      <c r="AP161" s="23">
        <v>3384</v>
      </c>
      <c r="AQ161" s="23">
        <v>3384</v>
      </c>
      <c r="AR161" s="23">
        <v>3384</v>
      </c>
      <c r="AS161" s="23">
        <v>3384</v>
      </c>
      <c r="AT161" s="23">
        <v>0</v>
      </c>
      <c r="AU161" s="23">
        <v>0</v>
      </c>
      <c r="AV161" s="23">
        <v>0</v>
      </c>
      <c r="AW161" s="23">
        <v>0</v>
      </c>
      <c r="AX161" s="23">
        <v>0</v>
      </c>
    </row>
    <row r="162" spans="2:50" x14ac:dyDescent="0.2">
      <c r="B162" s="22">
        <v>4</v>
      </c>
      <c r="C162" s="23">
        <v>833</v>
      </c>
      <c r="D162" s="23">
        <v>833</v>
      </c>
      <c r="E162" s="23">
        <v>833</v>
      </c>
      <c r="F162" s="23">
        <v>833</v>
      </c>
      <c r="G162" s="23">
        <v>833</v>
      </c>
      <c r="H162" s="23">
        <v>833</v>
      </c>
      <c r="I162" s="23">
        <v>833</v>
      </c>
      <c r="J162" s="23">
        <v>833</v>
      </c>
      <c r="K162" s="23">
        <v>1019</v>
      </c>
      <c r="L162" s="23">
        <v>1019</v>
      </c>
      <c r="M162" s="23">
        <v>1019</v>
      </c>
      <c r="N162" s="23">
        <v>1019</v>
      </c>
      <c r="O162" s="23">
        <v>1019</v>
      </c>
      <c r="P162" s="23">
        <v>1316</v>
      </c>
      <c r="Q162" s="23">
        <v>1316</v>
      </c>
      <c r="R162" s="23">
        <v>1316</v>
      </c>
      <c r="S162" s="23">
        <v>1316</v>
      </c>
      <c r="T162" s="23">
        <v>1316</v>
      </c>
      <c r="U162" s="23">
        <v>1567</v>
      </c>
      <c r="V162" s="23">
        <v>1567</v>
      </c>
      <c r="W162" s="23">
        <v>1567</v>
      </c>
      <c r="X162" s="23">
        <v>1567</v>
      </c>
      <c r="Y162" s="23">
        <v>1567</v>
      </c>
      <c r="Z162" s="23">
        <v>1940</v>
      </c>
      <c r="AA162" s="23">
        <v>1940</v>
      </c>
      <c r="AB162" s="23">
        <v>1940</v>
      </c>
      <c r="AC162" s="23">
        <v>1940</v>
      </c>
      <c r="AD162" s="23">
        <v>1940</v>
      </c>
      <c r="AE162" s="23">
        <v>2364</v>
      </c>
      <c r="AF162" s="23">
        <v>2364</v>
      </c>
      <c r="AG162" s="23">
        <v>2364</v>
      </c>
      <c r="AH162" s="23">
        <v>2364</v>
      </c>
      <c r="AI162" s="23">
        <v>2364</v>
      </c>
      <c r="AJ162" s="23">
        <v>2840</v>
      </c>
      <c r="AK162" s="23">
        <v>2840</v>
      </c>
      <c r="AL162" s="23">
        <v>2840</v>
      </c>
      <c r="AM162" s="23">
        <v>2840</v>
      </c>
      <c r="AN162" s="23">
        <v>2840</v>
      </c>
      <c r="AO162" s="23">
        <v>3384</v>
      </c>
      <c r="AP162" s="23">
        <v>3384</v>
      </c>
      <c r="AQ162" s="23">
        <v>3384</v>
      </c>
      <c r="AR162" s="23">
        <v>3384</v>
      </c>
      <c r="AS162" s="23">
        <v>3384</v>
      </c>
      <c r="AT162" s="23">
        <v>0</v>
      </c>
      <c r="AU162" s="23">
        <v>0</v>
      </c>
      <c r="AV162" s="23">
        <v>0</v>
      </c>
      <c r="AW162" s="23">
        <v>0</v>
      </c>
      <c r="AX162" s="23">
        <v>0</v>
      </c>
    </row>
    <row r="163" spans="2:50" x14ac:dyDescent="0.2">
      <c r="B163" s="22">
        <v>5</v>
      </c>
      <c r="C163" s="23">
        <v>833</v>
      </c>
      <c r="D163" s="23">
        <v>833</v>
      </c>
      <c r="E163" s="23">
        <v>833</v>
      </c>
      <c r="F163" s="23">
        <v>833</v>
      </c>
      <c r="G163" s="23">
        <v>833</v>
      </c>
      <c r="H163" s="23">
        <v>833</v>
      </c>
      <c r="I163" s="23">
        <v>833</v>
      </c>
      <c r="J163" s="23">
        <v>833</v>
      </c>
      <c r="K163" s="23">
        <v>1019</v>
      </c>
      <c r="L163" s="23">
        <v>1019</v>
      </c>
      <c r="M163" s="23">
        <v>1019</v>
      </c>
      <c r="N163" s="23">
        <v>1019</v>
      </c>
      <c r="O163" s="23">
        <v>1019</v>
      </c>
      <c r="P163" s="23">
        <v>1316</v>
      </c>
      <c r="Q163" s="23">
        <v>1316</v>
      </c>
      <c r="R163" s="23">
        <v>1316</v>
      </c>
      <c r="S163" s="23">
        <v>1316</v>
      </c>
      <c r="T163" s="23">
        <v>1316</v>
      </c>
      <c r="U163" s="23">
        <v>1567</v>
      </c>
      <c r="V163" s="23">
        <v>1567</v>
      </c>
      <c r="W163" s="23">
        <v>1567</v>
      </c>
      <c r="X163" s="23">
        <v>1567</v>
      </c>
      <c r="Y163" s="23">
        <v>1567</v>
      </c>
      <c r="Z163" s="23">
        <v>1940</v>
      </c>
      <c r="AA163" s="23">
        <v>1940</v>
      </c>
      <c r="AB163" s="23">
        <v>1940</v>
      </c>
      <c r="AC163" s="23">
        <v>1940</v>
      </c>
      <c r="AD163" s="23">
        <v>1940</v>
      </c>
      <c r="AE163" s="23">
        <v>2364</v>
      </c>
      <c r="AF163" s="23">
        <v>2364</v>
      </c>
      <c r="AG163" s="23">
        <v>2364</v>
      </c>
      <c r="AH163" s="23">
        <v>2364</v>
      </c>
      <c r="AI163" s="23">
        <v>2364</v>
      </c>
      <c r="AJ163" s="23">
        <v>2840</v>
      </c>
      <c r="AK163" s="23">
        <v>2840</v>
      </c>
      <c r="AL163" s="23">
        <v>2840</v>
      </c>
      <c r="AM163" s="23">
        <v>2840</v>
      </c>
      <c r="AN163" s="23">
        <v>2840</v>
      </c>
      <c r="AO163" s="23">
        <v>3384</v>
      </c>
      <c r="AP163" s="23">
        <v>3384</v>
      </c>
      <c r="AQ163" s="23">
        <v>3384</v>
      </c>
      <c r="AR163" s="23">
        <v>3384</v>
      </c>
      <c r="AS163" s="23">
        <v>3384</v>
      </c>
      <c r="AT163" s="23">
        <v>0</v>
      </c>
      <c r="AU163" s="23">
        <v>0</v>
      </c>
      <c r="AV163" s="23">
        <v>0</v>
      </c>
      <c r="AW163" s="23">
        <v>0</v>
      </c>
      <c r="AX163" s="23">
        <v>0</v>
      </c>
    </row>
    <row r="164" spans="2:50" x14ac:dyDescent="0.2">
      <c r="B164" s="22">
        <v>6</v>
      </c>
      <c r="C164" s="23">
        <v>833</v>
      </c>
      <c r="D164" s="23">
        <v>833</v>
      </c>
      <c r="E164" s="23">
        <v>833</v>
      </c>
      <c r="F164" s="23">
        <v>833</v>
      </c>
      <c r="G164" s="23">
        <v>833</v>
      </c>
      <c r="H164" s="23">
        <v>833</v>
      </c>
      <c r="I164" s="23">
        <v>833</v>
      </c>
      <c r="J164" s="23">
        <v>833</v>
      </c>
      <c r="K164" s="23">
        <v>1019</v>
      </c>
      <c r="L164" s="23">
        <v>1019</v>
      </c>
      <c r="M164" s="23">
        <v>1019</v>
      </c>
      <c r="N164" s="23">
        <v>1019</v>
      </c>
      <c r="O164" s="23">
        <v>1019</v>
      </c>
      <c r="P164" s="23">
        <v>1316</v>
      </c>
      <c r="Q164" s="23">
        <v>1316</v>
      </c>
      <c r="R164" s="23">
        <v>1316</v>
      </c>
      <c r="S164" s="23">
        <v>1316</v>
      </c>
      <c r="T164" s="23">
        <v>1316</v>
      </c>
      <c r="U164" s="23">
        <v>1567</v>
      </c>
      <c r="V164" s="23">
        <v>1567</v>
      </c>
      <c r="W164" s="23">
        <v>1567</v>
      </c>
      <c r="X164" s="23">
        <v>1567</v>
      </c>
      <c r="Y164" s="23">
        <v>1567</v>
      </c>
      <c r="Z164" s="23">
        <v>1940</v>
      </c>
      <c r="AA164" s="23">
        <v>1940</v>
      </c>
      <c r="AB164" s="23">
        <v>1940</v>
      </c>
      <c r="AC164" s="23">
        <v>1940</v>
      </c>
      <c r="AD164" s="23">
        <v>1940</v>
      </c>
      <c r="AE164" s="23">
        <v>2364</v>
      </c>
      <c r="AF164" s="23">
        <v>2364</v>
      </c>
      <c r="AG164" s="23">
        <v>2364</v>
      </c>
      <c r="AH164" s="23">
        <v>2364</v>
      </c>
      <c r="AI164" s="23">
        <v>2364</v>
      </c>
      <c r="AJ164" s="23">
        <v>2840</v>
      </c>
      <c r="AK164" s="23">
        <v>2840</v>
      </c>
      <c r="AL164" s="23">
        <v>2840</v>
      </c>
      <c r="AM164" s="23">
        <v>2840</v>
      </c>
      <c r="AN164" s="23">
        <v>2840</v>
      </c>
      <c r="AO164" s="23">
        <v>3384</v>
      </c>
      <c r="AP164" s="23">
        <v>3384</v>
      </c>
      <c r="AQ164" s="23">
        <v>3384</v>
      </c>
      <c r="AR164" s="23">
        <v>3384</v>
      </c>
      <c r="AS164" s="23">
        <v>3384</v>
      </c>
      <c r="AT164" s="23">
        <v>0</v>
      </c>
      <c r="AU164" s="23">
        <v>0</v>
      </c>
      <c r="AV164" s="23">
        <v>0</v>
      </c>
      <c r="AW164" s="23">
        <v>0</v>
      </c>
      <c r="AX164" s="23">
        <v>0</v>
      </c>
    </row>
    <row r="165" spans="2:50" x14ac:dyDescent="0.2">
      <c r="B165" s="22">
        <v>7</v>
      </c>
      <c r="C165" s="23">
        <v>833</v>
      </c>
      <c r="D165" s="23">
        <v>833</v>
      </c>
      <c r="E165" s="23">
        <v>833</v>
      </c>
      <c r="F165" s="23">
        <v>833</v>
      </c>
      <c r="G165" s="23">
        <v>833</v>
      </c>
      <c r="H165" s="23">
        <v>833</v>
      </c>
      <c r="I165" s="23">
        <v>833</v>
      </c>
      <c r="J165" s="23">
        <v>833</v>
      </c>
      <c r="K165" s="23">
        <v>1019</v>
      </c>
      <c r="L165" s="23">
        <v>1019</v>
      </c>
      <c r="M165" s="23">
        <v>1019</v>
      </c>
      <c r="N165" s="23">
        <v>1019</v>
      </c>
      <c r="O165" s="23">
        <v>1019</v>
      </c>
      <c r="P165" s="23">
        <v>1316</v>
      </c>
      <c r="Q165" s="23">
        <v>1316</v>
      </c>
      <c r="R165" s="23">
        <v>1316</v>
      </c>
      <c r="S165" s="23">
        <v>1316</v>
      </c>
      <c r="T165" s="23">
        <v>1316</v>
      </c>
      <c r="U165" s="23">
        <v>1567</v>
      </c>
      <c r="V165" s="23">
        <v>1567</v>
      </c>
      <c r="W165" s="23">
        <v>1567</v>
      </c>
      <c r="X165" s="23">
        <v>1567</v>
      </c>
      <c r="Y165" s="23">
        <v>1567</v>
      </c>
      <c r="Z165" s="23">
        <v>1940</v>
      </c>
      <c r="AA165" s="23">
        <v>1940</v>
      </c>
      <c r="AB165" s="23">
        <v>1940</v>
      </c>
      <c r="AC165" s="23">
        <v>1940</v>
      </c>
      <c r="AD165" s="23">
        <v>1940</v>
      </c>
      <c r="AE165" s="23">
        <v>2364</v>
      </c>
      <c r="AF165" s="23">
        <v>2364</v>
      </c>
      <c r="AG165" s="23">
        <v>2364</v>
      </c>
      <c r="AH165" s="23">
        <v>2364</v>
      </c>
      <c r="AI165" s="23">
        <v>2364</v>
      </c>
      <c r="AJ165" s="23">
        <v>2840</v>
      </c>
      <c r="AK165" s="23">
        <v>2840</v>
      </c>
      <c r="AL165" s="23">
        <v>2840</v>
      </c>
      <c r="AM165" s="23">
        <v>2840</v>
      </c>
      <c r="AN165" s="23">
        <v>2840</v>
      </c>
      <c r="AO165" s="23">
        <v>3384</v>
      </c>
      <c r="AP165" s="23">
        <v>3384</v>
      </c>
      <c r="AQ165" s="23">
        <v>3384</v>
      </c>
      <c r="AR165" s="23">
        <v>3384</v>
      </c>
      <c r="AS165" s="23">
        <v>3384</v>
      </c>
      <c r="AT165" s="23">
        <v>0</v>
      </c>
      <c r="AU165" s="23">
        <v>0</v>
      </c>
      <c r="AV165" s="23">
        <v>0</v>
      </c>
      <c r="AW165" s="23">
        <v>0</v>
      </c>
      <c r="AX165" s="23">
        <v>0</v>
      </c>
    </row>
    <row r="166" spans="2:50" x14ac:dyDescent="0.2">
      <c r="B166" s="22">
        <v>8</v>
      </c>
      <c r="C166" s="23">
        <v>833</v>
      </c>
      <c r="D166" s="23">
        <v>833</v>
      </c>
      <c r="E166" s="23">
        <v>833</v>
      </c>
      <c r="F166" s="23">
        <v>833</v>
      </c>
      <c r="G166" s="23">
        <v>833</v>
      </c>
      <c r="H166" s="23">
        <v>833</v>
      </c>
      <c r="I166" s="23">
        <v>833</v>
      </c>
      <c r="J166" s="23">
        <v>833</v>
      </c>
      <c r="K166" s="23">
        <v>1019</v>
      </c>
      <c r="L166" s="23">
        <v>1019</v>
      </c>
      <c r="M166" s="23">
        <v>1019</v>
      </c>
      <c r="N166" s="23">
        <v>1019</v>
      </c>
      <c r="O166" s="23">
        <v>1019</v>
      </c>
      <c r="P166" s="23">
        <v>1316</v>
      </c>
      <c r="Q166" s="23">
        <v>1316</v>
      </c>
      <c r="R166" s="23">
        <v>1316</v>
      </c>
      <c r="S166" s="23">
        <v>1316</v>
      </c>
      <c r="T166" s="23">
        <v>1316</v>
      </c>
      <c r="U166" s="23">
        <v>1567</v>
      </c>
      <c r="V166" s="23">
        <v>1567</v>
      </c>
      <c r="W166" s="23">
        <v>1567</v>
      </c>
      <c r="X166" s="23">
        <v>1567</v>
      </c>
      <c r="Y166" s="23">
        <v>1567</v>
      </c>
      <c r="Z166" s="23">
        <v>1940</v>
      </c>
      <c r="AA166" s="23">
        <v>1940</v>
      </c>
      <c r="AB166" s="23">
        <v>1940</v>
      </c>
      <c r="AC166" s="23">
        <v>1940</v>
      </c>
      <c r="AD166" s="23">
        <v>1940</v>
      </c>
      <c r="AE166" s="23">
        <v>2364</v>
      </c>
      <c r="AF166" s="23">
        <v>2364</v>
      </c>
      <c r="AG166" s="23">
        <v>2364</v>
      </c>
      <c r="AH166" s="23">
        <v>2364</v>
      </c>
      <c r="AI166" s="23">
        <v>2364</v>
      </c>
      <c r="AJ166" s="23">
        <v>2840</v>
      </c>
      <c r="AK166" s="23">
        <v>2840</v>
      </c>
      <c r="AL166" s="23">
        <v>2840</v>
      </c>
      <c r="AM166" s="23">
        <v>2840</v>
      </c>
      <c r="AN166" s="23">
        <v>2840</v>
      </c>
      <c r="AO166" s="23">
        <v>3384</v>
      </c>
      <c r="AP166" s="23">
        <v>3384</v>
      </c>
      <c r="AQ166" s="23">
        <v>3384</v>
      </c>
      <c r="AR166" s="23">
        <v>3384</v>
      </c>
      <c r="AS166" s="23">
        <v>3384</v>
      </c>
      <c r="AT166" s="23">
        <v>0</v>
      </c>
      <c r="AU166" s="23">
        <v>0</v>
      </c>
      <c r="AV166" s="23">
        <v>0</v>
      </c>
      <c r="AW166" s="23">
        <v>0</v>
      </c>
      <c r="AX166" s="23">
        <v>0</v>
      </c>
    </row>
    <row r="167" spans="2:50" x14ac:dyDescent="0.2">
      <c r="B167" s="22">
        <v>9</v>
      </c>
      <c r="C167" s="23">
        <v>833</v>
      </c>
      <c r="D167" s="23">
        <v>833</v>
      </c>
      <c r="E167" s="23">
        <v>833</v>
      </c>
      <c r="F167" s="23">
        <v>833</v>
      </c>
      <c r="G167" s="23">
        <v>833</v>
      </c>
      <c r="H167" s="23">
        <v>833</v>
      </c>
      <c r="I167" s="23">
        <v>833</v>
      </c>
      <c r="J167" s="23">
        <v>833</v>
      </c>
      <c r="K167" s="23">
        <v>1019</v>
      </c>
      <c r="L167" s="23">
        <v>1019</v>
      </c>
      <c r="M167" s="23">
        <v>1019</v>
      </c>
      <c r="N167" s="23">
        <v>1019</v>
      </c>
      <c r="O167" s="23">
        <v>1019</v>
      </c>
      <c r="P167" s="23">
        <v>1316</v>
      </c>
      <c r="Q167" s="23">
        <v>1316</v>
      </c>
      <c r="R167" s="23">
        <v>1316</v>
      </c>
      <c r="S167" s="23">
        <v>1316</v>
      </c>
      <c r="T167" s="23">
        <v>1316</v>
      </c>
      <c r="U167" s="23">
        <v>1567</v>
      </c>
      <c r="V167" s="23">
        <v>1567</v>
      </c>
      <c r="W167" s="23">
        <v>1567</v>
      </c>
      <c r="X167" s="23">
        <v>1567</v>
      </c>
      <c r="Y167" s="23">
        <v>1567</v>
      </c>
      <c r="Z167" s="23">
        <v>1940</v>
      </c>
      <c r="AA167" s="23">
        <v>1940</v>
      </c>
      <c r="AB167" s="23">
        <v>1940</v>
      </c>
      <c r="AC167" s="23">
        <v>1940</v>
      </c>
      <c r="AD167" s="23">
        <v>1940</v>
      </c>
      <c r="AE167" s="23">
        <v>2364</v>
      </c>
      <c r="AF167" s="23">
        <v>2364</v>
      </c>
      <c r="AG167" s="23">
        <v>2364</v>
      </c>
      <c r="AH167" s="23">
        <v>2364</v>
      </c>
      <c r="AI167" s="23">
        <v>2364</v>
      </c>
      <c r="AJ167" s="23">
        <v>2840</v>
      </c>
      <c r="AK167" s="23">
        <v>2840</v>
      </c>
      <c r="AL167" s="23">
        <v>2840</v>
      </c>
      <c r="AM167" s="23">
        <v>2840</v>
      </c>
      <c r="AN167" s="23">
        <v>2840</v>
      </c>
      <c r="AO167" s="23">
        <v>3384</v>
      </c>
      <c r="AP167" s="23">
        <v>3384</v>
      </c>
      <c r="AQ167" s="23">
        <v>3384</v>
      </c>
      <c r="AR167" s="23">
        <v>3384</v>
      </c>
      <c r="AS167" s="23">
        <v>3384</v>
      </c>
      <c r="AT167" s="23">
        <v>0</v>
      </c>
      <c r="AU167" s="23">
        <v>0</v>
      </c>
      <c r="AV167" s="23">
        <v>0</v>
      </c>
      <c r="AW167" s="23">
        <v>0</v>
      </c>
      <c r="AX167" s="23">
        <v>0</v>
      </c>
    </row>
    <row r="168" spans="2:50" x14ac:dyDescent="0.2">
      <c r="B168" s="22">
        <v>10</v>
      </c>
      <c r="C168" s="23">
        <v>833</v>
      </c>
      <c r="D168" s="23">
        <v>833</v>
      </c>
      <c r="E168" s="23">
        <v>833</v>
      </c>
      <c r="F168" s="23">
        <v>833</v>
      </c>
      <c r="G168" s="23">
        <v>833</v>
      </c>
      <c r="H168" s="23">
        <v>833</v>
      </c>
      <c r="I168" s="23">
        <v>833</v>
      </c>
      <c r="J168" s="23">
        <v>833</v>
      </c>
      <c r="K168" s="23">
        <v>1019</v>
      </c>
      <c r="L168" s="23">
        <v>1019</v>
      </c>
      <c r="M168" s="23">
        <v>1019</v>
      </c>
      <c r="N168" s="23">
        <v>1019</v>
      </c>
      <c r="O168" s="23">
        <v>1019</v>
      </c>
      <c r="P168" s="23">
        <v>1316</v>
      </c>
      <c r="Q168" s="23">
        <v>1316</v>
      </c>
      <c r="R168" s="23">
        <v>1316</v>
      </c>
      <c r="S168" s="23">
        <v>1316</v>
      </c>
      <c r="T168" s="23">
        <v>1316</v>
      </c>
      <c r="U168" s="23">
        <v>1567</v>
      </c>
      <c r="V168" s="23">
        <v>1567</v>
      </c>
      <c r="W168" s="23">
        <v>1567</v>
      </c>
      <c r="X168" s="23">
        <v>1567</v>
      </c>
      <c r="Y168" s="23">
        <v>1567</v>
      </c>
      <c r="Z168" s="23">
        <v>1940</v>
      </c>
      <c r="AA168" s="23">
        <v>1940</v>
      </c>
      <c r="AB168" s="23">
        <v>1940</v>
      </c>
      <c r="AC168" s="23">
        <v>1940</v>
      </c>
      <c r="AD168" s="23">
        <v>1940</v>
      </c>
      <c r="AE168" s="23">
        <v>2364</v>
      </c>
      <c r="AF168" s="23">
        <v>2364</v>
      </c>
      <c r="AG168" s="23">
        <v>2364</v>
      </c>
      <c r="AH168" s="23">
        <v>2364</v>
      </c>
      <c r="AI168" s="23">
        <v>2364</v>
      </c>
      <c r="AJ168" s="23">
        <v>2840</v>
      </c>
      <c r="AK168" s="23">
        <v>2840</v>
      </c>
      <c r="AL168" s="23">
        <v>2840</v>
      </c>
      <c r="AM168" s="23">
        <v>2840</v>
      </c>
      <c r="AN168" s="23">
        <v>2840</v>
      </c>
      <c r="AO168" s="23">
        <v>3384</v>
      </c>
      <c r="AP168" s="23">
        <v>3384</v>
      </c>
      <c r="AQ168" s="23">
        <v>3384</v>
      </c>
      <c r="AR168" s="23">
        <v>3384</v>
      </c>
      <c r="AS168" s="23">
        <v>3384</v>
      </c>
      <c r="AT168" s="23">
        <v>0</v>
      </c>
      <c r="AU168" s="23">
        <v>0</v>
      </c>
      <c r="AV168" s="23">
        <v>0</v>
      </c>
      <c r="AW168" s="23">
        <v>0</v>
      </c>
      <c r="AX168" s="23">
        <v>0</v>
      </c>
    </row>
    <row r="169" spans="2:50" x14ac:dyDescent="0.2">
      <c r="B169" s="22">
        <v>11</v>
      </c>
      <c r="C169" s="23">
        <v>833</v>
      </c>
      <c r="D169" s="23">
        <v>833</v>
      </c>
      <c r="E169" s="23">
        <v>833</v>
      </c>
      <c r="F169" s="23">
        <v>833</v>
      </c>
      <c r="G169" s="23">
        <v>833</v>
      </c>
      <c r="H169" s="23">
        <v>833</v>
      </c>
      <c r="I169" s="23">
        <v>833</v>
      </c>
      <c r="J169" s="23">
        <v>833</v>
      </c>
      <c r="K169" s="23">
        <v>1019</v>
      </c>
      <c r="L169" s="23">
        <v>1019</v>
      </c>
      <c r="M169" s="23">
        <v>1019</v>
      </c>
      <c r="N169" s="23">
        <v>1019</v>
      </c>
      <c r="O169" s="23">
        <v>1019</v>
      </c>
      <c r="P169" s="23">
        <v>1316</v>
      </c>
      <c r="Q169" s="23">
        <v>1316</v>
      </c>
      <c r="R169" s="23">
        <v>1316</v>
      </c>
      <c r="S169" s="23">
        <v>1316</v>
      </c>
      <c r="T169" s="23">
        <v>1316</v>
      </c>
      <c r="U169" s="23">
        <v>1567</v>
      </c>
      <c r="V169" s="23">
        <v>1567</v>
      </c>
      <c r="W169" s="23">
        <v>1567</v>
      </c>
      <c r="X169" s="23">
        <v>1567</v>
      </c>
      <c r="Y169" s="23">
        <v>1567</v>
      </c>
      <c r="Z169" s="23">
        <v>1940</v>
      </c>
      <c r="AA169" s="23">
        <v>1940</v>
      </c>
      <c r="AB169" s="23">
        <v>1940</v>
      </c>
      <c r="AC169" s="23">
        <v>1940</v>
      </c>
      <c r="AD169" s="23">
        <v>1940</v>
      </c>
      <c r="AE169" s="23">
        <v>2364</v>
      </c>
      <c r="AF169" s="23">
        <v>2364</v>
      </c>
      <c r="AG169" s="23">
        <v>2364</v>
      </c>
      <c r="AH169" s="23">
        <v>2364</v>
      </c>
      <c r="AI169" s="23">
        <v>2364</v>
      </c>
      <c r="AJ169" s="23">
        <v>2840</v>
      </c>
      <c r="AK169" s="23">
        <v>2840</v>
      </c>
      <c r="AL169" s="23">
        <v>2840</v>
      </c>
      <c r="AM169" s="23">
        <v>2840</v>
      </c>
      <c r="AN169" s="23">
        <v>2840</v>
      </c>
      <c r="AO169" s="23">
        <v>3384</v>
      </c>
      <c r="AP169" s="23">
        <v>3384</v>
      </c>
      <c r="AQ169" s="23">
        <v>3384</v>
      </c>
      <c r="AR169" s="23">
        <v>3384</v>
      </c>
      <c r="AS169" s="23">
        <v>3384</v>
      </c>
      <c r="AT169" s="23">
        <v>0</v>
      </c>
      <c r="AU169" s="23">
        <v>0</v>
      </c>
      <c r="AV169" s="23">
        <v>0</v>
      </c>
      <c r="AW169" s="23">
        <v>0</v>
      </c>
      <c r="AX169" s="23">
        <v>0</v>
      </c>
    </row>
    <row r="170" spans="2:50" x14ac:dyDescent="0.2">
      <c r="B170" s="22">
        <v>12</v>
      </c>
      <c r="C170" s="23">
        <v>833</v>
      </c>
      <c r="D170" s="23">
        <v>833</v>
      </c>
      <c r="E170" s="23">
        <v>833</v>
      </c>
      <c r="F170" s="23">
        <v>833</v>
      </c>
      <c r="G170" s="23">
        <v>833</v>
      </c>
      <c r="H170" s="23">
        <v>833</v>
      </c>
      <c r="I170" s="23">
        <v>833</v>
      </c>
      <c r="J170" s="23">
        <v>833</v>
      </c>
      <c r="K170" s="23">
        <v>1019</v>
      </c>
      <c r="L170" s="23">
        <v>1019</v>
      </c>
      <c r="M170" s="23">
        <v>1019</v>
      </c>
      <c r="N170" s="23">
        <v>1019</v>
      </c>
      <c r="O170" s="23">
        <v>1019</v>
      </c>
      <c r="P170" s="23">
        <v>1316</v>
      </c>
      <c r="Q170" s="23">
        <v>1316</v>
      </c>
      <c r="R170" s="23">
        <v>1316</v>
      </c>
      <c r="S170" s="23">
        <v>1316</v>
      </c>
      <c r="T170" s="23">
        <v>1316</v>
      </c>
      <c r="U170" s="23">
        <v>1567</v>
      </c>
      <c r="V170" s="23">
        <v>1567</v>
      </c>
      <c r="W170" s="23">
        <v>1567</v>
      </c>
      <c r="X170" s="23">
        <v>1567</v>
      </c>
      <c r="Y170" s="23">
        <v>1567</v>
      </c>
      <c r="Z170" s="23">
        <v>1940</v>
      </c>
      <c r="AA170" s="23">
        <v>1940</v>
      </c>
      <c r="AB170" s="23">
        <v>1940</v>
      </c>
      <c r="AC170" s="23">
        <v>1940</v>
      </c>
      <c r="AD170" s="23">
        <v>1940</v>
      </c>
      <c r="AE170" s="23">
        <v>2364</v>
      </c>
      <c r="AF170" s="23">
        <v>2364</v>
      </c>
      <c r="AG170" s="23">
        <v>2364</v>
      </c>
      <c r="AH170" s="23">
        <v>2364</v>
      </c>
      <c r="AI170" s="23">
        <v>2364</v>
      </c>
      <c r="AJ170" s="23">
        <v>2840</v>
      </c>
      <c r="AK170" s="23">
        <v>2840</v>
      </c>
      <c r="AL170" s="23">
        <v>2840</v>
      </c>
      <c r="AM170" s="23">
        <v>2840</v>
      </c>
      <c r="AN170" s="23">
        <v>2840</v>
      </c>
      <c r="AO170" s="23">
        <v>3384</v>
      </c>
      <c r="AP170" s="23">
        <v>3384</v>
      </c>
      <c r="AQ170" s="23">
        <v>3384</v>
      </c>
      <c r="AR170" s="23">
        <v>3384</v>
      </c>
      <c r="AS170" s="23">
        <v>3384</v>
      </c>
      <c r="AT170" s="23">
        <v>0</v>
      </c>
      <c r="AU170" s="23">
        <v>0</v>
      </c>
      <c r="AV170" s="23">
        <v>0</v>
      </c>
      <c r="AW170" s="23">
        <v>0</v>
      </c>
      <c r="AX170" s="23">
        <v>0</v>
      </c>
    </row>
    <row r="171" spans="2:50" x14ac:dyDescent="0.2">
      <c r="B171" s="22">
        <v>13</v>
      </c>
      <c r="C171" s="23">
        <v>833</v>
      </c>
      <c r="D171" s="23">
        <v>833</v>
      </c>
      <c r="E171" s="23">
        <v>833</v>
      </c>
      <c r="F171" s="23">
        <v>833</v>
      </c>
      <c r="G171" s="23">
        <v>833</v>
      </c>
      <c r="H171" s="23">
        <v>833</v>
      </c>
      <c r="I171" s="23">
        <v>833</v>
      </c>
      <c r="J171" s="23">
        <v>833</v>
      </c>
      <c r="K171" s="23">
        <v>1019</v>
      </c>
      <c r="L171" s="23">
        <v>1019</v>
      </c>
      <c r="M171" s="23">
        <v>1019</v>
      </c>
      <c r="N171" s="23">
        <v>1019</v>
      </c>
      <c r="O171" s="23">
        <v>1019</v>
      </c>
      <c r="P171" s="23">
        <v>1316</v>
      </c>
      <c r="Q171" s="23">
        <v>1316</v>
      </c>
      <c r="R171" s="23">
        <v>1316</v>
      </c>
      <c r="S171" s="23">
        <v>1316</v>
      </c>
      <c r="T171" s="23">
        <v>1316</v>
      </c>
      <c r="U171" s="23">
        <v>1567</v>
      </c>
      <c r="V171" s="23">
        <v>1567</v>
      </c>
      <c r="W171" s="23">
        <v>1567</v>
      </c>
      <c r="X171" s="23">
        <v>1567</v>
      </c>
      <c r="Y171" s="23">
        <v>1567</v>
      </c>
      <c r="Z171" s="23">
        <v>1940</v>
      </c>
      <c r="AA171" s="23">
        <v>1940</v>
      </c>
      <c r="AB171" s="23">
        <v>1940</v>
      </c>
      <c r="AC171" s="23">
        <v>1940</v>
      </c>
      <c r="AD171" s="23">
        <v>1940</v>
      </c>
      <c r="AE171" s="23">
        <v>2364</v>
      </c>
      <c r="AF171" s="23">
        <v>2364</v>
      </c>
      <c r="AG171" s="23">
        <v>2364</v>
      </c>
      <c r="AH171" s="23">
        <v>2364</v>
      </c>
      <c r="AI171" s="23">
        <v>2364</v>
      </c>
      <c r="AJ171" s="23">
        <v>2840</v>
      </c>
      <c r="AK171" s="23">
        <v>2840</v>
      </c>
      <c r="AL171" s="23">
        <v>2840</v>
      </c>
      <c r="AM171" s="23">
        <v>2840</v>
      </c>
      <c r="AN171" s="23">
        <v>2840</v>
      </c>
      <c r="AO171" s="23">
        <v>3384</v>
      </c>
      <c r="AP171" s="23">
        <v>3384</v>
      </c>
      <c r="AQ171" s="23">
        <v>3384</v>
      </c>
      <c r="AR171" s="23">
        <v>3384</v>
      </c>
      <c r="AS171" s="23">
        <v>3384</v>
      </c>
      <c r="AT171" s="23">
        <v>0</v>
      </c>
      <c r="AU171" s="23">
        <v>0</v>
      </c>
      <c r="AV171" s="23">
        <v>0</v>
      </c>
      <c r="AW171" s="23">
        <v>0</v>
      </c>
      <c r="AX171" s="23">
        <v>0</v>
      </c>
    </row>
    <row r="172" spans="2:50" x14ac:dyDescent="0.2">
      <c r="B172" s="22">
        <v>14</v>
      </c>
      <c r="C172" s="23">
        <v>833</v>
      </c>
      <c r="D172" s="23">
        <v>833</v>
      </c>
      <c r="E172" s="23">
        <v>833</v>
      </c>
      <c r="F172" s="23">
        <v>833</v>
      </c>
      <c r="G172" s="23">
        <v>833</v>
      </c>
      <c r="H172" s="23">
        <v>833</v>
      </c>
      <c r="I172" s="23">
        <v>833</v>
      </c>
      <c r="J172" s="23">
        <v>833</v>
      </c>
      <c r="K172" s="23">
        <v>1019</v>
      </c>
      <c r="L172" s="23">
        <v>1019</v>
      </c>
      <c r="M172" s="23">
        <v>1019</v>
      </c>
      <c r="N172" s="23">
        <v>1019</v>
      </c>
      <c r="O172" s="23">
        <v>1019</v>
      </c>
      <c r="P172" s="23">
        <v>1316</v>
      </c>
      <c r="Q172" s="23">
        <v>1316</v>
      </c>
      <c r="R172" s="23">
        <v>1316</v>
      </c>
      <c r="S172" s="23">
        <v>1316</v>
      </c>
      <c r="T172" s="23">
        <v>1316</v>
      </c>
      <c r="U172" s="23">
        <v>1567</v>
      </c>
      <c r="V172" s="23">
        <v>1567</v>
      </c>
      <c r="W172" s="23">
        <v>1567</v>
      </c>
      <c r="X172" s="23">
        <v>1567</v>
      </c>
      <c r="Y172" s="23">
        <v>1567</v>
      </c>
      <c r="Z172" s="23">
        <v>1940</v>
      </c>
      <c r="AA172" s="23">
        <v>1940</v>
      </c>
      <c r="AB172" s="23">
        <v>1940</v>
      </c>
      <c r="AC172" s="23">
        <v>1940</v>
      </c>
      <c r="AD172" s="23">
        <v>1940</v>
      </c>
      <c r="AE172" s="23">
        <v>2364</v>
      </c>
      <c r="AF172" s="23">
        <v>2364</v>
      </c>
      <c r="AG172" s="23">
        <v>2364</v>
      </c>
      <c r="AH172" s="23">
        <v>2364</v>
      </c>
      <c r="AI172" s="23">
        <v>2364</v>
      </c>
      <c r="AJ172" s="23">
        <v>2840</v>
      </c>
      <c r="AK172" s="23">
        <v>2840</v>
      </c>
      <c r="AL172" s="23">
        <v>2840</v>
      </c>
      <c r="AM172" s="23">
        <v>2840</v>
      </c>
      <c r="AN172" s="23">
        <v>2840</v>
      </c>
      <c r="AO172" s="23">
        <v>3384</v>
      </c>
      <c r="AP172" s="23">
        <v>3384</v>
      </c>
      <c r="AQ172" s="23">
        <v>3384</v>
      </c>
      <c r="AR172" s="23">
        <v>3384</v>
      </c>
      <c r="AS172" s="23">
        <v>3384</v>
      </c>
      <c r="AT172" s="23">
        <v>0</v>
      </c>
      <c r="AU172" s="23">
        <v>0</v>
      </c>
      <c r="AV172" s="23">
        <v>0</v>
      </c>
      <c r="AW172" s="23">
        <v>0</v>
      </c>
      <c r="AX172" s="23">
        <v>0</v>
      </c>
    </row>
    <row r="173" spans="2:50" x14ac:dyDescent="0.2">
      <c r="B173" s="22">
        <v>15</v>
      </c>
      <c r="C173" s="23">
        <v>833</v>
      </c>
      <c r="D173" s="23">
        <v>833</v>
      </c>
      <c r="E173" s="23">
        <v>833</v>
      </c>
      <c r="F173" s="23">
        <v>833</v>
      </c>
      <c r="G173" s="23">
        <v>833</v>
      </c>
      <c r="H173" s="23">
        <v>833</v>
      </c>
      <c r="I173" s="23">
        <v>833</v>
      </c>
      <c r="J173" s="23">
        <v>833</v>
      </c>
      <c r="K173" s="23">
        <v>1019</v>
      </c>
      <c r="L173" s="23">
        <v>1019</v>
      </c>
      <c r="M173" s="23">
        <v>1019</v>
      </c>
      <c r="N173" s="23">
        <v>1019</v>
      </c>
      <c r="O173" s="23">
        <v>1019</v>
      </c>
      <c r="P173" s="23">
        <v>1316</v>
      </c>
      <c r="Q173" s="23">
        <v>1316</v>
      </c>
      <c r="R173" s="23">
        <v>1316</v>
      </c>
      <c r="S173" s="23">
        <v>1316</v>
      </c>
      <c r="T173" s="23">
        <v>1316</v>
      </c>
      <c r="U173" s="23">
        <v>1567</v>
      </c>
      <c r="V173" s="23">
        <v>1567</v>
      </c>
      <c r="W173" s="23">
        <v>1567</v>
      </c>
      <c r="X173" s="23">
        <v>1567</v>
      </c>
      <c r="Y173" s="23">
        <v>1567</v>
      </c>
      <c r="Z173" s="23">
        <v>1940</v>
      </c>
      <c r="AA173" s="23">
        <v>1940</v>
      </c>
      <c r="AB173" s="23">
        <v>1940</v>
      </c>
      <c r="AC173" s="23">
        <v>1940</v>
      </c>
      <c r="AD173" s="23">
        <v>1940</v>
      </c>
      <c r="AE173" s="23">
        <v>2364</v>
      </c>
      <c r="AF173" s="23">
        <v>2364</v>
      </c>
      <c r="AG173" s="23">
        <v>2364</v>
      </c>
      <c r="AH173" s="23">
        <v>2364</v>
      </c>
      <c r="AI173" s="23">
        <v>2364</v>
      </c>
      <c r="AJ173" s="23">
        <v>2840</v>
      </c>
      <c r="AK173" s="23">
        <v>2840</v>
      </c>
      <c r="AL173" s="23">
        <v>2840</v>
      </c>
      <c r="AM173" s="23">
        <v>2840</v>
      </c>
      <c r="AN173" s="23">
        <v>2840</v>
      </c>
      <c r="AO173" s="23">
        <v>3384</v>
      </c>
      <c r="AP173" s="23">
        <v>3384</v>
      </c>
      <c r="AQ173" s="23">
        <v>3384</v>
      </c>
      <c r="AR173" s="23">
        <v>3384</v>
      </c>
      <c r="AS173" s="23">
        <v>3384</v>
      </c>
      <c r="AT173" s="23">
        <v>0</v>
      </c>
      <c r="AU173" s="23">
        <v>0</v>
      </c>
      <c r="AV173" s="23">
        <v>0</v>
      </c>
      <c r="AW173" s="23">
        <v>0</v>
      </c>
      <c r="AX173" s="23">
        <v>0</v>
      </c>
    </row>
    <row r="174" spans="2:50" x14ac:dyDescent="0.2">
      <c r="B174" s="22">
        <v>16</v>
      </c>
      <c r="C174" s="23">
        <v>833</v>
      </c>
      <c r="D174" s="23">
        <v>833</v>
      </c>
      <c r="E174" s="23">
        <v>833</v>
      </c>
      <c r="F174" s="23">
        <v>833</v>
      </c>
      <c r="G174" s="23">
        <v>833</v>
      </c>
      <c r="H174" s="23">
        <v>833</v>
      </c>
      <c r="I174" s="23">
        <v>833</v>
      </c>
      <c r="J174" s="23">
        <v>833</v>
      </c>
      <c r="K174" s="23">
        <v>1019</v>
      </c>
      <c r="L174" s="23">
        <v>1019</v>
      </c>
      <c r="M174" s="23">
        <v>1019</v>
      </c>
      <c r="N174" s="23">
        <v>1019</v>
      </c>
      <c r="O174" s="23">
        <v>1019</v>
      </c>
      <c r="P174" s="23">
        <v>1316</v>
      </c>
      <c r="Q174" s="23">
        <v>1316</v>
      </c>
      <c r="R174" s="23">
        <v>1316</v>
      </c>
      <c r="S174" s="23">
        <v>1316</v>
      </c>
      <c r="T174" s="23">
        <v>1316</v>
      </c>
      <c r="U174" s="23">
        <v>1567</v>
      </c>
      <c r="V174" s="23">
        <v>1567</v>
      </c>
      <c r="W174" s="23">
        <v>1567</v>
      </c>
      <c r="X174" s="23">
        <v>1567</v>
      </c>
      <c r="Y174" s="23">
        <v>1567</v>
      </c>
      <c r="Z174" s="23">
        <v>1940</v>
      </c>
      <c r="AA174" s="23">
        <v>1940</v>
      </c>
      <c r="AB174" s="23">
        <v>1940</v>
      </c>
      <c r="AC174" s="23">
        <v>1940</v>
      </c>
      <c r="AD174" s="23">
        <v>1940</v>
      </c>
      <c r="AE174" s="23">
        <v>2364</v>
      </c>
      <c r="AF174" s="23">
        <v>2364</v>
      </c>
      <c r="AG174" s="23">
        <v>2364</v>
      </c>
      <c r="AH174" s="23">
        <v>2364</v>
      </c>
      <c r="AI174" s="23">
        <v>2364</v>
      </c>
      <c r="AJ174" s="23">
        <v>2840</v>
      </c>
      <c r="AK174" s="23">
        <v>2840</v>
      </c>
      <c r="AL174" s="23">
        <v>2840</v>
      </c>
      <c r="AM174" s="23">
        <v>2840</v>
      </c>
      <c r="AN174" s="23">
        <v>2840</v>
      </c>
      <c r="AO174" s="23">
        <v>3384</v>
      </c>
      <c r="AP174" s="23">
        <v>3384</v>
      </c>
      <c r="AQ174" s="23">
        <v>3384</v>
      </c>
      <c r="AR174" s="23">
        <v>3384</v>
      </c>
      <c r="AS174" s="23">
        <v>3384</v>
      </c>
      <c r="AT174" s="23">
        <v>0</v>
      </c>
      <c r="AU174" s="23">
        <v>0</v>
      </c>
      <c r="AV174" s="23">
        <v>0</v>
      </c>
      <c r="AW174" s="23">
        <v>0</v>
      </c>
      <c r="AX174" s="23">
        <v>0</v>
      </c>
    </row>
    <row r="175" spans="2:50" x14ac:dyDescent="0.2">
      <c r="B175" s="22">
        <v>17</v>
      </c>
      <c r="C175" s="23">
        <v>833</v>
      </c>
      <c r="D175" s="23">
        <v>833</v>
      </c>
      <c r="E175" s="23">
        <v>833</v>
      </c>
      <c r="F175" s="23">
        <v>833</v>
      </c>
      <c r="G175" s="23">
        <v>833</v>
      </c>
      <c r="H175" s="23">
        <v>833</v>
      </c>
      <c r="I175" s="23">
        <v>833</v>
      </c>
      <c r="J175" s="23">
        <v>833</v>
      </c>
      <c r="K175" s="23">
        <v>1019</v>
      </c>
      <c r="L175" s="23">
        <v>1019</v>
      </c>
      <c r="M175" s="23">
        <v>1019</v>
      </c>
      <c r="N175" s="23">
        <v>1019</v>
      </c>
      <c r="O175" s="23">
        <v>1019</v>
      </c>
      <c r="P175" s="23">
        <v>1316</v>
      </c>
      <c r="Q175" s="23">
        <v>1316</v>
      </c>
      <c r="R175" s="23">
        <v>1316</v>
      </c>
      <c r="S175" s="23">
        <v>1316</v>
      </c>
      <c r="T175" s="23">
        <v>1316</v>
      </c>
      <c r="U175" s="23">
        <v>1567</v>
      </c>
      <c r="V175" s="23">
        <v>1567</v>
      </c>
      <c r="W175" s="23">
        <v>1567</v>
      </c>
      <c r="X175" s="23">
        <v>1567</v>
      </c>
      <c r="Y175" s="23">
        <v>1567</v>
      </c>
      <c r="Z175" s="23">
        <v>1940</v>
      </c>
      <c r="AA175" s="23">
        <v>1940</v>
      </c>
      <c r="AB175" s="23">
        <v>1940</v>
      </c>
      <c r="AC175" s="23">
        <v>1940</v>
      </c>
      <c r="AD175" s="23">
        <v>1940</v>
      </c>
      <c r="AE175" s="23">
        <v>2364</v>
      </c>
      <c r="AF175" s="23">
        <v>2364</v>
      </c>
      <c r="AG175" s="23">
        <v>2364</v>
      </c>
      <c r="AH175" s="23">
        <v>2364</v>
      </c>
      <c r="AI175" s="23">
        <v>2364</v>
      </c>
      <c r="AJ175" s="23">
        <v>2840</v>
      </c>
      <c r="AK175" s="23">
        <v>2840</v>
      </c>
      <c r="AL175" s="23">
        <v>2840</v>
      </c>
      <c r="AM175" s="23">
        <v>2840</v>
      </c>
      <c r="AN175" s="23">
        <v>2840</v>
      </c>
      <c r="AO175" s="23">
        <v>3384</v>
      </c>
      <c r="AP175" s="23">
        <v>3384</v>
      </c>
      <c r="AQ175" s="23">
        <v>3384</v>
      </c>
      <c r="AR175" s="23">
        <v>3384</v>
      </c>
      <c r="AS175" s="23">
        <v>3384</v>
      </c>
      <c r="AT175" s="23">
        <v>0</v>
      </c>
      <c r="AU175" s="23">
        <v>0</v>
      </c>
      <c r="AV175" s="23">
        <v>0</v>
      </c>
      <c r="AW175" s="23">
        <v>0</v>
      </c>
      <c r="AX175" s="23">
        <v>0</v>
      </c>
    </row>
    <row r="176" spans="2:50" x14ac:dyDescent="0.2">
      <c r="B176" s="22">
        <v>18</v>
      </c>
      <c r="C176" s="23">
        <v>833</v>
      </c>
      <c r="D176" s="23">
        <v>833</v>
      </c>
      <c r="E176" s="23">
        <v>833</v>
      </c>
      <c r="F176" s="23">
        <v>833</v>
      </c>
      <c r="G176" s="23">
        <v>833</v>
      </c>
      <c r="H176" s="23">
        <v>833</v>
      </c>
      <c r="I176" s="23">
        <v>833</v>
      </c>
      <c r="J176" s="23">
        <v>833</v>
      </c>
      <c r="K176" s="23">
        <v>1019</v>
      </c>
      <c r="L176" s="23">
        <v>1019</v>
      </c>
      <c r="M176" s="23">
        <v>1019</v>
      </c>
      <c r="N176" s="23">
        <v>1019</v>
      </c>
      <c r="O176" s="23">
        <v>1019</v>
      </c>
      <c r="P176" s="23">
        <v>1316</v>
      </c>
      <c r="Q176" s="23">
        <v>1316</v>
      </c>
      <c r="R176" s="23">
        <v>1316</v>
      </c>
      <c r="S176" s="23">
        <v>1316</v>
      </c>
      <c r="T176" s="23">
        <v>1316</v>
      </c>
      <c r="U176" s="23">
        <v>1567</v>
      </c>
      <c r="V176" s="23">
        <v>1567</v>
      </c>
      <c r="W176" s="23">
        <v>1567</v>
      </c>
      <c r="X176" s="23">
        <v>1567</v>
      </c>
      <c r="Y176" s="23">
        <v>1567</v>
      </c>
      <c r="Z176" s="23">
        <v>1940</v>
      </c>
      <c r="AA176" s="23">
        <v>1940</v>
      </c>
      <c r="AB176" s="23">
        <v>1940</v>
      </c>
      <c r="AC176" s="23">
        <v>1940</v>
      </c>
      <c r="AD176" s="23">
        <v>1940</v>
      </c>
      <c r="AE176" s="23">
        <v>2364</v>
      </c>
      <c r="AF176" s="23">
        <v>2364</v>
      </c>
      <c r="AG176" s="23">
        <v>2364</v>
      </c>
      <c r="AH176" s="23">
        <v>2364</v>
      </c>
      <c r="AI176" s="23">
        <v>2364</v>
      </c>
      <c r="AJ176" s="23">
        <v>2840</v>
      </c>
      <c r="AK176" s="23">
        <v>2840</v>
      </c>
      <c r="AL176" s="23">
        <v>2840</v>
      </c>
      <c r="AM176" s="23">
        <v>2840</v>
      </c>
      <c r="AN176" s="23">
        <v>2840</v>
      </c>
      <c r="AO176" s="23">
        <v>3384</v>
      </c>
      <c r="AP176" s="23">
        <v>3384</v>
      </c>
      <c r="AQ176" s="23">
        <v>3384</v>
      </c>
      <c r="AR176" s="23">
        <v>3384</v>
      </c>
      <c r="AS176" s="23">
        <v>3384</v>
      </c>
      <c r="AT176" s="23">
        <v>0</v>
      </c>
      <c r="AU176" s="23">
        <v>0</v>
      </c>
      <c r="AV176" s="23">
        <v>0</v>
      </c>
      <c r="AW176" s="23">
        <v>0</v>
      </c>
      <c r="AX176" s="23">
        <v>0</v>
      </c>
    </row>
    <row r="177" spans="2:50" x14ac:dyDescent="0.2">
      <c r="B177" s="22">
        <v>19</v>
      </c>
      <c r="C177" s="23">
        <v>833</v>
      </c>
      <c r="D177" s="23">
        <v>833</v>
      </c>
      <c r="E177" s="23">
        <v>833</v>
      </c>
      <c r="F177" s="23">
        <v>833</v>
      </c>
      <c r="G177" s="23">
        <v>833</v>
      </c>
      <c r="H177" s="23">
        <v>833</v>
      </c>
      <c r="I177" s="23">
        <v>833</v>
      </c>
      <c r="J177" s="23">
        <v>833</v>
      </c>
      <c r="K177" s="23">
        <v>1019</v>
      </c>
      <c r="L177" s="23">
        <v>1019</v>
      </c>
      <c r="M177" s="23">
        <v>1019</v>
      </c>
      <c r="N177" s="23">
        <v>1019</v>
      </c>
      <c r="O177" s="23">
        <v>1019</v>
      </c>
      <c r="P177" s="23">
        <v>1316</v>
      </c>
      <c r="Q177" s="23">
        <v>1316</v>
      </c>
      <c r="R177" s="23">
        <v>1316</v>
      </c>
      <c r="S177" s="23">
        <v>1316</v>
      </c>
      <c r="T177" s="23">
        <v>1316</v>
      </c>
      <c r="U177" s="23">
        <v>1567</v>
      </c>
      <c r="V177" s="23">
        <v>1567</v>
      </c>
      <c r="W177" s="23">
        <v>1567</v>
      </c>
      <c r="X177" s="23">
        <v>1567</v>
      </c>
      <c r="Y177" s="23">
        <v>1567</v>
      </c>
      <c r="Z177" s="23">
        <v>1940</v>
      </c>
      <c r="AA177" s="23">
        <v>1940</v>
      </c>
      <c r="AB177" s="23">
        <v>1940</v>
      </c>
      <c r="AC177" s="23">
        <v>1940</v>
      </c>
      <c r="AD177" s="23">
        <v>1940</v>
      </c>
      <c r="AE177" s="23">
        <v>2364</v>
      </c>
      <c r="AF177" s="23">
        <v>2364</v>
      </c>
      <c r="AG177" s="23">
        <v>2364</v>
      </c>
      <c r="AH177" s="23">
        <v>2364</v>
      </c>
      <c r="AI177" s="23">
        <v>2364</v>
      </c>
      <c r="AJ177" s="23">
        <v>2840</v>
      </c>
      <c r="AK177" s="23">
        <v>2840</v>
      </c>
      <c r="AL177" s="23">
        <v>2840</v>
      </c>
      <c r="AM177" s="23">
        <v>2840</v>
      </c>
      <c r="AN177" s="23">
        <v>2840</v>
      </c>
      <c r="AO177" s="23">
        <v>3384</v>
      </c>
      <c r="AP177" s="23">
        <v>3384</v>
      </c>
      <c r="AQ177" s="23">
        <v>3384</v>
      </c>
      <c r="AR177" s="23">
        <v>3384</v>
      </c>
      <c r="AS177" s="23">
        <v>3384</v>
      </c>
      <c r="AT177" s="23">
        <v>0</v>
      </c>
      <c r="AU177" s="23">
        <v>0</v>
      </c>
      <c r="AV177" s="23">
        <v>0</v>
      </c>
      <c r="AW177" s="23">
        <v>0</v>
      </c>
      <c r="AX177" s="23">
        <v>0</v>
      </c>
    </row>
    <row r="178" spans="2:50" x14ac:dyDescent="0.2">
      <c r="B178" s="22">
        <v>20</v>
      </c>
      <c r="C178" s="23">
        <v>833</v>
      </c>
      <c r="D178" s="23">
        <v>833</v>
      </c>
      <c r="E178" s="23">
        <v>833</v>
      </c>
      <c r="F178" s="23">
        <v>833</v>
      </c>
      <c r="G178" s="23">
        <v>833</v>
      </c>
      <c r="H178" s="23">
        <v>833</v>
      </c>
      <c r="I178" s="23">
        <v>833</v>
      </c>
      <c r="J178" s="23">
        <v>833</v>
      </c>
      <c r="K178" s="23">
        <v>1019</v>
      </c>
      <c r="L178" s="23">
        <v>1019</v>
      </c>
      <c r="M178" s="23">
        <v>1019</v>
      </c>
      <c r="N178" s="23">
        <v>1019</v>
      </c>
      <c r="O178" s="23">
        <v>1019</v>
      </c>
      <c r="P178" s="23">
        <v>1316</v>
      </c>
      <c r="Q178" s="23">
        <v>1316</v>
      </c>
      <c r="R178" s="23">
        <v>1316</v>
      </c>
      <c r="S178" s="23">
        <v>1316</v>
      </c>
      <c r="T178" s="23">
        <v>1316</v>
      </c>
      <c r="U178" s="23">
        <v>1567</v>
      </c>
      <c r="V178" s="23">
        <v>1567</v>
      </c>
      <c r="W178" s="23">
        <v>1567</v>
      </c>
      <c r="X178" s="23">
        <v>1567</v>
      </c>
      <c r="Y178" s="23">
        <v>1567</v>
      </c>
      <c r="Z178" s="23">
        <v>1940</v>
      </c>
      <c r="AA178" s="23">
        <v>1940</v>
      </c>
      <c r="AB178" s="23">
        <v>1940</v>
      </c>
      <c r="AC178" s="23">
        <v>1940</v>
      </c>
      <c r="AD178" s="23">
        <v>1940</v>
      </c>
      <c r="AE178" s="23">
        <v>2364</v>
      </c>
      <c r="AF178" s="23">
        <v>2364</v>
      </c>
      <c r="AG178" s="23">
        <v>2364</v>
      </c>
      <c r="AH178" s="23">
        <v>2364</v>
      </c>
      <c r="AI178" s="23">
        <v>2364</v>
      </c>
      <c r="AJ178" s="23">
        <v>2840</v>
      </c>
      <c r="AK178" s="23">
        <v>2840</v>
      </c>
      <c r="AL178" s="23">
        <v>2840</v>
      </c>
      <c r="AM178" s="23">
        <v>2840</v>
      </c>
      <c r="AN178" s="23">
        <v>2840</v>
      </c>
      <c r="AO178" s="23">
        <v>3384</v>
      </c>
      <c r="AP178" s="23">
        <v>3384</v>
      </c>
      <c r="AQ178" s="23">
        <v>3384</v>
      </c>
      <c r="AR178" s="23">
        <v>3384</v>
      </c>
      <c r="AS178" s="23">
        <v>3384</v>
      </c>
      <c r="AT178" s="23">
        <v>0</v>
      </c>
      <c r="AU178" s="23">
        <v>0</v>
      </c>
      <c r="AV178" s="23">
        <v>0</v>
      </c>
      <c r="AW178" s="23">
        <v>0</v>
      </c>
      <c r="AX178" s="23">
        <v>0</v>
      </c>
    </row>
    <row r="179" spans="2:50" x14ac:dyDescent="0.2">
      <c r="B179" s="22">
        <v>21</v>
      </c>
      <c r="C179" s="23">
        <v>833</v>
      </c>
      <c r="D179" s="23">
        <v>833</v>
      </c>
      <c r="E179" s="23">
        <v>833</v>
      </c>
      <c r="F179" s="23">
        <v>833</v>
      </c>
      <c r="G179" s="23">
        <v>833</v>
      </c>
      <c r="H179" s="23">
        <v>833</v>
      </c>
      <c r="I179" s="23">
        <v>833</v>
      </c>
      <c r="J179" s="23">
        <v>833</v>
      </c>
      <c r="K179" s="23">
        <v>1019</v>
      </c>
      <c r="L179" s="23">
        <v>1019</v>
      </c>
      <c r="M179" s="23">
        <v>1019</v>
      </c>
      <c r="N179" s="23">
        <v>1019</v>
      </c>
      <c r="O179" s="23">
        <v>1019</v>
      </c>
      <c r="P179" s="23">
        <v>1316</v>
      </c>
      <c r="Q179" s="23">
        <v>1316</v>
      </c>
      <c r="R179" s="23">
        <v>1316</v>
      </c>
      <c r="S179" s="23">
        <v>1316</v>
      </c>
      <c r="T179" s="23">
        <v>1316</v>
      </c>
      <c r="U179" s="23">
        <v>1567</v>
      </c>
      <c r="V179" s="23">
        <v>1567</v>
      </c>
      <c r="W179" s="23">
        <v>1567</v>
      </c>
      <c r="X179" s="23">
        <v>1567</v>
      </c>
      <c r="Y179" s="23">
        <v>1567</v>
      </c>
      <c r="Z179" s="23">
        <v>1940</v>
      </c>
      <c r="AA179" s="23">
        <v>1940</v>
      </c>
      <c r="AB179" s="23">
        <v>1940</v>
      </c>
      <c r="AC179" s="23">
        <v>1940</v>
      </c>
      <c r="AD179" s="23">
        <v>1940</v>
      </c>
      <c r="AE179" s="23">
        <v>2364</v>
      </c>
      <c r="AF179" s="23">
        <v>2364</v>
      </c>
      <c r="AG179" s="23">
        <v>2364</v>
      </c>
      <c r="AH179" s="23">
        <v>2364</v>
      </c>
      <c r="AI179" s="23">
        <v>2364</v>
      </c>
      <c r="AJ179" s="23">
        <v>2840</v>
      </c>
      <c r="AK179" s="23">
        <v>2840</v>
      </c>
      <c r="AL179" s="23">
        <v>2840</v>
      </c>
      <c r="AM179" s="23">
        <v>2840</v>
      </c>
      <c r="AN179" s="23">
        <v>2840</v>
      </c>
      <c r="AO179" s="23">
        <v>3384</v>
      </c>
      <c r="AP179" s="23">
        <v>3384</v>
      </c>
      <c r="AQ179" s="23">
        <v>3384</v>
      </c>
      <c r="AR179" s="23">
        <v>3384</v>
      </c>
      <c r="AS179" s="23">
        <v>3384</v>
      </c>
      <c r="AT179" s="23">
        <v>0</v>
      </c>
      <c r="AU179" s="23">
        <v>0</v>
      </c>
      <c r="AV179" s="23">
        <v>0</v>
      </c>
      <c r="AW179" s="23">
        <v>0</v>
      </c>
      <c r="AX179" s="23">
        <v>0</v>
      </c>
    </row>
    <row r="180" spans="2:50" x14ac:dyDescent="0.2">
      <c r="B180" s="22">
        <v>22</v>
      </c>
      <c r="C180" s="23">
        <v>833</v>
      </c>
      <c r="D180" s="23">
        <v>833</v>
      </c>
      <c r="E180" s="23">
        <v>833</v>
      </c>
      <c r="F180" s="23">
        <v>833</v>
      </c>
      <c r="G180" s="23">
        <v>833</v>
      </c>
      <c r="H180" s="23">
        <v>833</v>
      </c>
      <c r="I180" s="23">
        <v>833</v>
      </c>
      <c r="J180" s="23">
        <v>833</v>
      </c>
      <c r="K180" s="23">
        <v>1019</v>
      </c>
      <c r="L180" s="23">
        <v>1019</v>
      </c>
      <c r="M180" s="23">
        <v>1019</v>
      </c>
      <c r="N180" s="23">
        <v>1019</v>
      </c>
      <c r="O180" s="23">
        <v>1019</v>
      </c>
      <c r="P180" s="23">
        <v>1316</v>
      </c>
      <c r="Q180" s="23">
        <v>1316</v>
      </c>
      <c r="R180" s="23">
        <v>1316</v>
      </c>
      <c r="S180" s="23">
        <v>1316</v>
      </c>
      <c r="T180" s="23">
        <v>1316</v>
      </c>
      <c r="U180" s="23">
        <v>1567</v>
      </c>
      <c r="V180" s="23">
        <v>1567</v>
      </c>
      <c r="W180" s="23">
        <v>1567</v>
      </c>
      <c r="X180" s="23">
        <v>1567</v>
      </c>
      <c r="Y180" s="23">
        <v>1567</v>
      </c>
      <c r="Z180" s="23">
        <v>1940</v>
      </c>
      <c r="AA180" s="23">
        <v>1940</v>
      </c>
      <c r="AB180" s="23">
        <v>1940</v>
      </c>
      <c r="AC180" s="23">
        <v>1940</v>
      </c>
      <c r="AD180" s="23">
        <v>1940</v>
      </c>
      <c r="AE180" s="23">
        <v>2364</v>
      </c>
      <c r="AF180" s="23">
        <v>2364</v>
      </c>
      <c r="AG180" s="23">
        <v>2364</v>
      </c>
      <c r="AH180" s="23">
        <v>2364</v>
      </c>
      <c r="AI180" s="23">
        <v>2364</v>
      </c>
      <c r="AJ180" s="23">
        <v>2840</v>
      </c>
      <c r="AK180" s="23">
        <v>2840</v>
      </c>
      <c r="AL180" s="23">
        <v>2840</v>
      </c>
      <c r="AM180" s="23">
        <v>2840</v>
      </c>
      <c r="AN180" s="23">
        <v>2840</v>
      </c>
      <c r="AO180" s="23">
        <v>3384</v>
      </c>
      <c r="AP180" s="23">
        <v>3384</v>
      </c>
      <c r="AQ180" s="23">
        <v>3384</v>
      </c>
      <c r="AR180" s="23">
        <v>3384</v>
      </c>
      <c r="AS180" s="23">
        <v>3384</v>
      </c>
      <c r="AT180" s="23">
        <v>0</v>
      </c>
      <c r="AU180" s="23">
        <v>0</v>
      </c>
      <c r="AV180" s="23">
        <v>0</v>
      </c>
      <c r="AW180" s="23">
        <v>0</v>
      </c>
      <c r="AX180" s="23">
        <v>0</v>
      </c>
    </row>
    <row r="181" spans="2:50" x14ac:dyDescent="0.2">
      <c r="B181" s="22">
        <v>23</v>
      </c>
      <c r="C181" s="23">
        <v>833</v>
      </c>
      <c r="D181" s="23">
        <v>833</v>
      </c>
      <c r="E181" s="23">
        <v>833</v>
      </c>
      <c r="F181" s="23">
        <v>833</v>
      </c>
      <c r="G181" s="23">
        <v>833</v>
      </c>
      <c r="H181" s="23">
        <v>833</v>
      </c>
      <c r="I181" s="23">
        <v>833</v>
      </c>
      <c r="J181" s="23">
        <v>833</v>
      </c>
      <c r="K181" s="23">
        <v>1019</v>
      </c>
      <c r="L181" s="23">
        <v>1019</v>
      </c>
      <c r="M181" s="23">
        <v>1019</v>
      </c>
      <c r="N181" s="23">
        <v>1019</v>
      </c>
      <c r="O181" s="23">
        <v>1019</v>
      </c>
      <c r="P181" s="23">
        <v>1316</v>
      </c>
      <c r="Q181" s="23">
        <v>1316</v>
      </c>
      <c r="R181" s="23">
        <v>1316</v>
      </c>
      <c r="S181" s="23">
        <v>1316</v>
      </c>
      <c r="T181" s="23">
        <v>1316</v>
      </c>
      <c r="U181" s="23">
        <v>1567</v>
      </c>
      <c r="V181" s="23">
        <v>1567</v>
      </c>
      <c r="W181" s="23">
        <v>1567</v>
      </c>
      <c r="X181" s="23">
        <v>1567</v>
      </c>
      <c r="Y181" s="23">
        <v>1567</v>
      </c>
      <c r="Z181" s="23">
        <v>1940</v>
      </c>
      <c r="AA181" s="23">
        <v>1940</v>
      </c>
      <c r="AB181" s="23">
        <v>1940</v>
      </c>
      <c r="AC181" s="23">
        <v>1940</v>
      </c>
      <c r="AD181" s="23">
        <v>1940</v>
      </c>
      <c r="AE181" s="23">
        <v>2364</v>
      </c>
      <c r="AF181" s="23">
        <v>2364</v>
      </c>
      <c r="AG181" s="23">
        <v>2364</v>
      </c>
      <c r="AH181" s="23">
        <v>2364</v>
      </c>
      <c r="AI181" s="23">
        <v>2364</v>
      </c>
      <c r="AJ181" s="23">
        <v>2840</v>
      </c>
      <c r="AK181" s="23">
        <v>2840</v>
      </c>
      <c r="AL181" s="23">
        <v>2840</v>
      </c>
      <c r="AM181" s="23">
        <v>2840</v>
      </c>
      <c r="AN181" s="23">
        <v>2840</v>
      </c>
      <c r="AO181" s="23">
        <v>3384</v>
      </c>
      <c r="AP181" s="23">
        <v>3384</v>
      </c>
      <c r="AQ181" s="23">
        <v>3384</v>
      </c>
      <c r="AR181" s="23">
        <v>3384</v>
      </c>
      <c r="AS181" s="23">
        <v>3384</v>
      </c>
      <c r="AT181" s="23">
        <v>0</v>
      </c>
      <c r="AU181" s="23">
        <v>0</v>
      </c>
      <c r="AV181" s="23">
        <v>0</v>
      </c>
      <c r="AW181" s="23">
        <v>0</v>
      </c>
      <c r="AX181" s="23">
        <v>0</v>
      </c>
    </row>
    <row r="182" spans="2:50" x14ac:dyDescent="0.2">
      <c r="B182" s="22">
        <v>24</v>
      </c>
      <c r="C182" s="23">
        <v>833</v>
      </c>
      <c r="D182" s="23">
        <v>833</v>
      </c>
      <c r="E182" s="23">
        <v>833</v>
      </c>
      <c r="F182" s="23">
        <v>833</v>
      </c>
      <c r="G182" s="23">
        <v>833</v>
      </c>
      <c r="H182" s="23">
        <v>833</v>
      </c>
      <c r="I182" s="23">
        <v>833</v>
      </c>
      <c r="J182" s="23">
        <v>833</v>
      </c>
      <c r="K182" s="23">
        <v>1019</v>
      </c>
      <c r="L182" s="23">
        <v>1019</v>
      </c>
      <c r="M182" s="23">
        <v>1019</v>
      </c>
      <c r="N182" s="23">
        <v>1019</v>
      </c>
      <c r="O182" s="23">
        <v>1019</v>
      </c>
      <c r="P182" s="23">
        <v>1316</v>
      </c>
      <c r="Q182" s="23">
        <v>1316</v>
      </c>
      <c r="R182" s="23">
        <v>1316</v>
      </c>
      <c r="S182" s="23">
        <v>1316</v>
      </c>
      <c r="T182" s="23">
        <v>1316</v>
      </c>
      <c r="U182" s="23">
        <v>1567</v>
      </c>
      <c r="V182" s="23">
        <v>1567</v>
      </c>
      <c r="W182" s="23">
        <v>1567</v>
      </c>
      <c r="X182" s="23">
        <v>1567</v>
      </c>
      <c r="Y182" s="23">
        <v>1567</v>
      </c>
      <c r="Z182" s="23">
        <v>1940</v>
      </c>
      <c r="AA182" s="23">
        <v>1940</v>
      </c>
      <c r="AB182" s="23">
        <v>1940</v>
      </c>
      <c r="AC182" s="23">
        <v>1940</v>
      </c>
      <c r="AD182" s="23">
        <v>1940</v>
      </c>
      <c r="AE182" s="23">
        <v>2364</v>
      </c>
      <c r="AF182" s="23">
        <v>2364</v>
      </c>
      <c r="AG182" s="23">
        <v>2364</v>
      </c>
      <c r="AH182" s="23">
        <v>2364</v>
      </c>
      <c r="AI182" s="23">
        <v>2364</v>
      </c>
      <c r="AJ182" s="23">
        <v>2840</v>
      </c>
      <c r="AK182" s="23">
        <v>2840</v>
      </c>
      <c r="AL182" s="23">
        <v>2840</v>
      </c>
      <c r="AM182" s="23">
        <v>2840</v>
      </c>
      <c r="AN182" s="23">
        <v>2840</v>
      </c>
      <c r="AO182" s="23">
        <v>3384</v>
      </c>
      <c r="AP182" s="23">
        <v>3384</v>
      </c>
      <c r="AQ182" s="23">
        <v>3384</v>
      </c>
      <c r="AR182" s="23">
        <v>3384</v>
      </c>
      <c r="AS182" s="23">
        <v>3384</v>
      </c>
      <c r="AT182" s="23">
        <v>0</v>
      </c>
      <c r="AU182" s="23">
        <v>0</v>
      </c>
      <c r="AV182" s="23">
        <v>0</v>
      </c>
      <c r="AW182" s="23">
        <v>0</v>
      </c>
      <c r="AX182" s="23">
        <v>0</v>
      </c>
    </row>
    <row r="183" spans="2:50" x14ac:dyDescent="0.2">
      <c r="B183" s="22">
        <v>25</v>
      </c>
      <c r="C183" s="23">
        <v>833</v>
      </c>
      <c r="D183" s="23">
        <v>833</v>
      </c>
      <c r="E183" s="23">
        <v>833</v>
      </c>
      <c r="F183" s="23">
        <v>833</v>
      </c>
      <c r="G183" s="23">
        <v>833</v>
      </c>
      <c r="H183" s="23">
        <v>833</v>
      </c>
      <c r="I183" s="23">
        <v>833</v>
      </c>
      <c r="J183" s="23">
        <v>833</v>
      </c>
      <c r="K183" s="23">
        <v>1019</v>
      </c>
      <c r="L183" s="23">
        <v>1019</v>
      </c>
      <c r="M183" s="23">
        <v>1019</v>
      </c>
      <c r="N183" s="23">
        <v>1019</v>
      </c>
      <c r="O183" s="23">
        <v>1019</v>
      </c>
      <c r="P183" s="23">
        <v>1316</v>
      </c>
      <c r="Q183" s="23">
        <v>1316</v>
      </c>
      <c r="R183" s="23">
        <v>1316</v>
      </c>
      <c r="S183" s="23">
        <v>1316</v>
      </c>
      <c r="T183" s="23">
        <v>1316</v>
      </c>
      <c r="U183" s="23">
        <v>1567</v>
      </c>
      <c r="V183" s="23">
        <v>1567</v>
      </c>
      <c r="W183" s="23">
        <v>1567</v>
      </c>
      <c r="X183" s="23">
        <v>1567</v>
      </c>
      <c r="Y183" s="23">
        <v>1567</v>
      </c>
      <c r="Z183" s="23">
        <v>1940</v>
      </c>
      <c r="AA183" s="23">
        <v>1940</v>
      </c>
      <c r="AB183" s="23">
        <v>1940</v>
      </c>
      <c r="AC183" s="23">
        <v>1940</v>
      </c>
      <c r="AD183" s="23">
        <v>1940</v>
      </c>
      <c r="AE183" s="23">
        <v>2364</v>
      </c>
      <c r="AF183" s="23">
        <v>2364</v>
      </c>
      <c r="AG183" s="23">
        <v>2364</v>
      </c>
      <c r="AH183" s="23">
        <v>2364</v>
      </c>
      <c r="AI183" s="23">
        <v>2364</v>
      </c>
      <c r="AJ183" s="23">
        <v>2840</v>
      </c>
      <c r="AK183" s="23">
        <v>2840</v>
      </c>
      <c r="AL183" s="23">
        <v>2840</v>
      </c>
      <c r="AM183" s="23">
        <v>2840</v>
      </c>
      <c r="AN183" s="23">
        <v>2840</v>
      </c>
      <c r="AO183" s="23">
        <v>3384</v>
      </c>
      <c r="AP183" s="23">
        <v>3384</v>
      </c>
      <c r="AQ183" s="23">
        <v>3384</v>
      </c>
      <c r="AR183" s="23">
        <v>3384</v>
      </c>
      <c r="AS183" s="23">
        <v>3384</v>
      </c>
      <c r="AT183" s="23">
        <v>0</v>
      </c>
      <c r="AU183" s="23">
        <v>0</v>
      </c>
      <c r="AV183" s="23">
        <v>0</v>
      </c>
      <c r="AW183" s="23">
        <v>0</v>
      </c>
      <c r="AX183" s="23">
        <v>0</v>
      </c>
    </row>
    <row r="184" spans="2:50" x14ac:dyDescent="0.2">
      <c r="B184" s="22">
        <v>26</v>
      </c>
      <c r="C184" s="23">
        <v>833</v>
      </c>
      <c r="D184" s="23">
        <v>833</v>
      </c>
      <c r="E184" s="23">
        <v>833</v>
      </c>
      <c r="F184" s="23">
        <v>833</v>
      </c>
      <c r="G184" s="23">
        <v>833</v>
      </c>
      <c r="H184" s="23">
        <v>833</v>
      </c>
      <c r="I184" s="23">
        <v>833</v>
      </c>
      <c r="J184" s="23">
        <v>833</v>
      </c>
      <c r="K184" s="23">
        <v>1019</v>
      </c>
      <c r="L184" s="23">
        <v>1019</v>
      </c>
      <c r="M184" s="23">
        <v>1019</v>
      </c>
      <c r="N184" s="23">
        <v>1019</v>
      </c>
      <c r="O184" s="23">
        <v>1019</v>
      </c>
      <c r="P184" s="23">
        <v>1316</v>
      </c>
      <c r="Q184" s="23">
        <v>1316</v>
      </c>
      <c r="R184" s="23">
        <v>1316</v>
      </c>
      <c r="S184" s="23">
        <v>1316</v>
      </c>
      <c r="T184" s="23">
        <v>1316</v>
      </c>
      <c r="U184" s="23">
        <v>1567</v>
      </c>
      <c r="V184" s="23">
        <v>1567</v>
      </c>
      <c r="W184" s="23">
        <v>1567</v>
      </c>
      <c r="X184" s="23">
        <v>1567</v>
      </c>
      <c r="Y184" s="23">
        <v>1567</v>
      </c>
      <c r="Z184" s="23">
        <v>1940</v>
      </c>
      <c r="AA184" s="23">
        <v>1940</v>
      </c>
      <c r="AB184" s="23">
        <v>1940</v>
      </c>
      <c r="AC184" s="23">
        <v>1940</v>
      </c>
      <c r="AD184" s="23">
        <v>1940</v>
      </c>
      <c r="AE184" s="23">
        <v>2364</v>
      </c>
      <c r="AF184" s="23">
        <v>2364</v>
      </c>
      <c r="AG184" s="23">
        <v>2364</v>
      </c>
      <c r="AH184" s="23">
        <v>2364</v>
      </c>
      <c r="AI184" s="23">
        <v>2364</v>
      </c>
      <c r="AJ184" s="23">
        <v>2840</v>
      </c>
      <c r="AK184" s="23">
        <v>2840</v>
      </c>
      <c r="AL184" s="23">
        <v>2840</v>
      </c>
      <c r="AM184" s="23">
        <v>2840</v>
      </c>
      <c r="AN184" s="23">
        <v>2840</v>
      </c>
      <c r="AO184" s="23">
        <v>3384</v>
      </c>
      <c r="AP184" s="23">
        <v>3384</v>
      </c>
      <c r="AQ184" s="23">
        <v>3384</v>
      </c>
      <c r="AR184" s="23">
        <v>3384</v>
      </c>
      <c r="AS184" s="23">
        <v>3384</v>
      </c>
      <c r="AT184" s="23">
        <v>0</v>
      </c>
      <c r="AU184" s="23">
        <v>0</v>
      </c>
      <c r="AV184" s="23">
        <v>0</v>
      </c>
      <c r="AW184" s="23">
        <v>0</v>
      </c>
      <c r="AX184" s="23">
        <v>0</v>
      </c>
    </row>
    <row r="185" spans="2:50" x14ac:dyDescent="0.2">
      <c r="B185" s="22">
        <v>27</v>
      </c>
      <c r="C185" s="23">
        <v>833</v>
      </c>
      <c r="D185" s="23">
        <v>833</v>
      </c>
      <c r="E185" s="23">
        <v>833</v>
      </c>
      <c r="F185" s="23">
        <v>833</v>
      </c>
      <c r="G185" s="23">
        <v>833</v>
      </c>
      <c r="H185" s="23">
        <v>833</v>
      </c>
      <c r="I185" s="23">
        <v>833</v>
      </c>
      <c r="J185" s="23">
        <v>833</v>
      </c>
      <c r="K185" s="23">
        <v>1019</v>
      </c>
      <c r="L185" s="23">
        <v>1019</v>
      </c>
      <c r="M185" s="23">
        <v>1019</v>
      </c>
      <c r="N185" s="23">
        <v>1019</v>
      </c>
      <c r="O185" s="23">
        <v>1019</v>
      </c>
      <c r="P185" s="23">
        <v>1316</v>
      </c>
      <c r="Q185" s="23">
        <v>1316</v>
      </c>
      <c r="R185" s="23">
        <v>1316</v>
      </c>
      <c r="S185" s="23">
        <v>1316</v>
      </c>
      <c r="T185" s="23">
        <v>1316</v>
      </c>
      <c r="U185" s="23">
        <v>1567</v>
      </c>
      <c r="V185" s="23">
        <v>1567</v>
      </c>
      <c r="W185" s="23">
        <v>1567</v>
      </c>
      <c r="X185" s="23">
        <v>1567</v>
      </c>
      <c r="Y185" s="23">
        <v>1567</v>
      </c>
      <c r="Z185" s="23">
        <v>1940</v>
      </c>
      <c r="AA185" s="23">
        <v>1940</v>
      </c>
      <c r="AB185" s="23">
        <v>1940</v>
      </c>
      <c r="AC185" s="23">
        <v>1940</v>
      </c>
      <c r="AD185" s="23">
        <v>1940</v>
      </c>
      <c r="AE185" s="23">
        <v>2364</v>
      </c>
      <c r="AF185" s="23">
        <v>2364</v>
      </c>
      <c r="AG185" s="23">
        <v>2364</v>
      </c>
      <c r="AH185" s="23">
        <v>2364</v>
      </c>
      <c r="AI185" s="23">
        <v>2364</v>
      </c>
      <c r="AJ185" s="23">
        <v>2840</v>
      </c>
      <c r="AK185" s="23">
        <v>2840</v>
      </c>
      <c r="AL185" s="23">
        <v>2840</v>
      </c>
      <c r="AM185" s="23">
        <v>2840</v>
      </c>
      <c r="AN185" s="23">
        <v>2840</v>
      </c>
      <c r="AO185" s="23">
        <v>3384</v>
      </c>
      <c r="AP185" s="23">
        <v>3384</v>
      </c>
      <c r="AQ185" s="23">
        <v>3384</v>
      </c>
      <c r="AR185" s="23">
        <v>3384</v>
      </c>
      <c r="AS185" s="23">
        <v>3384</v>
      </c>
      <c r="AT185" s="23">
        <v>0</v>
      </c>
      <c r="AU185" s="23">
        <v>0</v>
      </c>
      <c r="AV185" s="23">
        <v>0</v>
      </c>
      <c r="AW185" s="23">
        <v>0</v>
      </c>
      <c r="AX185" s="23">
        <v>0</v>
      </c>
    </row>
    <row r="186" spans="2:50" x14ac:dyDescent="0.2">
      <c r="B186" s="22">
        <v>28</v>
      </c>
      <c r="C186" s="23">
        <v>833</v>
      </c>
      <c r="D186" s="23">
        <v>833</v>
      </c>
      <c r="E186" s="23">
        <v>833</v>
      </c>
      <c r="F186" s="23">
        <v>833</v>
      </c>
      <c r="G186" s="23">
        <v>833</v>
      </c>
      <c r="H186" s="23">
        <v>833</v>
      </c>
      <c r="I186" s="23">
        <v>833</v>
      </c>
      <c r="J186" s="23">
        <v>833</v>
      </c>
      <c r="K186" s="23">
        <v>1019</v>
      </c>
      <c r="L186" s="23">
        <v>1019</v>
      </c>
      <c r="M186" s="23">
        <v>1019</v>
      </c>
      <c r="N186" s="23">
        <v>1019</v>
      </c>
      <c r="O186" s="23">
        <v>1019</v>
      </c>
      <c r="P186" s="23">
        <v>1316</v>
      </c>
      <c r="Q186" s="23">
        <v>1316</v>
      </c>
      <c r="R186" s="23">
        <v>1316</v>
      </c>
      <c r="S186" s="23">
        <v>1316</v>
      </c>
      <c r="T186" s="23">
        <v>1316</v>
      </c>
      <c r="U186" s="23">
        <v>1567</v>
      </c>
      <c r="V186" s="23">
        <v>1567</v>
      </c>
      <c r="W186" s="23">
        <v>1567</v>
      </c>
      <c r="X186" s="23">
        <v>1567</v>
      </c>
      <c r="Y186" s="23">
        <v>1567</v>
      </c>
      <c r="Z186" s="23">
        <v>1940</v>
      </c>
      <c r="AA186" s="23">
        <v>1940</v>
      </c>
      <c r="AB186" s="23">
        <v>1940</v>
      </c>
      <c r="AC186" s="23">
        <v>1940</v>
      </c>
      <c r="AD186" s="23">
        <v>1940</v>
      </c>
      <c r="AE186" s="23">
        <v>2364</v>
      </c>
      <c r="AF186" s="23">
        <v>2364</v>
      </c>
      <c r="AG186" s="23">
        <v>2364</v>
      </c>
      <c r="AH186" s="23">
        <v>2364</v>
      </c>
      <c r="AI186" s="23">
        <v>2364</v>
      </c>
      <c r="AJ186" s="23">
        <v>2840</v>
      </c>
      <c r="AK186" s="23">
        <v>2840</v>
      </c>
      <c r="AL186" s="23">
        <v>2840</v>
      </c>
      <c r="AM186" s="23">
        <v>2840</v>
      </c>
      <c r="AN186" s="23">
        <v>2840</v>
      </c>
      <c r="AO186" s="23">
        <v>3384</v>
      </c>
      <c r="AP186" s="23">
        <v>3384</v>
      </c>
      <c r="AQ186" s="23">
        <v>3384</v>
      </c>
      <c r="AR186" s="23">
        <v>3384</v>
      </c>
      <c r="AS186" s="23">
        <v>3384</v>
      </c>
      <c r="AT186" s="23">
        <v>0</v>
      </c>
      <c r="AU186" s="23">
        <v>0</v>
      </c>
      <c r="AV186" s="23">
        <v>0</v>
      </c>
      <c r="AW186" s="23">
        <v>0</v>
      </c>
      <c r="AX186" s="23">
        <v>0</v>
      </c>
    </row>
    <row r="187" spans="2:50" x14ac:dyDescent="0.2">
      <c r="B187" s="22">
        <v>29</v>
      </c>
      <c r="C187" s="23">
        <v>833</v>
      </c>
      <c r="D187" s="23">
        <v>833</v>
      </c>
      <c r="E187" s="23">
        <v>833</v>
      </c>
      <c r="F187" s="23">
        <v>833</v>
      </c>
      <c r="G187" s="23">
        <v>833</v>
      </c>
      <c r="H187" s="23">
        <v>833</v>
      </c>
      <c r="I187" s="23">
        <v>833</v>
      </c>
      <c r="J187" s="23">
        <v>833</v>
      </c>
      <c r="K187" s="23">
        <v>1019</v>
      </c>
      <c r="L187" s="23">
        <v>1019</v>
      </c>
      <c r="M187" s="23">
        <v>1019</v>
      </c>
      <c r="N187" s="23">
        <v>1019</v>
      </c>
      <c r="O187" s="23">
        <v>1019</v>
      </c>
      <c r="P187" s="23">
        <v>1316</v>
      </c>
      <c r="Q187" s="23">
        <v>1316</v>
      </c>
      <c r="R187" s="23">
        <v>1316</v>
      </c>
      <c r="S187" s="23">
        <v>1316</v>
      </c>
      <c r="T187" s="23">
        <v>1316</v>
      </c>
      <c r="U187" s="23">
        <v>1567</v>
      </c>
      <c r="V187" s="23">
        <v>1567</v>
      </c>
      <c r="W187" s="23">
        <v>1567</v>
      </c>
      <c r="X187" s="23">
        <v>1567</v>
      </c>
      <c r="Y187" s="23">
        <v>1567</v>
      </c>
      <c r="Z187" s="23">
        <v>1940</v>
      </c>
      <c r="AA187" s="23">
        <v>1940</v>
      </c>
      <c r="AB187" s="23">
        <v>1940</v>
      </c>
      <c r="AC187" s="23">
        <v>1940</v>
      </c>
      <c r="AD187" s="23">
        <v>1940</v>
      </c>
      <c r="AE187" s="23">
        <v>2364</v>
      </c>
      <c r="AF187" s="23">
        <v>2364</v>
      </c>
      <c r="AG187" s="23">
        <v>2364</v>
      </c>
      <c r="AH187" s="23">
        <v>2364</v>
      </c>
      <c r="AI187" s="23">
        <v>2364</v>
      </c>
      <c r="AJ187" s="23">
        <v>2840</v>
      </c>
      <c r="AK187" s="23">
        <v>2840</v>
      </c>
      <c r="AL187" s="23">
        <v>2840</v>
      </c>
      <c r="AM187" s="23">
        <v>2840</v>
      </c>
      <c r="AN187" s="23">
        <v>2840</v>
      </c>
      <c r="AO187" s="23">
        <v>3384</v>
      </c>
      <c r="AP187" s="23">
        <v>3384</v>
      </c>
      <c r="AQ187" s="23">
        <v>3384</v>
      </c>
      <c r="AR187" s="23">
        <v>3384</v>
      </c>
      <c r="AS187" s="23">
        <v>3384</v>
      </c>
      <c r="AT187" s="23">
        <v>0</v>
      </c>
      <c r="AU187" s="23">
        <v>0</v>
      </c>
      <c r="AV187" s="23">
        <v>0</v>
      </c>
      <c r="AW187" s="23">
        <v>0</v>
      </c>
      <c r="AX187" s="23">
        <v>0</v>
      </c>
    </row>
    <row r="188" spans="2:50" x14ac:dyDescent="0.2">
      <c r="B188" s="22">
        <v>30</v>
      </c>
      <c r="C188" s="23">
        <v>833</v>
      </c>
      <c r="D188" s="23">
        <v>833</v>
      </c>
      <c r="E188" s="23">
        <v>833</v>
      </c>
      <c r="F188" s="23">
        <v>833</v>
      </c>
      <c r="G188" s="23">
        <v>833</v>
      </c>
      <c r="H188" s="23">
        <v>833</v>
      </c>
      <c r="I188" s="23">
        <v>833</v>
      </c>
      <c r="J188" s="23">
        <v>833</v>
      </c>
      <c r="K188" s="23">
        <v>1019</v>
      </c>
      <c r="L188" s="23">
        <v>1019</v>
      </c>
      <c r="M188" s="23">
        <v>1019</v>
      </c>
      <c r="N188" s="23">
        <v>1019</v>
      </c>
      <c r="O188" s="23">
        <v>1019</v>
      </c>
      <c r="P188" s="23">
        <v>1316</v>
      </c>
      <c r="Q188" s="23">
        <v>1316</v>
      </c>
      <c r="R188" s="23">
        <v>1316</v>
      </c>
      <c r="S188" s="23">
        <v>1316</v>
      </c>
      <c r="T188" s="23">
        <v>1316</v>
      </c>
      <c r="U188" s="23">
        <v>1567</v>
      </c>
      <c r="V188" s="23">
        <v>1567</v>
      </c>
      <c r="W188" s="23">
        <v>1567</v>
      </c>
      <c r="X188" s="23">
        <v>1567</v>
      </c>
      <c r="Y188" s="23">
        <v>1567</v>
      </c>
      <c r="Z188" s="23">
        <v>1940</v>
      </c>
      <c r="AA188" s="23">
        <v>1940</v>
      </c>
      <c r="AB188" s="23">
        <v>1940</v>
      </c>
      <c r="AC188" s="23">
        <v>1940</v>
      </c>
      <c r="AD188" s="23">
        <v>1940</v>
      </c>
      <c r="AE188" s="23">
        <v>2364</v>
      </c>
      <c r="AF188" s="23">
        <v>2364</v>
      </c>
      <c r="AG188" s="23">
        <v>2364</v>
      </c>
      <c r="AH188" s="23">
        <v>2364</v>
      </c>
      <c r="AI188" s="23">
        <v>2364</v>
      </c>
      <c r="AJ188" s="23">
        <v>2840</v>
      </c>
      <c r="AK188" s="23">
        <v>2840</v>
      </c>
      <c r="AL188" s="23">
        <v>2840</v>
      </c>
      <c r="AM188" s="23">
        <v>2840</v>
      </c>
      <c r="AN188" s="23">
        <v>2840</v>
      </c>
      <c r="AO188" s="23">
        <v>3384</v>
      </c>
      <c r="AP188" s="23">
        <v>3384</v>
      </c>
      <c r="AQ188" s="23">
        <v>3384</v>
      </c>
      <c r="AR188" s="23">
        <v>3384</v>
      </c>
      <c r="AS188" s="23">
        <v>3384</v>
      </c>
      <c r="AT188" s="23">
        <v>0</v>
      </c>
      <c r="AU188" s="23">
        <v>0</v>
      </c>
      <c r="AV188" s="23">
        <v>0</v>
      </c>
      <c r="AW188" s="23">
        <v>0</v>
      </c>
      <c r="AX188" s="23">
        <v>0</v>
      </c>
    </row>
    <row r="189" spans="2:50" x14ac:dyDescent="0.2">
      <c r="B189" s="22">
        <v>31</v>
      </c>
      <c r="C189" s="23">
        <v>833</v>
      </c>
      <c r="D189" s="23">
        <v>833</v>
      </c>
      <c r="E189" s="23">
        <v>833</v>
      </c>
      <c r="F189" s="23">
        <v>833</v>
      </c>
      <c r="G189" s="23">
        <v>833</v>
      </c>
      <c r="H189" s="23">
        <v>833</v>
      </c>
      <c r="I189" s="23">
        <v>833</v>
      </c>
      <c r="J189" s="23">
        <v>833</v>
      </c>
      <c r="K189" s="23">
        <v>1019</v>
      </c>
      <c r="L189" s="23">
        <v>1019</v>
      </c>
      <c r="M189" s="23">
        <v>1019</v>
      </c>
      <c r="N189" s="23">
        <v>1019</v>
      </c>
      <c r="O189" s="23">
        <v>1019</v>
      </c>
      <c r="P189" s="23">
        <v>1316</v>
      </c>
      <c r="Q189" s="23">
        <v>1316</v>
      </c>
      <c r="R189" s="23">
        <v>1316</v>
      </c>
      <c r="S189" s="23">
        <v>1316</v>
      </c>
      <c r="T189" s="23">
        <v>1316</v>
      </c>
      <c r="U189" s="23">
        <v>1567</v>
      </c>
      <c r="V189" s="23">
        <v>1567</v>
      </c>
      <c r="W189" s="23">
        <v>1567</v>
      </c>
      <c r="X189" s="23">
        <v>1567</v>
      </c>
      <c r="Y189" s="23">
        <v>1567</v>
      </c>
      <c r="Z189" s="23">
        <v>1940</v>
      </c>
      <c r="AA189" s="23">
        <v>1940</v>
      </c>
      <c r="AB189" s="23">
        <v>1940</v>
      </c>
      <c r="AC189" s="23">
        <v>1940</v>
      </c>
      <c r="AD189" s="23">
        <v>1940</v>
      </c>
      <c r="AE189" s="23">
        <v>2364</v>
      </c>
      <c r="AF189" s="23">
        <v>2364</v>
      </c>
      <c r="AG189" s="23">
        <v>2364</v>
      </c>
      <c r="AH189" s="23">
        <v>2364</v>
      </c>
      <c r="AI189" s="23">
        <v>2364</v>
      </c>
      <c r="AJ189" s="23">
        <v>2840</v>
      </c>
      <c r="AK189" s="23">
        <v>2840</v>
      </c>
      <c r="AL189" s="23">
        <v>2840</v>
      </c>
      <c r="AM189" s="23">
        <v>2840</v>
      </c>
      <c r="AN189" s="23">
        <v>2840</v>
      </c>
      <c r="AO189" s="23">
        <v>3384</v>
      </c>
      <c r="AP189" s="23">
        <v>3384</v>
      </c>
      <c r="AQ189" s="23">
        <v>3384</v>
      </c>
      <c r="AR189" s="23">
        <v>3384</v>
      </c>
      <c r="AS189" s="23">
        <v>3384</v>
      </c>
      <c r="AT189" s="23">
        <v>0</v>
      </c>
      <c r="AU189" s="23">
        <v>0</v>
      </c>
      <c r="AV189" s="23">
        <v>0</v>
      </c>
      <c r="AW189" s="23">
        <v>0</v>
      </c>
      <c r="AX189" s="23">
        <v>0</v>
      </c>
    </row>
    <row r="190" spans="2:50" x14ac:dyDescent="0.2">
      <c r="B190" s="22">
        <v>32</v>
      </c>
      <c r="C190" s="23">
        <v>833</v>
      </c>
      <c r="D190" s="23">
        <v>833</v>
      </c>
      <c r="E190" s="23">
        <v>833</v>
      </c>
      <c r="F190" s="23">
        <v>833</v>
      </c>
      <c r="G190" s="23">
        <v>833</v>
      </c>
      <c r="H190" s="23">
        <v>833</v>
      </c>
      <c r="I190" s="23">
        <v>833</v>
      </c>
      <c r="J190" s="23">
        <v>833</v>
      </c>
      <c r="K190" s="23">
        <v>1019</v>
      </c>
      <c r="L190" s="23">
        <v>1019</v>
      </c>
      <c r="M190" s="23">
        <v>1019</v>
      </c>
      <c r="N190" s="23">
        <v>1019</v>
      </c>
      <c r="O190" s="23">
        <v>1019</v>
      </c>
      <c r="P190" s="23">
        <v>1316</v>
      </c>
      <c r="Q190" s="23">
        <v>1316</v>
      </c>
      <c r="R190" s="23">
        <v>1316</v>
      </c>
      <c r="S190" s="23">
        <v>1316</v>
      </c>
      <c r="T190" s="23">
        <v>1316</v>
      </c>
      <c r="U190" s="23">
        <v>1567</v>
      </c>
      <c r="V190" s="23">
        <v>1567</v>
      </c>
      <c r="W190" s="23">
        <v>1567</v>
      </c>
      <c r="X190" s="23">
        <v>1567</v>
      </c>
      <c r="Y190" s="23">
        <v>1567</v>
      </c>
      <c r="Z190" s="23">
        <v>1940</v>
      </c>
      <c r="AA190" s="23">
        <v>1940</v>
      </c>
      <c r="AB190" s="23">
        <v>1940</v>
      </c>
      <c r="AC190" s="23">
        <v>1940</v>
      </c>
      <c r="AD190" s="23">
        <v>1940</v>
      </c>
      <c r="AE190" s="23">
        <v>2364</v>
      </c>
      <c r="AF190" s="23">
        <v>2364</v>
      </c>
      <c r="AG190" s="23">
        <v>2364</v>
      </c>
      <c r="AH190" s="23">
        <v>2364</v>
      </c>
      <c r="AI190" s="23">
        <v>2364</v>
      </c>
      <c r="AJ190" s="23">
        <v>2840</v>
      </c>
      <c r="AK190" s="23">
        <v>2840</v>
      </c>
      <c r="AL190" s="23">
        <v>2840</v>
      </c>
      <c r="AM190" s="23">
        <v>2840</v>
      </c>
      <c r="AN190" s="23">
        <v>2840</v>
      </c>
      <c r="AO190" s="23">
        <v>3384</v>
      </c>
      <c r="AP190" s="23">
        <v>3384</v>
      </c>
      <c r="AQ190" s="23">
        <v>3384</v>
      </c>
      <c r="AR190" s="23">
        <v>3384</v>
      </c>
      <c r="AS190" s="23">
        <v>3384</v>
      </c>
      <c r="AT190" s="23">
        <v>0</v>
      </c>
      <c r="AU190" s="23">
        <v>0</v>
      </c>
      <c r="AV190" s="23">
        <v>0</v>
      </c>
      <c r="AW190" s="23">
        <v>0</v>
      </c>
      <c r="AX190" s="23">
        <v>0</v>
      </c>
    </row>
    <row r="191" spans="2:50" x14ac:dyDescent="0.2">
      <c r="B191" s="22">
        <v>33</v>
      </c>
      <c r="C191" s="23">
        <v>833</v>
      </c>
      <c r="D191" s="23">
        <v>833</v>
      </c>
      <c r="E191" s="23">
        <v>833</v>
      </c>
      <c r="F191" s="23">
        <v>833</v>
      </c>
      <c r="G191" s="23">
        <v>833</v>
      </c>
      <c r="H191" s="23">
        <v>833</v>
      </c>
      <c r="I191" s="23">
        <v>833</v>
      </c>
      <c r="J191" s="23">
        <v>833</v>
      </c>
      <c r="K191" s="23">
        <v>1019</v>
      </c>
      <c r="L191" s="23">
        <v>1019</v>
      </c>
      <c r="M191" s="23">
        <v>1019</v>
      </c>
      <c r="N191" s="23">
        <v>1019</v>
      </c>
      <c r="O191" s="23">
        <v>1019</v>
      </c>
      <c r="P191" s="23">
        <v>1316</v>
      </c>
      <c r="Q191" s="23">
        <v>1316</v>
      </c>
      <c r="R191" s="23">
        <v>1316</v>
      </c>
      <c r="S191" s="23">
        <v>1316</v>
      </c>
      <c r="T191" s="23">
        <v>1316</v>
      </c>
      <c r="U191" s="23">
        <v>1567</v>
      </c>
      <c r="V191" s="23">
        <v>1567</v>
      </c>
      <c r="W191" s="23">
        <v>1567</v>
      </c>
      <c r="X191" s="23">
        <v>1567</v>
      </c>
      <c r="Y191" s="23">
        <v>1567</v>
      </c>
      <c r="Z191" s="23">
        <v>1940</v>
      </c>
      <c r="AA191" s="23">
        <v>1940</v>
      </c>
      <c r="AB191" s="23">
        <v>1940</v>
      </c>
      <c r="AC191" s="23">
        <v>1940</v>
      </c>
      <c r="AD191" s="23">
        <v>1940</v>
      </c>
      <c r="AE191" s="23">
        <v>2364</v>
      </c>
      <c r="AF191" s="23">
        <v>2364</v>
      </c>
      <c r="AG191" s="23">
        <v>2364</v>
      </c>
      <c r="AH191" s="23">
        <v>2364</v>
      </c>
      <c r="AI191" s="23">
        <v>2364</v>
      </c>
      <c r="AJ191" s="23">
        <v>2840</v>
      </c>
      <c r="AK191" s="23">
        <v>2840</v>
      </c>
      <c r="AL191" s="23">
        <v>2840</v>
      </c>
      <c r="AM191" s="23">
        <v>2840</v>
      </c>
      <c r="AN191" s="23">
        <v>2840</v>
      </c>
      <c r="AO191" s="23">
        <v>3384</v>
      </c>
      <c r="AP191" s="23">
        <v>3384</v>
      </c>
      <c r="AQ191" s="23">
        <v>3384</v>
      </c>
      <c r="AR191" s="23">
        <v>3384</v>
      </c>
      <c r="AS191" s="23">
        <v>3384</v>
      </c>
      <c r="AT191" s="23">
        <v>0</v>
      </c>
      <c r="AU191" s="23">
        <v>0</v>
      </c>
      <c r="AV191" s="23">
        <v>0</v>
      </c>
      <c r="AW191" s="23">
        <v>0</v>
      </c>
      <c r="AX191" s="23">
        <v>0</v>
      </c>
    </row>
    <row r="192" spans="2:50" x14ac:dyDescent="0.2">
      <c r="B192" s="22">
        <v>34</v>
      </c>
      <c r="C192" s="23">
        <v>833</v>
      </c>
      <c r="D192" s="23">
        <v>833</v>
      </c>
      <c r="E192" s="23">
        <v>833</v>
      </c>
      <c r="F192" s="23">
        <v>833</v>
      </c>
      <c r="G192" s="23">
        <v>833</v>
      </c>
      <c r="H192" s="23">
        <v>833</v>
      </c>
      <c r="I192" s="23">
        <v>833</v>
      </c>
      <c r="J192" s="23">
        <v>833</v>
      </c>
      <c r="K192" s="23">
        <v>1019</v>
      </c>
      <c r="L192" s="23">
        <v>1019</v>
      </c>
      <c r="M192" s="23">
        <v>1019</v>
      </c>
      <c r="N192" s="23">
        <v>1019</v>
      </c>
      <c r="O192" s="23">
        <v>1019</v>
      </c>
      <c r="P192" s="23">
        <v>1316</v>
      </c>
      <c r="Q192" s="23">
        <v>1316</v>
      </c>
      <c r="R192" s="23">
        <v>1316</v>
      </c>
      <c r="S192" s="23">
        <v>1316</v>
      </c>
      <c r="T192" s="23">
        <v>1316</v>
      </c>
      <c r="U192" s="23">
        <v>1567</v>
      </c>
      <c r="V192" s="23">
        <v>1567</v>
      </c>
      <c r="W192" s="23">
        <v>1567</v>
      </c>
      <c r="X192" s="23">
        <v>1567</v>
      </c>
      <c r="Y192" s="23">
        <v>1567</v>
      </c>
      <c r="Z192" s="23">
        <v>1940</v>
      </c>
      <c r="AA192" s="23">
        <v>1940</v>
      </c>
      <c r="AB192" s="23">
        <v>1940</v>
      </c>
      <c r="AC192" s="23">
        <v>1940</v>
      </c>
      <c r="AD192" s="23">
        <v>1940</v>
      </c>
      <c r="AE192" s="23">
        <v>2364</v>
      </c>
      <c r="AF192" s="23">
        <v>2364</v>
      </c>
      <c r="AG192" s="23">
        <v>2364</v>
      </c>
      <c r="AH192" s="23">
        <v>2364</v>
      </c>
      <c r="AI192" s="23">
        <v>2364</v>
      </c>
      <c r="AJ192" s="23">
        <v>2840</v>
      </c>
      <c r="AK192" s="23">
        <v>2840</v>
      </c>
      <c r="AL192" s="23">
        <v>2840</v>
      </c>
      <c r="AM192" s="23">
        <v>2840</v>
      </c>
      <c r="AN192" s="23">
        <v>2840</v>
      </c>
      <c r="AO192" s="23">
        <v>3384</v>
      </c>
      <c r="AP192" s="23">
        <v>3384</v>
      </c>
      <c r="AQ192" s="23">
        <v>3384</v>
      </c>
      <c r="AR192" s="23">
        <v>3384</v>
      </c>
      <c r="AS192" s="23">
        <v>3384</v>
      </c>
      <c r="AT192" s="23">
        <v>0</v>
      </c>
      <c r="AU192" s="23">
        <v>0</v>
      </c>
      <c r="AV192" s="23">
        <v>0</v>
      </c>
      <c r="AW192" s="23">
        <v>0</v>
      </c>
      <c r="AX192" s="23">
        <v>0</v>
      </c>
    </row>
    <row r="193" spans="2:50" x14ac:dyDescent="0.2">
      <c r="B193" s="22">
        <v>35</v>
      </c>
      <c r="C193" s="23">
        <v>833</v>
      </c>
      <c r="D193" s="23">
        <v>833</v>
      </c>
      <c r="E193" s="23">
        <v>833</v>
      </c>
      <c r="F193" s="23">
        <v>833</v>
      </c>
      <c r="G193" s="23">
        <v>833</v>
      </c>
      <c r="H193" s="23">
        <v>833</v>
      </c>
      <c r="I193" s="23">
        <v>833</v>
      </c>
      <c r="J193" s="23">
        <v>833</v>
      </c>
      <c r="K193" s="23">
        <v>1019</v>
      </c>
      <c r="L193" s="23">
        <v>1019</v>
      </c>
      <c r="M193" s="23">
        <v>1019</v>
      </c>
      <c r="N193" s="23">
        <v>1019</v>
      </c>
      <c r="O193" s="23">
        <v>1019</v>
      </c>
      <c r="P193" s="23">
        <v>1316</v>
      </c>
      <c r="Q193" s="23">
        <v>1316</v>
      </c>
      <c r="R193" s="23">
        <v>1316</v>
      </c>
      <c r="S193" s="23">
        <v>1316</v>
      </c>
      <c r="T193" s="23">
        <v>1316</v>
      </c>
      <c r="U193" s="23">
        <v>1567</v>
      </c>
      <c r="V193" s="23">
        <v>1567</v>
      </c>
      <c r="W193" s="23">
        <v>1567</v>
      </c>
      <c r="X193" s="23">
        <v>1567</v>
      </c>
      <c r="Y193" s="23">
        <v>1567</v>
      </c>
      <c r="Z193" s="23">
        <v>1940</v>
      </c>
      <c r="AA193" s="23">
        <v>1940</v>
      </c>
      <c r="AB193" s="23">
        <v>1940</v>
      </c>
      <c r="AC193" s="23">
        <v>1940</v>
      </c>
      <c r="AD193" s="23">
        <v>1940</v>
      </c>
      <c r="AE193" s="23">
        <v>2364</v>
      </c>
      <c r="AF193" s="23">
        <v>2364</v>
      </c>
      <c r="AG193" s="23">
        <v>2364</v>
      </c>
      <c r="AH193" s="23">
        <v>2364</v>
      </c>
      <c r="AI193" s="23">
        <v>2364</v>
      </c>
      <c r="AJ193" s="23">
        <v>2840</v>
      </c>
      <c r="AK193" s="23">
        <v>2840</v>
      </c>
      <c r="AL193" s="23">
        <v>2840</v>
      </c>
      <c r="AM193" s="23">
        <v>2840</v>
      </c>
      <c r="AN193" s="23">
        <v>2840</v>
      </c>
      <c r="AO193" s="23">
        <v>3384</v>
      </c>
      <c r="AP193" s="23">
        <v>3384</v>
      </c>
      <c r="AQ193" s="23">
        <v>3384</v>
      </c>
      <c r="AR193" s="23">
        <v>3384</v>
      </c>
      <c r="AS193" s="23">
        <v>3384</v>
      </c>
      <c r="AT193" s="23">
        <v>0</v>
      </c>
      <c r="AU193" s="23">
        <v>0</v>
      </c>
      <c r="AV193" s="23">
        <v>0</v>
      </c>
      <c r="AW193" s="23">
        <v>0</v>
      </c>
      <c r="AX193" s="23">
        <v>0</v>
      </c>
    </row>
    <row r="194" spans="2:50" x14ac:dyDescent="0.2">
      <c r="B194" s="22">
        <v>36</v>
      </c>
      <c r="C194" s="23">
        <v>833</v>
      </c>
      <c r="D194" s="23">
        <v>833</v>
      </c>
      <c r="E194" s="23">
        <v>833</v>
      </c>
      <c r="F194" s="23">
        <v>833</v>
      </c>
      <c r="G194" s="23">
        <v>833</v>
      </c>
      <c r="H194" s="23">
        <v>833</v>
      </c>
      <c r="I194" s="23">
        <v>833</v>
      </c>
      <c r="J194" s="23">
        <v>833</v>
      </c>
      <c r="K194" s="23">
        <v>1019</v>
      </c>
      <c r="L194" s="23">
        <v>1019</v>
      </c>
      <c r="M194" s="23">
        <v>1019</v>
      </c>
      <c r="N194" s="23">
        <v>1019</v>
      </c>
      <c r="O194" s="23">
        <v>1019</v>
      </c>
      <c r="P194" s="23">
        <v>1316</v>
      </c>
      <c r="Q194" s="23">
        <v>1316</v>
      </c>
      <c r="R194" s="23">
        <v>1316</v>
      </c>
      <c r="S194" s="23">
        <v>1316</v>
      </c>
      <c r="T194" s="23">
        <v>1316</v>
      </c>
      <c r="U194" s="23">
        <v>1567</v>
      </c>
      <c r="V194" s="23">
        <v>1567</v>
      </c>
      <c r="W194" s="23">
        <v>1567</v>
      </c>
      <c r="X194" s="23">
        <v>1567</v>
      </c>
      <c r="Y194" s="23">
        <v>1567</v>
      </c>
      <c r="Z194" s="23">
        <v>1940</v>
      </c>
      <c r="AA194" s="23">
        <v>1940</v>
      </c>
      <c r="AB194" s="23">
        <v>1940</v>
      </c>
      <c r="AC194" s="23">
        <v>1940</v>
      </c>
      <c r="AD194" s="23">
        <v>1940</v>
      </c>
      <c r="AE194" s="23">
        <v>2364</v>
      </c>
      <c r="AF194" s="23">
        <v>2364</v>
      </c>
      <c r="AG194" s="23">
        <v>2364</v>
      </c>
      <c r="AH194" s="23">
        <v>2364</v>
      </c>
      <c r="AI194" s="23">
        <v>2364</v>
      </c>
      <c r="AJ194" s="23">
        <v>2840</v>
      </c>
      <c r="AK194" s="23">
        <v>2840</v>
      </c>
      <c r="AL194" s="23">
        <v>2840</v>
      </c>
      <c r="AM194" s="23">
        <v>2840</v>
      </c>
      <c r="AN194" s="23">
        <v>2840</v>
      </c>
      <c r="AO194" s="23">
        <v>3384</v>
      </c>
      <c r="AP194" s="23">
        <v>3384</v>
      </c>
      <c r="AQ194" s="23">
        <v>3384</v>
      </c>
      <c r="AR194" s="23">
        <v>3384</v>
      </c>
      <c r="AS194" s="23">
        <v>3384</v>
      </c>
      <c r="AT194" s="23">
        <v>0</v>
      </c>
      <c r="AU194" s="23">
        <v>0</v>
      </c>
      <c r="AV194" s="23">
        <v>0</v>
      </c>
      <c r="AW194" s="23">
        <v>0</v>
      </c>
      <c r="AX194" s="23">
        <v>0</v>
      </c>
    </row>
    <row r="195" spans="2:50" x14ac:dyDescent="0.2">
      <c r="B195" s="22">
        <v>37</v>
      </c>
      <c r="C195" s="23">
        <v>833</v>
      </c>
      <c r="D195" s="23">
        <v>833</v>
      </c>
      <c r="E195" s="23">
        <v>833</v>
      </c>
      <c r="F195" s="23">
        <v>833</v>
      </c>
      <c r="G195" s="23">
        <v>833</v>
      </c>
      <c r="H195" s="23">
        <v>833</v>
      </c>
      <c r="I195" s="23">
        <v>833</v>
      </c>
      <c r="J195" s="23">
        <v>833</v>
      </c>
      <c r="K195" s="23">
        <v>1019</v>
      </c>
      <c r="L195" s="23">
        <v>1019</v>
      </c>
      <c r="M195" s="23">
        <v>1019</v>
      </c>
      <c r="N195" s="23">
        <v>1019</v>
      </c>
      <c r="O195" s="23">
        <v>1019</v>
      </c>
      <c r="P195" s="23">
        <v>1316</v>
      </c>
      <c r="Q195" s="23">
        <v>1316</v>
      </c>
      <c r="R195" s="23">
        <v>1316</v>
      </c>
      <c r="S195" s="23">
        <v>1316</v>
      </c>
      <c r="T195" s="23">
        <v>1316</v>
      </c>
      <c r="U195" s="23">
        <v>1567</v>
      </c>
      <c r="V195" s="23">
        <v>1567</v>
      </c>
      <c r="W195" s="23">
        <v>1567</v>
      </c>
      <c r="X195" s="23">
        <v>1567</v>
      </c>
      <c r="Y195" s="23">
        <v>1567</v>
      </c>
      <c r="Z195" s="23">
        <v>1940</v>
      </c>
      <c r="AA195" s="23">
        <v>1940</v>
      </c>
      <c r="AB195" s="23">
        <v>1940</v>
      </c>
      <c r="AC195" s="23">
        <v>1940</v>
      </c>
      <c r="AD195" s="23">
        <v>1940</v>
      </c>
      <c r="AE195" s="23">
        <v>2364</v>
      </c>
      <c r="AF195" s="23">
        <v>2364</v>
      </c>
      <c r="AG195" s="23">
        <v>2364</v>
      </c>
      <c r="AH195" s="23">
        <v>2364</v>
      </c>
      <c r="AI195" s="23">
        <v>2364</v>
      </c>
      <c r="AJ195" s="23">
        <v>2840</v>
      </c>
      <c r="AK195" s="23">
        <v>2840</v>
      </c>
      <c r="AL195" s="23">
        <v>2840</v>
      </c>
      <c r="AM195" s="23">
        <v>2840</v>
      </c>
      <c r="AN195" s="23">
        <v>2840</v>
      </c>
      <c r="AO195" s="23">
        <v>3384</v>
      </c>
      <c r="AP195" s="23">
        <v>3384</v>
      </c>
      <c r="AQ195" s="23">
        <v>3384</v>
      </c>
      <c r="AR195" s="23">
        <v>3384</v>
      </c>
      <c r="AS195" s="23">
        <v>3384</v>
      </c>
      <c r="AT195" s="23">
        <v>0</v>
      </c>
      <c r="AU195" s="23">
        <v>0</v>
      </c>
      <c r="AV195" s="23">
        <v>0</v>
      </c>
      <c r="AW195" s="23">
        <v>0</v>
      </c>
      <c r="AX195" s="23">
        <v>0</v>
      </c>
    </row>
    <row r="196" spans="2:50" x14ac:dyDescent="0.2">
      <c r="B196" s="22">
        <v>38</v>
      </c>
      <c r="C196" s="23">
        <v>833</v>
      </c>
      <c r="D196" s="23">
        <v>833</v>
      </c>
      <c r="E196" s="23">
        <v>833</v>
      </c>
      <c r="F196" s="23">
        <v>833</v>
      </c>
      <c r="G196" s="23">
        <v>833</v>
      </c>
      <c r="H196" s="23">
        <v>833</v>
      </c>
      <c r="I196" s="23">
        <v>833</v>
      </c>
      <c r="J196" s="23">
        <v>833</v>
      </c>
      <c r="K196" s="23">
        <v>1019</v>
      </c>
      <c r="L196" s="23">
        <v>1019</v>
      </c>
      <c r="M196" s="23">
        <v>1019</v>
      </c>
      <c r="N196" s="23">
        <v>1019</v>
      </c>
      <c r="O196" s="23">
        <v>1019</v>
      </c>
      <c r="P196" s="23">
        <v>1316</v>
      </c>
      <c r="Q196" s="23">
        <v>1316</v>
      </c>
      <c r="R196" s="23">
        <v>1316</v>
      </c>
      <c r="S196" s="23">
        <v>1316</v>
      </c>
      <c r="T196" s="23">
        <v>1316</v>
      </c>
      <c r="U196" s="23">
        <v>1567</v>
      </c>
      <c r="V196" s="23">
        <v>1567</v>
      </c>
      <c r="W196" s="23">
        <v>1567</v>
      </c>
      <c r="X196" s="23">
        <v>1567</v>
      </c>
      <c r="Y196" s="23">
        <v>1567</v>
      </c>
      <c r="Z196" s="23">
        <v>1940</v>
      </c>
      <c r="AA196" s="23">
        <v>1940</v>
      </c>
      <c r="AB196" s="23">
        <v>1940</v>
      </c>
      <c r="AC196" s="23">
        <v>1940</v>
      </c>
      <c r="AD196" s="23">
        <v>1940</v>
      </c>
      <c r="AE196" s="23">
        <v>2364</v>
      </c>
      <c r="AF196" s="23">
        <v>2364</v>
      </c>
      <c r="AG196" s="23">
        <v>2364</v>
      </c>
      <c r="AH196" s="23">
        <v>2364</v>
      </c>
      <c r="AI196" s="23">
        <v>2364</v>
      </c>
      <c r="AJ196" s="23">
        <v>2840</v>
      </c>
      <c r="AK196" s="23">
        <v>2840</v>
      </c>
      <c r="AL196" s="23">
        <v>2840</v>
      </c>
      <c r="AM196" s="23">
        <v>2840</v>
      </c>
      <c r="AN196" s="23">
        <v>2840</v>
      </c>
      <c r="AO196" s="23">
        <v>3384</v>
      </c>
      <c r="AP196" s="23">
        <v>3384</v>
      </c>
      <c r="AQ196" s="23">
        <v>3384</v>
      </c>
      <c r="AR196" s="23">
        <v>3384</v>
      </c>
      <c r="AS196" s="23">
        <v>3384</v>
      </c>
      <c r="AT196" s="23">
        <v>0</v>
      </c>
      <c r="AU196" s="23">
        <v>0</v>
      </c>
      <c r="AV196" s="23">
        <v>0</v>
      </c>
      <c r="AW196" s="23">
        <v>0</v>
      </c>
      <c r="AX196" s="23">
        <v>0</v>
      </c>
    </row>
    <row r="197" spans="2:50" x14ac:dyDescent="0.2">
      <c r="B197" s="22">
        <v>39</v>
      </c>
      <c r="C197" s="23">
        <v>833</v>
      </c>
      <c r="D197" s="23">
        <v>833</v>
      </c>
      <c r="E197" s="23">
        <v>833</v>
      </c>
      <c r="F197" s="23">
        <v>833</v>
      </c>
      <c r="G197" s="23">
        <v>833</v>
      </c>
      <c r="H197" s="23">
        <v>833</v>
      </c>
      <c r="I197" s="23">
        <v>833</v>
      </c>
      <c r="J197" s="23">
        <v>833</v>
      </c>
      <c r="K197" s="23">
        <v>1019</v>
      </c>
      <c r="L197" s="23">
        <v>1019</v>
      </c>
      <c r="M197" s="23">
        <v>1019</v>
      </c>
      <c r="N197" s="23">
        <v>1019</v>
      </c>
      <c r="O197" s="23">
        <v>1019</v>
      </c>
      <c r="P197" s="23">
        <v>1316</v>
      </c>
      <c r="Q197" s="23">
        <v>1316</v>
      </c>
      <c r="R197" s="23">
        <v>1316</v>
      </c>
      <c r="S197" s="23">
        <v>1316</v>
      </c>
      <c r="T197" s="23">
        <v>1316</v>
      </c>
      <c r="U197" s="23">
        <v>1567</v>
      </c>
      <c r="V197" s="23">
        <v>1567</v>
      </c>
      <c r="W197" s="23">
        <v>1567</v>
      </c>
      <c r="X197" s="23">
        <v>1567</v>
      </c>
      <c r="Y197" s="23">
        <v>1567</v>
      </c>
      <c r="Z197" s="23">
        <v>1940</v>
      </c>
      <c r="AA197" s="23">
        <v>1940</v>
      </c>
      <c r="AB197" s="23">
        <v>1940</v>
      </c>
      <c r="AC197" s="23">
        <v>1940</v>
      </c>
      <c r="AD197" s="23">
        <v>1940</v>
      </c>
      <c r="AE197" s="23">
        <v>2364</v>
      </c>
      <c r="AF197" s="23">
        <v>2364</v>
      </c>
      <c r="AG197" s="23">
        <v>2364</v>
      </c>
      <c r="AH197" s="23">
        <v>2364</v>
      </c>
      <c r="AI197" s="23">
        <v>2364</v>
      </c>
      <c r="AJ197" s="23">
        <v>2840</v>
      </c>
      <c r="AK197" s="23">
        <v>2840</v>
      </c>
      <c r="AL197" s="23">
        <v>2840</v>
      </c>
      <c r="AM197" s="23">
        <v>2840</v>
      </c>
      <c r="AN197" s="23">
        <v>2840</v>
      </c>
      <c r="AO197" s="23">
        <v>3384</v>
      </c>
      <c r="AP197" s="23">
        <v>3384</v>
      </c>
      <c r="AQ197" s="23">
        <v>3384</v>
      </c>
      <c r="AR197" s="23">
        <v>3384</v>
      </c>
      <c r="AS197" s="23">
        <v>3384</v>
      </c>
      <c r="AT197" s="23">
        <v>0</v>
      </c>
      <c r="AU197" s="23">
        <v>0</v>
      </c>
      <c r="AV197" s="23">
        <v>0</v>
      </c>
      <c r="AW197" s="23">
        <v>0</v>
      </c>
      <c r="AX197" s="23">
        <v>0</v>
      </c>
    </row>
    <row r="198" spans="2:50" x14ac:dyDescent="0.2">
      <c r="B198" s="22">
        <v>40</v>
      </c>
      <c r="C198" s="23">
        <v>833</v>
      </c>
      <c r="D198" s="23">
        <v>833</v>
      </c>
      <c r="E198" s="23">
        <v>833</v>
      </c>
      <c r="F198" s="23">
        <v>833</v>
      </c>
      <c r="G198" s="23">
        <v>833</v>
      </c>
      <c r="H198" s="23">
        <v>833</v>
      </c>
      <c r="I198" s="23">
        <v>833</v>
      </c>
      <c r="J198" s="23">
        <v>833</v>
      </c>
      <c r="K198" s="23">
        <v>1019</v>
      </c>
      <c r="L198" s="23">
        <v>1019</v>
      </c>
      <c r="M198" s="23">
        <v>1019</v>
      </c>
      <c r="N198" s="23">
        <v>1019</v>
      </c>
      <c r="O198" s="23">
        <v>1019</v>
      </c>
      <c r="P198" s="23">
        <v>1316</v>
      </c>
      <c r="Q198" s="23">
        <v>1316</v>
      </c>
      <c r="R198" s="23">
        <v>1316</v>
      </c>
      <c r="S198" s="23">
        <v>1316</v>
      </c>
      <c r="T198" s="23">
        <v>1316</v>
      </c>
      <c r="U198" s="23">
        <v>1567</v>
      </c>
      <c r="V198" s="23">
        <v>1567</v>
      </c>
      <c r="W198" s="23">
        <v>1567</v>
      </c>
      <c r="X198" s="23">
        <v>1567</v>
      </c>
      <c r="Y198" s="23">
        <v>1567</v>
      </c>
      <c r="Z198" s="23">
        <v>1940</v>
      </c>
      <c r="AA198" s="23">
        <v>1940</v>
      </c>
      <c r="AB198" s="23">
        <v>1940</v>
      </c>
      <c r="AC198" s="23">
        <v>1940</v>
      </c>
      <c r="AD198" s="23">
        <v>1940</v>
      </c>
      <c r="AE198" s="23">
        <v>2364</v>
      </c>
      <c r="AF198" s="23">
        <v>2364</v>
      </c>
      <c r="AG198" s="23">
        <v>2364</v>
      </c>
      <c r="AH198" s="23">
        <v>2364</v>
      </c>
      <c r="AI198" s="23">
        <v>2364</v>
      </c>
      <c r="AJ198" s="23">
        <v>2840</v>
      </c>
      <c r="AK198" s="23">
        <v>2840</v>
      </c>
      <c r="AL198" s="23">
        <v>2840</v>
      </c>
      <c r="AM198" s="23">
        <v>2840</v>
      </c>
      <c r="AN198" s="23">
        <v>2840</v>
      </c>
      <c r="AO198" s="23">
        <v>3384</v>
      </c>
      <c r="AP198" s="23">
        <v>3384</v>
      </c>
      <c r="AQ198" s="23">
        <v>3384</v>
      </c>
      <c r="AR198" s="23">
        <v>3384</v>
      </c>
      <c r="AS198" s="23">
        <v>3384</v>
      </c>
      <c r="AT198" s="23">
        <v>0</v>
      </c>
      <c r="AU198" s="23">
        <v>0</v>
      </c>
      <c r="AV198" s="23">
        <v>0</v>
      </c>
      <c r="AW198" s="23">
        <v>0</v>
      </c>
      <c r="AX198" s="23">
        <v>0</v>
      </c>
    </row>
    <row r="199" spans="2:50" x14ac:dyDescent="0.2">
      <c r="B199" s="22">
        <v>41</v>
      </c>
      <c r="C199" s="23">
        <v>833</v>
      </c>
      <c r="D199" s="23">
        <v>833</v>
      </c>
      <c r="E199" s="23">
        <v>833</v>
      </c>
      <c r="F199" s="23">
        <v>833</v>
      </c>
      <c r="G199" s="23">
        <v>833</v>
      </c>
      <c r="H199" s="23">
        <v>833</v>
      </c>
      <c r="I199" s="23">
        <v>833</v>
      </c>
      <c r="J199" s="23">
        <v>833</v>
      </c>
      <c r="K199" s="23">
        <v>1019</v>
      </c>
      <c r="L199" s="23">
        <v>1019</v>
      </c>
      <c r="M199" s="23">
        <v>1019</v>
      </c>
      <c r="N199" s="23">
        <v>1019</v>
      </c>
      <c r="O199" s="23">
        <v>1019</v>
      </c>
      <c r="P199" s="23">
        <v>1316</v>
      </c>
      <c r="Q199" s="23">
        <v>1316</v>
      </c>
      <c r="R199" s="23">
        <v>1316</v>
      </c>
      <c r="S199" s="23">
        <v>1316</v>
      </c>
      <c r="T199" s="23">
        <v>1316</v>
      </c>
      <c r="U199" s="23">
        <v>1567</v>
      </c>
      <c r="V199" s="23">
        <v>1567</v>
      </c>
      <c r="W199" s="23">
        <v>1567</v>
      </c>
      <c r="X199" s="23">
        <v>1567</v>
      </c>
      <c r="Y199" s="23">
        <v>1567</v>
      </c>
      <c r="Z199" s="23">
        <v>1940</v>
      </c>
      <c r="AA199" s="23">
        <v>1940</v>
      </c>
      <c r="AB199" s="23">
        <v>1940</v>
      </c>
      <c r="AC199" s="23">
        <v>1940</v>
      </c>
      <c r="AD199" s="23">
        <v>1940</v>
      </c>
      <c r="AE199" s="23">
        <v>2364</v>
      </c>
      <c r="AF199" s="23">
        <v>2364</v>
      </c>
      <c r="AG199" s="23">
        <v>2364</v>
      </c>
      <c r="AH199" s="23">
        <v>2364</v>
      </c>
      <c r="AI199" s="23">
        <v>2364</v>
      </c>
      <c r="AJ199" s="23">
        <v>2840</v>
      </c>
      <c r="AK199" s="23">
        <v>2840</v>
      </c>
      <c r="AL199" s="23">
        <v>2840</v>
      </c>
      <c r="AM199" s="23">
        <v>2840</v>
      </c>
      <c r="AN199" s="23">
        <v>2840</v>
      </c>
      <c r="AO199" s="23">
        <v>3384</v>
      </c>
      <c r="AP199" s="23">
        <v>3384</v>
      </c>
      <c r="AQ199" s="23">
        <v>3384</v>
      </c>
      <c r="AR199" s="23">
        <v>3384</v>
      </c>
      <c r="AS199" s="23">
        <v>3384</v>
      </c>
      <c r="AT199" s="23">
        <v>0</v>
      </c>
      <c r="AU199" s="23">
        <v>0</v>
      </c>
      <c r="AV199" s="23">
        <v>0</v>
      </c>
      <c r="AW199" s="23">
        <v>0</v>
      </c>
      <c r="AX199" s="23">
        <v>0</v>
      </c>
    </row>
    <row r="200" spans="2:50" x14ac:dyDescent="0.2">
      <c r="B200" s="22">
        <v>42</v>
      </c>
      <c r="C200" s="23">
        <v>833</v>
      </c>
      <c r="D200" s="23">
        <v>833</v>
      </c>
      <c r="E200" s="23">
        <v>833</v>
      </c>
      <c r="F200" s="23">
        <v>833</v>
      </c>
      <c r="G200" s="23">
        <v>833</v>
      </c>
      <c r="H200" s="23">
        <v>833</v>
      </c>
      <c r="I200" s="23">
        <v>833</v>
      </c>
      <c r="J200" s="23">
        <v>833</v>
      </c>
      <c r="K200" s="23">
        <v>1019</v>
      </c>
      <c r="L200" s="23">
        <v>1019</v>
      </c>
      <c r="M200" s="23">
        <v>1019</v>
      </c>
      <c r="N200" s="23">
        <v>1019</v>
      </c>
      <c r="O200" s="23">
        <v>1019</v>
      </c>
      <c r="P200" s="23">
        <v>1316</v>
      </c>
      <c r="Q200" s="23">
        <v>1316</v>
      </c>
      <c r="R200" s="23">
        <v>1316</v>
      </c>
      <c r="S200" s="23">
        <v>1316</v>
      </c>
      <c r="T200" s="23">
        <v>1316</v>
      </c>
      <c r="U200" s="23">
        <v>1567</v>
      </c>
      <c r="V200" s="23">
        <v>1567</v>
      </c>
      <c r="W200" s="23">
        <v>1567</v>
      </c>
      <c r="X200" s="23">
        <v>1567</v>
      </c>
      <c r="Y200" s="23">
        <v>1567</v>
      </c>
      <c r="Z200" s="23">
        <v>1940</v>
      </c>
      <c r="AA200" s="23">
        <v>1940</v>
      </c>
      <c r="AB200" s="23">
        <v>1940</v>
      </c>
      <c r="AC200" s="23">
        <v>1940</v>
      </c>
      <c r="AD200" s="23">
        <v>1940</v>
      </c>
      <c r="AE200" s="23">
        <v>2364</v>
      </c>
      <c r="AF200" s="23">
        <v>2364</v>
      </c>
      <c r="AG200" s="23">
        <v>2364</v>
      </c>
      <c r="AH200" s="23">
        <v>2364</v>
      </c>
      <c r="AI200" s="23">
        <v>2364</v>
      </c>
      <c r="AJ200" s="23">
        <v>2840</v>
      </c>
      <c r="AK200" s="23">
        <v>2840</v>
      </c>
      <c r="AL200" s="23">
        <v>2840</v>
      </c>
      <c r="AM200" s="23">
        <v>2840</v>
      </c>
      <c r="AN200" s="23">
        <v>2840</v>
      </c>
      <c r="AO200" s="23">
        <v>3384</v>
      </c>
      <c r="AP200" s="23">
        <v>3384</v>
      </c>
      <c r="AQ200" s="23">
        <v>3384</v>
      </c>
      <c r="AR200" s="23">
        <v>3384</v>
      </c>
      <c r="AS200" s="23">
        <v>3384</v>
      </c>
      <c r="AT200" s="23">
        <v>0</v>
      </c>
      <c r="AU200" s="23">
        <v>0</v>
      </c>
      <c r="AV200" s="23">
        <v>0</v>
      </c>
      <c r="AW200" s="23">
        <v>0</v>
      </c>
      <c r="AX200" s="23">
        <v>0</v>
      </c>
    </row>
    <row r="201" spans="2:50" x14ac:dyDescent="0.2">
      <c r="B201" s="22">
        <v>43</v>
      </c>
      <c r="C201" s="23">
        <v>833</v>
      </c>
      <c r="D201" s="23">
        <v>833</v>
      </c>
      <c r="E201" s="23">
        <v>833</v>
      </c>
      <c r="F201" s="23">
        <v>833</v>
      </c>
      <c r="G201" s="23">
        <v>833</v>
      </c>
      <c r="H201" s="23">
        <v>833</v>
      </c>
      <c r="I201" s="23">
        <v>833</v>
      </c>
      <c r="J201" s="23">
        <v>833</v>
      </c>
      <c r="K201" s="23">
        <v>1019</v>
      </c>
      <c r="L201" s="23">
        <v>1019</v>
      </c>
      <c r="M201" s="23">
        <v>1019</v>
      </c>
      <c r="N201" s="23">
        <v>1019</v>
      </c>
      <c r="O201" s="23">
        <v>1019</v>
      </c>
      <c r="P201" s="23">
        <v>1316</v>
      </c>
      <c r="Q201" s="23">
        <v>1316</v>
      </c>
      <c r="R201" s="23">
        <v>1316</v>
      </c>
      <c r="S201" s="23">
        <v>1316</v>
      </c>
      <c r="T201" s="23">
        <v>1316</v>
      </c>
      <c r="U201" s="23">
        <v>1567</v>
      </c>
      <c r="V201" s="23">
        <v>1567</v>
      </c>
      <c r="W201" s="23">
        <v>1567</v>
      </c>
      <c r="X201" s="23">
        <v>1567</v>
      </c>
      <c r="Y201" s="23">
        <v>1567</v>
      </c>
      <c r="Z201" s="23">
        <v>1940</v>
      </c>
      <c r="AA201" s="23">
        <v>1940</v>
      </c>
      <c r="AB201" s="23">
        <v>1940</v>
      </c>
      <c r="AC201" s="23">
        <v>1940</v>
      </c>
      <c r="AD201" s="23">
        <v>1940</v>
      </c>
      <c r="AE201" s="23">
        <v>2364</v>
      </c>
      <c r="AF201" s="23">
        <v>2364</v>
      </c>
      <c r="AG201" s="23">
        <v>2364</v>
      </c>
      <c r="AH201" s="23">
        <v>2364</v>
      </c>
      <c r="AI201" s="23">
        <v>2364</v>
      </c>
      <c r="AJ201" s="23">
        <v>2840</v>
      </c>
      <c r="AK201" s="23">
        <v>2840</v>
      </c>
      <c r="AL201" s="23">
        <v>2840</v>
      </c>
      <c r="AM201" s="23">
        <v>2840</v>
      </c>
      <c r="AN201" s="23">
        <v>2840</v>
      </c>
      <c r="AO201" s="23">
        <v>3384</v>
      </c>
      <c r="AP201" s="23">
        <v>3384</v>
      </c>
      <c r="AQ201" s="23">
        <v>3384</v>
      </c>
      <c r="AR201" s="23">
        <v>3384</v>
      </c>
      <c r="AS201" s="23">
        <v>3384</v>
      </c>
      <c r="AT201" s="23">
        <v>0</v>
      </c>
      <c r="AU201" s="23">
        <v>0</v>
      </c>
      <c r="AV201" s="23">
        <v>0</v>
      </c>
      <c r="AW201" s="23">
        <v>0</v>
      </c>
      <c r="AX201" s="23">
        <v>0</v>
      </c>
    </row>
    <row r="202" spans="2:50" x14ac:dyDescent="0.2">
      <c r="B202" s="22">
        <v>44</v>
      </c>
      <c r="C202" s="23">
        <v>833</v>
      </c>
      <c r="D202" s="23">
        <v>833</v>
      </c>
      <c r="E202" s="23">
        <v>833</v>
      </c>
      <c r="F202" s="23">
        <v>833</v>
      </c>
      <c r="G202" s="23">
        <v>833</v>
      </c>
      <c r="H202" s="23">
        <v>833</v>
      </c>
      <c r="I202" s="23">
        <v>833</v>
      </c>
      <c r="J202" s="23">
        <v>833</v>
      </c>
      <c r="K202" s="23">
        <v>1019</v>
      </c>
      <c r="L202" s="23">
        <v>1019</v>
      </c>
      <c r="M202" s="23">
        <v>1019</v>
      </c>
      <c r="N202" s="23">
        <v>1019</v>
      </c>
      <c r="O202" s="23">
        <v>1019</v>
      </c>
      <c r="P202" s="23">
        <v>1316</v>
      </c>
      <c r="Q202" s="23">
        <v>1316</v>
      </c>
      <c r="R202" s="23">
        <v>1316</v>
      </c>
      <c r="S202" s="23">
        <v>1316</v>
      </c>
      <c r="T202" s="23">
        <v>1316</v>
      </c>
      <c r="U202" s="23">
        <v>1567</v>
      </c>
      <c r="V202" s="23">
        <v>1567</v>
      </c>
      <c r="W202" s="23">
        <v>1567</v>
      </c>
      <c r="X202" s="23">
        <v>1567</v>
      </c>
      <c r="Y202" s="23">
        <v>1567</v>
      </c>
      <c r="Z202" s="23">
        <v>1940</v>
      </c>
      <c r="AA202" s="23">
        <v>1940</v>
      </c>
      <c r="AB202" s="23">
        <v>1940</v>
      </c>
      <c r="AC202" s="23">
        <v>1940</v>
      </c>
      <c r="AD202" s="23">
        <v>1940</v>
      </c>
      <c r="AE202" s="23">
        <v>2364</v>
      </c>
      <c r="AF202" s="23">
        <v>2364</v>
      </c>
      <c r="AG202" s="23">
        <v>2364</v>
      </c>
      <c r="AH202" s="23">
        <v>2364</v>
      </c>
      <c r="AI202" s="23">
        <v>2364</v>
      </c>
      <c r="AJ202" s="23">
        <v>2840</v>
      </c>
      <c r="AK202" s="23">
        <v>2840</v>
      </c>
      <c r="AL202" s="23">
        <v>2840</v>
      </c>
      <c r="AM202" s="23">
        <v>2840</v>
      </c>
      <c r="AN202" s="23">
        <v>2840</v>
      </c>
      <c r="AO202" s="23">
        <v>3384</v>
      </c>
      <c r="AP202" s="23">
        <v>3384</v>
      </c>
      <c r="AQ202" s="23">
        <v>3384</v>
      </c>
      <c r="AR202" s="23">
        <v>3384</v>
      </c>
      <c r="AS202" s="23">
        <v>3384</v>
      </c>
      <c r="AT202" s="23">
        <v>0</v>
      </c>
      <c r="AU202" s="23">
        <v>0</v>
      </c>
      <c r="AV202" s="23">
        <v>0</v>
      </c>
      <c r="AW202" s="23">
        <v>0</v>
      </c>
      <c r="AX202" s="23">
        <v>0</v>
      </c>
    </row>
    <row r="203" spans="2:50" x14ac:dyDescent="0.2">
      <c r="B203" s="22">
        <v>45</v>
      </c>
      <c r="C203" s="23">
        <v>833</v>
      </c>
      <c r="D203" s="23">
        <v>833</v>
      </c>
      <c r="E203" s="23">
        <v>833</v>
      </c>
      <c r="F203" s="23">
        <v>833</v>
      </c>
      <c r="G203" s="23">
        <v>833</v>
      </c>
      <c r="H203" s="23">
        <v>833</v>
      </c>
      <c r="I203" s="23">
        <v>833</v>
      </c>
      <c r="J203" s="23">
        <v>833</v>
      </c>
      <c r="K203" s="23">
        <v>1019</v>
      </c>
      <c r="L203" s="23">
        <v>1019</v>
      </c>
      <c r="M203" s="23">
        <v>1019</v>
      </c>
      <c r="N203" s="23">
        <v>1019</v>
      </c>
      <c r="O203" s="23">
        <v>1019</v>
      </c>
      <c r="P203" s="23">
        <v>1316</v>
      </c>
      <c r="Q203" s="23">
        <v>1316</v>
      </c>
      <c r="R203" s="23">
        <v>1316</v>
      </c>
      <c r="S203" s="23">
        <v>1316</v>
      </c>
      <c r="T203" s="23">
        <v>1316</v>
      </c>
      <c r="U203" s="23">
        <v>1567</v>
      </c>
      <c r="V203" s="23">
        <v>1567</v>
      </c>
      <c r="W203" s="23">
        <v>1567</v>
      </c>
      <c r="X203" s="23">
        <v>1567</v>
      </c>
      <c r="Y203" s="23">
        <v>1567</v>
      </c>
      <c r="Z203" s="23">
        <v>1940</v>
      </c>
      <c r="AA203" s="23">
        <v>1940</v>
      </c>
      <c r="AB203" s="23">
        <v>1940</v>
      </c>
      <c r="AC203" s="23">
        <v>1940</v>
      </c>
      <c r="AD203" s="23">
        <v>1940</v>
      </c>
      <c r="AE203" s="23">
        <v>2364</v>
      </c>
      <c r="AF203" s="23">
        <v>2364</v>
      </c>
      <c r="AG203" s="23">
        <v>2364</v>
      </c>
      <c r="AH203" s="23">
        <v>2364</v>
      </c>
      <c r="AI203" s="23">
        <v>2364</v>
      </c>
      <c r="AJ203" s="23">
        <v>2840</v>
      </c>
      <c r="AK203" s="23">
        <v>2840</v>
      </c>
      <c r="AL203" s="23">
        <v>2840</v>
      </c>
      <c r="AM203" s="23">
        <v>2840</v>
      </c>
      <c r="AN203" s="23">
        <v>2840</v>
      </c>
      <c r="AO203" s="23">
        <v>3384</v>
      </c>
      <c r="AP203" s="23">
        <v>3384</v>
      </c>
      <c r="AQ203" s="23">
        <v>3384</v>
      </c>
      <c r="AR203" s="23">
        <v>3384</v>
      </c>
      <c r="AS203" s="23">
        <v>3384</v>
      </c>
      <c r="AT203" s="23">
        <v>0</v>
      </c>
      <c r="AU203" s="23">
        <v>0</v>
      </c>
      <c r="AV203" s="23">
        <v>0</v>
      </c>
      <c r="AW203" s="23">
        <v>0</v>
      </c>
      <c r="AX203" s="23">
        <v>0</v>
      </c>
    </row>
    <row r="204" spans="2:50" x14ac:dyDescent="0.2">
      <c r="B204" s="22">
        <v>46</v>
      </c>
      <c r="C204" s="23">
        <v>833</v>
      </c>
      <c r="D204" s="23">
        <v>833</v>
      </c>
      <c r="E204" s="23">
        <v>833</v>
      </c>
      <c r="F204" s="23">
        <v>833</v>
      </c>
      <c r="G204" s="23">
        <v>833</v>
      </c>
      <c r="H204" s="23">
        <v>833</v>
      </c>
      <c r="I204" s="23">
        <v>833</v>
      </c>
      <c r="J204" s="23">
        <v>833</v>
      </c>
      <c r="K204" s="23">
        <v>1019</v>
      </c>
      <c r="L204" s="23">
        <v>1019</v>
      </c>
      <c r="M204" s="23">
        <v>1019</v>
      </c>
      <c r="N204" s="23">
        <v>1019</v>
      </c>
      <c r="O204" s="23">
        <v>1019</v>
      </c>
      <c r="P204" s="23">
        <v>1316</v>
      </c>
      <c r="Q204" s="23">
        <v>1316</v>
      </c>
      <c r="R204" s="23">
        <v>1316</v>
      </c>
      <c r="S204" s="23">
        <v>1316</v>
      </c>
      <c r="T204" s="23">
        <v>1316</v>
      </c>
      <c r="U204" s="23">
        <v>1567</v>
      </c>
      <c r="V204" s="23">
        <v>1567</v>
      </c>
      <c r="W204" s="23">
        <v>1567</v>
      </c>
      <c r="X204" s="23">
        <v>1567</v>
      </c>
      <c r="Y204" s="23">
        <v>1567</v>
      </c>
      <c r="Z204" s="23">
        <v>1940</v>
      </c>
      <c r="AA204" s="23">
        <v>1940</v>
      </c>
      <c r="AB204" s="23">
        <v>1940</v>
      </c>
      <c r="AC204" s="23">
        <v>1940</v>
      </c>
      <c r="AD204" s="23">
        <v>1940</v>
      </c>
      <c r="AE204" s="23">
        <v>2364</v>
      </c>
      <c r="AF204" s="23">
        <v>2364</v>
      </c>
      <c r="AG204" s="23">
        <v>2364</v>
      </c>
      <c r="AH204" s="23">
        <v>2364</v>
      </c>
      <c r="AI204" s="23">
        <v>2364</v>
      </c>
      <c r="AJ204" s="23">
        <v>2840</v>
      </c>
      <c r="AK204" s="23">
        <v>2840</v>
      </c>
      <c r="AL204" s="23">
        <v>2840</v>
      </c>
      <c r="AM204" s="23">
        <v>2840</v>
      </c>
      <c r="AN204" s="23">
        <v>2840</v>
      </c>
      <c r="AO204" s="23">
        <v>3384</v>
      </c>
      <c r="AP204" s="23">
        <v>3384</v>
      </c>
      <c r="AQ204" s="23">
        <v>3384</v>
      </c>
      <c r="AR204" s="23">
        <v>3384</v>
      </c>
      <c r="AS204" s="23">
        <v>3384</v>
      </c>
      <c r="AT204" s="23">
        <v>0</v>
      </c>
      <c r="AU204" s="23">
        <v>0</v>
      </c>
      <c r="AV204" s="23">
        <v>0</v>
      </c>
      <c r="AW204" s="23">
        <v>0</v>
      </c>
      <c r="AX204" s="23">
        <v>0</v>
      </c>
    </row>
    <row r="205" spans="2:50" x14ac:dyDescent="0.2">
      <c r="B205" s="22">
        <v>47</v>
      </c>
      <c r="C205" s="23">
        <v>833</v>
      </c>
      <c r="D205" s="23">
        <v>833</v>
      </c>
      <c r="E205" s="23">
        <v>833</v>
      </c>
      <c r="F205" s="23">
        <v>833</v>
      </c>
      <c r="G205" s="23">
        <v>833</v>
      </c>
      <c r="H205" s="23">
        <v>833</v>
      </c>
      <c r="I205" s="23">
        <v>833</v>
      </c>
      <c r="J205" s="23">
        <v>833</v>
      </c>
      <c r="K205" s="23">
        <v>1019</v>
      </c>
      <c r="L205" s="23">
        <v>1019</v>
      </c>
      <c r="M205" s="23">
        <v>1019</v>
      </c>
      <c r="N205" s="23">
        <v>1019</v>
      </c>
      <c r="O205" s="23">
        <v>1019</v>
      </c>
      <c r="P205" s="23">
        <v>1316</v>
      </c>
      <c r="Q205" s="23">
        <v>1316</v>
      </c>
      <c r="R205" s="23">
        <v>1316</v>
      </c>
      <c r="S205" s="23">
        <v>1316</v>
      </c>
      <c r="T205" s="23">
        <v>1316</v>
      </c>
      <c r="U205" s="23">
        <v>1567</v>
      </c>
      <c r="V205" s="23">
        <v>1567</v>
      </c>
      <c r="W205" s="23">
        <v>1567</v>
      </c>
      <c r="X205" s="23">
        <v>1567</v>
      </c>
      <c r="Y205" s="23">
        <v>1567</v>
      </c>
      <c r="Z205" s="23">
        <v>1940</v>
      </c>
      <c r="AA205" s="23">
        <v>1940</v>
      </c>
      <c r="AB205" s="23">
        <v>1940</v>
      </c>
      <c r="AC205" s="23">
        <v>1940</v>
      </c>
      <c r="AD205" s="23">
        <v>1940</v>
      </c>
      <c r="AE205" s="23">
        <v>2364</v>
      </c>
      <c r="AF205" s="23">
        <v>2364</v>
      </c>
      <c r="AG205" s="23">
        <v>2364</v>
      </c>
      <c r="AH205" s="23">
        <v>2364</v>
      </c>
      <c r="AI205" s="23">
        <v>2364</v>
      </c>
      <c r="AJ205" s="23">
        <v>2840</v>
      </c>
      <c r="AK205" s="23">
        <v>2840</v>
      </c>
      <c r="AL205" s="23">
        <v>2840</v>
      </c>
      <c r="AM205" s="23">
        <v>2840</v>
      </c>
      <c r="AN205" s="23">
        <v>2840</v>
      </c>
      <c r="AO205" s="23">
        <v>3384</v>
      </c>
      <c r="AP205" s="23">
        <v>3384</v>
      </c>
      <c r="AQ205" s="23">
        <v>3384</v>
      </c>
      <c r="AR205" s="23">
        <v>3384</v>
      </c>
      <c r="AS205" s="23">
        <v>3384</v>
      </c>
      <c r="AT205" s="23">
        <v>0</v>
      </c>
      <c r="AU205" s="23">
        <v>0</v>
      </c>
      <c r="AV205" s="23">
        <v>0</v>
      </c>
      <c r="AW205" s="23">
        <v>0</v>
      </c>
      <c r="AX205" s="23">
        <v>0</v>
      </c>
    </row>
    <row r="209" spans="2:50" x14ac:dyDescent="0.2">
      <c r="B209">
        <v>100000</v>
      </c>
    </row>
    <row r="210" spans="2:50" x14ac:dyDescent="0.2">
      <c r="B210">
        <v>805</v>
      </c>
      <c r="C210" s="22">
        <v>18</v>
      </c>
      <c r="D210" s="22">
        <v>19</v>
      </c>
      <c r="E210" s="22">
        <v>20</v>
      </c>
      <c r="F210" s="22">
        <v>21</v>
      </c>
      <c r="G210" s="22">
        <v>22</v>
      </c>
      <c r="H210" s="22">
        <v>23</v>
      </c>
      <c r="I210" s="22">
        <v>24</v>
      </c>
      <c r="J210" s="22">
        <v>25</v>
      </c>
      <c r="K210" s="22">
        <v>26</v>
      </c>
      <c r="L210" s="22">
        <v>27</v>
      </c>
      <c r="M210" s="22">
        <v>28</v>
      </c>
      <c r="N210" s="22">
        <v>29</v>
      </c>
      <c r="O210" s="22">
        <v>30</v>
      </c>
      <c r="P210" s="22">
        <v>31</v>
      </c>
      <c r="Q210" s="22">
        <v>32</v>
      </c>
      <c r="R210" s="22">
        <v>33</v>
      </c>
      <c r="S210" s="22">
        <v>34</v>
      </c>
      <c r="T210" s="22">
        <v>35</v>
      </c>
      <c r="U210" s="22">
        <v>36</v>
      </c>
      <c r="V210" s="22">
        <v>37</v>
      </c>
      <c r="W210" s="22">
        <v>38</v>
      </c>
      <c r="X210" s="22">
        <v>39</v>
      </c>
      <c r="Y210" s="22">
        <v>40</v>
      </c>
      <c r="Z210" s="22">
        <v>41</v>
      </c>
      <c r="AA210" s="22">
        <v>42</v>
      </c>
      <c r="AB210" s="22">
        <v>43</v>
      </c>
      <c r="AC210" s="22">
        <v>44</v>
      </c>
      <c r="AD210" s="22">
        <v>45</v>
      </c>
      <c r="AE210" s="22">
        <v>46</v>
      </c>
      <c r="AF210" s="22">
        <v>47</v>
      </c>
      <c r="AG210" s="22">
        <v>48</v>
      </c>
      <c r="AH210" s="22">
        <v>49</v>
      </c>
      <c r="AI210" s="22">
        <v>50</v>
      </c>
      <c r="AJ210" s="22">
        <v>51</v>
      </c>
      <c r="AK210" s="22">
        <v>52</v>
      </c>
      <c r="AL210" s="22">
        <v>53</v>
      </c>
      <c r="AM210" s="22">
        <v>54</v>
      </c>
      <c r="AN210" s="22">
        <v>55</v>
      </c>
      <c r="AO210" s="22">
        <v>56</v>
      </c>
      <c r="AP210" s="22">
        <v>57</v>
      </c>
      <c r="AQ210" s="22">
        <v>58</v>
      </c>
      <c r="AR210" s="22">
        <v>59</v>
      </c>
      <c r="AS210" s="22">
        <v>60</v>
      </c>
      <c r="AT210" s="22">
        <v>61</v>
      </c>
      <c r="AU210" s="22">
        <v>62</v>
      </c>
      <c r="AV210" s="22">
        <v>63</v>
      </c>
      <c r="AW210" s="22">
        <v>64</v>
      </c>
      <c r="AX210" s="22">
        <v>65</v>
      </c>
    </row>
    <row r="211" spans="2:50" x14ac:dyDescent="0.2">
      <c r="B211" s="22">
        <v>1</v>
      </c>
      <c r="C211" s="23">
        <v>87</v>
      </c>
      <c r="D211" s="23">
        <v>93</v>
      </c>
      <c r="E211" s="23">
        <v>99</v>
      </c>
      <c r="F211" s="23">
        <v>109</v>
      </c>
      <c r="G211" s="23">
        <v>117</v>
      </c>
      <c r="H211" s="23">
        <v>127</v>
      </c>
      <c r="I211" s="23">
        <v>136</v>
      </c>
      <c r="J211" s="23">
        <v>148</v>
      </c>
      <c r="K211" s="23">
        <v>165</v>
      </c>
      <c r="L211" s="23">
        <v>181</v>
      </c>
      <c r="M211" s="23">
        <v>197</v>
      </c>
      <c r="N211" s="23">
        <v>214</v>
      </c>
      <c r="O211" s="23">
        <v>231</v>
      </c>
      <c r="P211" s="23">
        <v>268</v>
      </c>
      <c r="Q211" s="23">
        <v>305</v>
      </c>
      <c r="R211" s="23">
        <v>342</v>
      </c>
      <c r="S211" s="23">
        <v>379</v>
      </c>
      <c r="T211" s="23">
        <v>423</v>
      </c>
      <c r="U211" s="23">
        <v>502</v>
      </c>
      <c r="V211" s="23">
        <v>581</v>
      </c>
      <c r="W211" s="23">
        <v>661</v>
      </c>
      <c r="X211" s="23">
        <v>740</v>
      </c>
      <c r="Y211" s="23">
        <v>837</v>
      </c>
      <c r="Z211" s="23">
        <v>970</v>
      </c>
      <c r="AA211" s="23">
        <v>1104</v>
      </c>
      <c r="AB211" s="23">
        <v>1237</v>
      </c>
      <c r="AC211" s="23">
        <v>1370</v>
      </c>
      <c r="AD211" s="23">
        <v>1536</v>
      </c>
      <c r="AE211" s="23">
        <v>1707</v>
      </c>
      <c r="AF211" s="23">
        <v>1879</v>
      </c>
      <c r="AG211" s="23">
        <v>2050</v>
      </c>
      <c r="AH211" s="23">
        <v>2222</v>
      </c>
      <c r="AI211" s="23">
        <v>2493</v>
      </c>
      <c r="AJ211" s="23">
        <v>2702</v>
      </c>
      <c r="AK211" s="23">
        <v>2910</v>
      </c>
      <c r="AL211" s="23">
        <v>3117</v>
      </c>
      <c r="AM211" s="23">
        <v>3326</v>
      </c>
      <c r="AN211" s="23">
        <v>3650</v>
      </c>
      <c r="AO211" s="23">
        <v>3952</v>
      </c>
      <c r="AP211" s="23">
        <v>4254</v>
      </c>
      <c r="AQ211" s="23">
        <v>4556</v>
      </c>
      <c r="AR211" s="23">
        <v>4857</v>
      </c>
      <c r="AS211" s="23">
        <v>5531</v>
      </c>
      <c r="AT211" s="23">
        <v>5884</v>
      </c>
      <c r="AU211" s="23">
        <v>6237</v>
      </c>
      <c r="AV211" s="23">
        <v>6590</v>
      </c>
      <c r="AW211" s="23">
        <v>6944</v>
      </c>
      <c r="AX211" s="23">
        <v>7823</v>
      </c>
    </row>
    <row r="212" spans="2:50" x14ac:dyDescent="0.2">
      <c r="B212" s="22">
        <v>2</v>
      </c>
      <c r="C212" s="23">
        <v>87</v>
      </c>
      <c r="D212" s="23">
        <v>93</v>
      </c>
      <c r="E212" s="23">
        <v>99</v>
      </c>
      <c r="F212" s="23">
        <v>109</v>
      </c>
      <c r="G212" s="23">
        <v>117</v>
      </c>
      <c r="H212" s="23">
        <v>127</v>
      </c>
      <c r="I212" s="23">
        <v>136</v>
      </c>
      <c r="J212" s="23">
        <v>148</v>
      </c>
      <c r="K212" s="23">
        <v>165</v>
      </c>
      <c r="L212" s="23">
        <v>181</v>
      </c>
      <c r="M212" s="23">
        <v>197</v>
      </c>
      <c r="N212" s="23">
        <v>214</v>
      </c>
      <c r="O212" s="23">
        <v>231</v>
      </c>
      <c r="P212" s="23">
        <v>268</v>
      </c>
      <c r="Q212" s="23">
        <v>305</v>
      </c>
      <c r="R212" s="23">
        <v>342</v>
      </c>
      <c r="S212" s="23">
        <v>379</v>
      </c>
      <c r="T212" s="23">
        <v>423</v>
      </c>
      <c r="U212" s="23">
        <v>502</v>
      </c>
      <c r="V212" s="23">
        <v>581</v>
      </c>
      <c r="W212" s="23">
        <v>661</v>
      </c>
      <c r="X212" s="23">
        <v>740</v>
      </c>
      <c r="Y212" s="23">
        <v>837</v>
      </c>
      <c r="Z212" s="23">
        <v>970</v>
      </c>
      <c r="AA212" s="23">
        <v>1104</v>
      </c>
      <c r="AB212" s="23">
        <v>1237</v>
      </c>
      <c r="AC212" s="23">
        <v>1370</v>
      </c>
      <c r="AD212" s="23">
        <v>1536</v>
      </c>
      <c r="AE212" s="23">
        <v>1707</v>
      </c>
      <c r="AF212" s="23">
        <v>1879</v>
      </c>
      <c r="AG212" s="23">
        <v>2050</v>
      </c>
      <c r="AH212" s="23">
        <v>2222</v>
      </c>
      <c r="AI212" s="23">
        <v>2493</v>
      </c>
      <c r="AJ212" s="23">
        <v>2702</v>
      </c>
      <c r="AK212" s="23">
        <v>2910</v>
      </c>
      <c r="AL212" s="23">
        <v>3117</v>
      </c>
      <c r="AM212" s="23">
        <v>3326</v>
      </c>
      <c r="AN212" s="23">
        <v>3650</v>
      </c>
      <c r="AO212" s="23">
        <v>3952</v>
      </c>
      <c r="AP212" s="23">
        <v>4254</v>
      </c>
      <c r="AQ212" s="23">
        <v>4556</v>
      </c>
      <c r="AR212" s="23">
        <v>4857</v>
      </c>
      <c r="AS212" s="23">
        <v>5531</v>
      </c>
      <c r="AT212" s="23">
        <v>5884</v>
      </c>
      <c r="AU212" s="23">
        <v>6237</v>
      </c>
      <c r="AV212" s="23">
        <v>6590</v>
      </c>
      <c r="AW212" s="23">
        <v>6944</v>
      </c>
      <c r="AX212" s="23">
        <v>7823</v>
      </c>
    </row>
    <row r="213" spans="2:50" x14ac:dyDescent="0.2">
      <c r="B213" s="22">
        <v>3</v>
      </c>
      <c r="C213" s="23">
        <v>87</v>
      </c>
      <c r="D213" s="23">
        <v>93</v>
      </c>
      <c r="E213" s="23">
        <v>99</v>
      </c>
      <c r="F213" s="23">
        <v>109</v>
      </c>
      <c r="G213" s="23">
        <v>117</v>
      </c>
      <c r="H213" s="23">
        <v>127</v>
      </c>
      <c r="I213" s="23">
        <v>136</v>
      </c>
      <c r="J213" s="23">
        <v>148</v>
      </c>
      <c r="K213" s="23">
        <v>165</v>
      </c>
      <c r="L213" s="23">
        <v>181</v>
      </c>
      <c r="M213" s="23">
        <v>197</v>
      </c>
      <c r="N213" s="23">
        <v>214</v>
      </c>
      <c r="O213" s="23">
        <v>231</v>
      </c>
      <c r="P213" s="23">
        <v>268</v>
      </c>
      <c r="Q213" s="23">
        <v>305</v>
      </c>
      <c r="R213" s="23">
        <v>342</v>
      </c>
      <c r="S213" s="23">
        <v>379</v>
      </c>
      <c r="T213" s="23">
        <v>423</v>
      </c>
      <c r="U213" s="23">
        <v>502</v>
      </c>
      <c r="V213" s="23">
        <v>581</v>
      </c>
      <c r="W213" s="23">
        <v>661</v>
      </c>
      <c r="X213" s="23">
        <v>740</v>
      </c>
      <c r="Y213" s="23">
        <v>837</v>
      </c>
      <c r="Z213" s="23">
        <v>970</v>
      </c>
      <c r="AA213" s="23">
        <v>1104</v>
      </c>
      <c r="AB213" s="23">
        <v>1237</v>
      </c>
      <c r="AC213" s="23">
        <v>1370</v>
      </c>
      <c r="AD213" s="23">
        <v>1536</v>
      </c>
      <c r="AE213" s="23">
        <v>1707</v>
      </c>
      <c r="AF213" s="23">
        <v>1879</v>
      </c>
      <c r="AG213" s="23">
        <v>2050</v>
      </c>
      <c r="AH213" s="23">
        <v>2222</v>
      </c>
      <c r="AI213" s="23">
        <v>2493</v>
      </c>
      <c r="AJ213" s="23">
        <v>2702</v>
      </c>
      <c r="AK213" s="23">
        <v>2910</v>
      </c>
      <c r="AL213" s="23">
        <v>3117</v>
      </c>
      <c r="AM213" s="23">
        <v>3326</v>
      </c>
      <c r="AN213" s="23">
        <v>3650</v>
      </c>
      <c r="AO213" s="23">
        <v>3952</v>
      </c>
      <c r="AP213" s="23">
        <v>4254</v>
      </c>
      <c r="AQ213" s="23">
        <v>4556</v>
      </c>
      <c r="AR213" s="23">
        <v>4857</v>
      </c>
      <c r="AS213" s="23">
        <v>5531</v>
      </c>
      <c r="AT213" s="23">
        <v>5884</v>
      </c>
      <c r="AU213" s="23">
        <v>6237</v>
      </c>
      <c r="AV213" s="23">
        <v>6590</v>
      </c>
      <c r="AW213" s="23">
        <v>6944</v>
      </c>
      <c r="AX213" s="23">
        <v>7823</v>
      </c>
    </row>
    <row r="214" spans="2:50" x14ac:dyDescent="0.2">
      <c r="B214" s="22">
        <v>4</v>
      </c>
      <c r="C214" s="23">
        <v>87</v>
      </c>
      <c r="D214" s="23">
        <v>93</v>
      </c>
      <c r="E214" s="23">
        <v>99</v>
      </c>
      <c r="F214" s="23">
        <v>109</v>
      </c>
      <c r="G214" s="23">
        <v>117</v>
      </c>
      <c r="H214" s="23">
        <v>127</v>
      </c>
      <c r="I214" s="23">
        <v>136</v>
      </c>
      <c r="J214" s="23">
        <v>148</v>
      </c>
      <c r="K214" s="23">
        <v>165</v>
      </c>
      <c r="L214" s="23">
        <v>181</v>
      </c>
      <c r="M214" s="23">
        <v>197</v>
      </c>
      <c r="N214" s="23">
        <v>214</v>
      </c>
      <c r="O214" s="23">
        <v>231</v>
      </c>
      <c r="P214" s="23">
        <v>268</v>
      </c>
      <c r="Q214" s="23">
        <v>305</v>
      </c>
      <c r="R214" s="23">
        <v>342</v>
      </c>
      <c r="S214" s="23">
        <v>379</v>
      </c>
      <c r="T214" s="23">
        <v>423</v>
      </c>
      <c r="U214" s="23">
        <v>502</v>
      </c>
      <c r="V214" s="23">
        <v>581</v>
      </c>
      <c r="W214" s="23">
        <v>661</v>
      </c>
      <c r="X214" s="23">
        <v>740</v>
      </c>
      <c r="Y214" s="23">
        <v>837</v>
      </c>
      <c r="Z214" s="23">
        <v>970</v>
      </c>
      <c r="AA214" s="23">
        <v>1104</v>
      </c>
      <c r="AB214" s="23">
        <v>1237</v>
      </c>
      <c r="AC214" s="23">
        <v>1370</v>
      </c>
      <c r="AD214" s="23">
        <v>1536</v>
      </c>
      <c r="AE214" s="23">
        <v>1707</v>
      </c>
      <c r="AF214" s="23">
        <v>1879</v>
      </c>
      <c r="AG214" s="23">
        <v>2050</v>
      </c>
      <c r="AH214" s="23">
        <v>2222</v>
      </c>
      <c r="AI214" s="23">
        <v>2493</v>
      </c>
      <c r="AJ214" s="23">
        <v>2702</v>
      </c>
      <c r="AK214" s="23">
        <v>2910</v>
      </c>
      <c r="AL214" s="23">
        <v>3117</v>
      </c>
      <c r="AM214" s="23">
        <v>3326</v>
      </c>
      <c r="AN214" s="23">
        <v>3650</v>
      </c>
      <c r="AO214" s="23">
        <v>3952</v>
      </c>
      <c r="AP214" s="23">
        <v>4254</v>
      </c>
      <c r="AQ214" s="23">
        <v>4556</v>
      </c>
      <c r="AR214" s="23">
        <v>4857</v>
      </c>
      <c r="AS214" s="23">
        <v>5531</v>
      </c>
      <c r="AT214" s="23">
        <v>5884</v>
      </c>
      <c r="AU214" s="23">
        <v>6237</v>
      </c>
      <c r="AV214" s="23">
        <v>6590</v>
      </c>
      <c r="AW214" s="23">
        <v>6944</v>
      </c>
      <c r="AX214" s="23">
        <v>7823</v>
      </c>
    </row>
    <row r="215" spans="2:50" x14ac:dyDescent="0.2">
      <c r="B215" s="22">
        <v>5</v>
      </c>
      <c r="C215" s="23">
        <v>87</v>
      </c>
      <c r="D215" s="23">
        <v>93</v>
      </c>
      <c r="E215" s="23">
        <v>99</v>
      </c>
      <c r="F215" s="23">
        <v>109</v>
      </c>
      <c r="G215" s="23">
        <v>117</v>
      </c>
      <c r="H215" s="23">
        <v>127</v>
      </c>
      <c r="I215" s="23">
        <v>136</v>
      </c>
      <c r="J215" s="23">
        <v>148</v>
      </c>
      <c r="K215" s="23">
        <v>165</v>
      </c>
      <c r="L215" s="23">
        <v>181</v>
      </c>
      <c r="M215" s="23">
        <v>197</v>
      </c>
      <c r="N215" s="23">
        <v>214</v>
      </c>
      <c r="O215" s="23">
        <v>231</v>
      </c>
      <c r="P215" s="23">
        <v>268</v>
      </c>
      <c r="Q215" s="23">
        <v>305</v>
      </c>
      <c r="R215" s="23">
        <v>342</v>
      </c>
      <c r="S215" s="23">
        <v>379</v>
      </c>
      <c r="T215" s="23">
        <v>423</v>
      </c>
      <c r="U215" s="23">
        <v>502</v>
      </c>
      <c r="V215" s="23">
        <v>581</v>
      </c>
      <c r="W215" s="23">
        <v>661</v>
      </c>
      <c r="X215" s="23">
        <v>740</v>
      </c>
      <c r="Y215" s="23">
        <v>837</v>
      </c>
      <c r="Z215" s="23">
        <v>970</v>
      </c>
      <c r="AA215" s="23">
        <v>1104</v>
      </c>
      <c r="AB215" s="23">
        <v>1237</v>
      </c>
      <c r="AC215" s="23">
        <v>1370</v>
      </c>
      <c r="AD215" s="23">
        <v>1536</v>
      </c>
      <c r="AE215" s="23">
        <v>1707</v>
      </c>
      <c r="AF215" s="23">
        <v>1879</v>
      </c>
      <c r="AG215" s="23">
        <v>2050</v>
      </c>
      <c r="AH215" s="23">
        <v>2222</v>
      </c>
      <c r="AI215" s="23">
        <v>2493</v>
      </c>
      <c r="AJ215" s="23">
        <v>2702</v>
      </c>
      <c r="AK215" s="23">
        <v>2910</v>
      </c>
      <c r="AL215" s="23">
        <v>3117</v>
      </c>
      <c r="AM215" s="23">
        <v>3326</v>
      </c>
      <c r="AN215" s="23">
        <v>3650</v>
      </c>
      <c r="AO215" s="23">
        <v>3952</v>
      </c>
      <c r="AP215" s="23">
        <v>4254</v>
      </c>
      <c r="AQ215" s="23">
        <v>4556</v>
      </c>
      <c r="AR215" s="23">
        <v>4857</v>
      </c>
      <c r="AS215" s="23">
        <v>5531</v>
      </c>
      <c r="AT215" s="23">
        <v>5884</v>
      </c>
      <c r="AU215" s="23">
        <v>6237</v>
      </c>
      <c r="AV215" s="23">
        <v>6590</v>
      </c>
      <c r="AW215" s="23">
        <v>6944</v>
      </c>
      <c r="AX215" s="23">
        <v>7823</v>
      </c>
    </row>
    <row r="216" spans="2:50" x14ac:dyDescent="0.2">
      <c r="B216" s="22">
        <v>6</v>
      </c>
      <c r="C216" s="23">
        <v>87</v>
      </c>
      <c r="D216" s="23">
        <v>93</v>
      </c>
      <c r="E216" s="23">
        <v>99</v>
      </c>
      <c r="F216" s="23">
        <v>109</v>
      </c>
      <c r="G216" s="23">
        <v>117</v>
      </c>
      <c r="H216" s="23">
        <v>127</v>
      </c>
      <c r="I216" s="23">
        <v>136</v>
      </c>
      <c r="J216" s="23">
        <v>148</v>
      </c>
      <c r="K216" s="23">
        <v>165</v>
      </c>
      <c r="L216" s="23">
        <v>181</v>
      </c>
      <c r="M216" s="23">
        <v>197</v>
      </c>
      <c r="N216" s="23">
        <v>214</v>
      </c>
      <c r="O216" s="23">
        <v>231</v>
      </c>
      <c r="P216" s="23">
        <v>268</v>
      </c>
      <c r="Q216" s="23">
        <v>305</v>
      </c>
      <c r="R216" s="23">
        <v>342</v>
      </c>
      <c r="S216" s="23">
        <v>379</v>
      </c>
      <c r="T216" s="23">
        <v>423</v>
      </c>
      <c r="U216" s="23">
        <v>502</v>
      </c>
      <c r="V216" s="23">
        <v>581</v>
      </c>
      <c r="W216" s="23">
        <v>661</v>
      </c>
      <c r="X216" s="23">
        <v>740</v>
      </c>
      <c r="Y216" s="23">
        <v>837</v>
      </c>
      <c r="Z216" s="23">
        <v>970</v>
      </c>
      <c r="AA216" s="23">
        <v>1104</v>
      </c>
      <c r="AB216" s="23">
        <v>1237</v>
      </c>
      <c r="AC216" s="23">
        <v>1370</v>
      </c>
      <c r="AD216" s="23">
        <v>1536</v>
      </c>
      <c r="AE216" s="23">
        <v>1707</v>
      </c>
      <c r="AF216" s="23">
        <v>1879</v>
      </c>
      <c r="AG216" s="23">
        <v>2050</v>
      </c>
      <c r="AH216" s="23">
        <v>2222</v>
      </c>
      <c r="AI216" s="23">
        <v>2493</v>
      </c>
      <c r="AJ216" s="23">
        <v>2702</v>
      </c>
      <c r="AK216" s="23">
        <v>2910</v>
      </c>
      <c r="AL216" s="23">
        <v>3117</v>
      </c>
      <c r="AM216" s="23">
        <v>3326</v>
      </c>
      <c r="AN216" s="23">
        <v>3650</v>
      </c>
      <c r="AO216" s="23">
        <v>3952</v>
      </c>
      <c r="AP216" s="23">
        <v>4254</v>
      </c>
      <c r="AQ216" s="23">
        <v>4556</v>
      </c>
      <c r="AR216" s="23">
        <v>4857</v>
      </c>
      <c r="AS216" s="23">
        <v>5531</v>
      </c>
      <c r="AT216" s="23">
        <v>5884</v>
      </c>
      <c r="AU216" s="23">
        <v>6237</v>
      </c>
      <c r="AV216" s="23">
        <v>6590</v>
      </c>
      <c r="AW216" s="23">
        <v>6944</v>
      </c>
      <c r="AX216" s="23">
        <v>7823</v>
      </c>
    </row>
    <row r="217" spans="2:50" x14ac:dyDescent="0.2">
      <c r="B217" s="22">
        <v>7</v>
      </c>
      <c r="C217" s="23">
        <v>87</v>
      </c>
      <c r="D217" s="23">
        <v>93</v>
      </c>
      <c r="E217" s="23">
        <v>99</v>
      </c>
      <c r="F217" s="23">
        <v>109</v>
      </c>
      <c r="G217" s="23">
        <v>117</v>
      </c>
      <c r="H217" s="23">
        <v>127</v>
      </c>
      <c r="I217" s="23">
        <v>136</v>
      </c>
      <c r="J217" s="23">
        <v>148</v>
      </c>
      <c r="K217" s="23">
        <v>165</v>
      </c>
      <c r="L217" s="23">
        <v>181</v>
      </c>
      <c r="M217" s="23">
        <v>197</v>
      </c>
      <c r="N217" s="23">
        <v>214</v>
      </c>
      <c r="O217" s="23">
        <v>231</v>
      </c>
      <c r="P217" s="23">
        <v>268</v>
      </c>
      <c r="Q217" s="23">
        <v>305</v>
      </c>
      <c r="R217" s="23">
        <v>342</v>
      </c>
      <c r="S217" s="23">
        <v>379</v>
      </c>
      <c r="T217" s="23">
        <v>423</v>
      </c>
      <c r="U217" s="23">
        <v>502</v>
      </c>
      <c r="V217" s="23">
        <v>581</v>
      </c>
      <c r="W217" s="23">
        <v>661</v>
      </c>
      <c r="X217" s="23">
        <v>740</v>
      </c>
      <c r="Y217" s="23">
        <v>837</v>
      </c>
      <c r="Z217" s="23">
        <v>970</v>
      </c>
      <c r="AA217" s="23">
        <v>1104</v>
      </c>
      <c r="AB217" s="23">
        <v>1237</v>
      </c>
      <c r="AC217" s="23">
        <v>1370</v>
      </c>
      <c r="AD217" s="23">
        <v>1536</v>
      </c>
      <c r="AE217" s="23">
        <v>1707</v>
      </c>
      <c r="AF217" s="23">
        <v>1879</v>
      </c>
      <c r="AG217" s="23">
        <v>2050</v>
      </c>
      <c r="AH217" s="23">
        <v>2222</v>
      </c>
      <c r="AI217" s="23">
        <v>2493</v>
      </c>
      <c r="AJ217" s="23">
        <v>2702</v>
      </c>
      <c r="AK217" s="23">
        <v>2910</v>
      </c>
      <c r="AL217" s="23">
        <v>3117</v>
      </c>
      <c r="AM217" s="23">
        <v>3326</v>
      </c>
      <c r="AN217" s="23">
        <v>3650</v>
      </c>
      <c r="AO217" s="23">
        <v>3952</v>
      </c>
      <c r="AP217" s="23">
        <v>4254</v>
      </c>
      <c r="AQ217" s="23">
        <v>4556</v>
      </c>
      <c r="AR217" s="23">
        <v>4857</v>
      </c>
      <c r="AS217" s="23">
        <v>5531</v>
      </c>
      <c r="AT217" s="23">
        <v>5884</v>
      </c>
      <c r="AU217" s="23">
        <v>6237</v>
      </c>
      <c r="AV217" s="23">
        <v>6590</v>
      </c>
      <c r="AW217" s="23">
        <v>6944</v>
      </c>
      <c r="AX217" s="23">
        <v>7823</v>
      </c>
    </row>
    <row r="218" spans="2:50" x14ac:dyDescent="0.2">
      <c r="B218" s="22">
        <v>8</v>
      </c>
      <c r="C218" s="23">
        <v>87</v>
      </c>
      <c r="D218" s="23">
        <v>93</v>
      </c>
      <c r="E218" s="23">
        <v>99</v>
      </c>
      <c r="F218" s="23">
        <v>109</v>
      </c>
      <c r="G218" s="23">
        <v>117</v>
      </c>
      <c r="H218" s="23">
        <v>127</v>
      </c>
      <c r="I218" s="23">
        <v>136</v>
      </c>
      <c r="J218" s="23">
        <v>148</v>
      </c>
      <c r="K218" s="23">
        <v>165</v>
      </c>
      <c r="L218" s="23">
        <v>181</v>
      </c>
      <c r="M218" s="23">
        <v>197</v>
      </c>
      <c r="N218" s="23">
        <v>214</v>
      </c>
      <c r="O218" s="23">
        <v>231</v>
      </c>
      <c r="P218" s="23">
        <v>268</v>
      </c>
      <c r="Q218" s="23">
        <v>305</v>
      </c>
      <c r="R218" s="23">
        <v>342</v>
      </c>
      <c r="S218" s="23">
        <v>379</v>
      </c>
      <c r="T218" s="23">
        <v>423</v>
      </c>
      <c r="U218" s="23">
        <v>502</v>
      </c>
      <c r="V218" s="23">
        <v>581</v>
      </c>
      <c r="W218" s="23">
        <v>661</v>
      </c>
      <c r="X218" s="23">
        <v>740</v>
      </c>
      <c r="Y218" s="23">
        <v>837</v>
      </c>
      <c r="Z218" s="23">
        <v>970</v>
      </c>
      <c r="AA218" s="23">
        <v>1104</v>
      </c>
      <c r="AB218" s="23">
        <v>1237</v>
      </c>
      <c r="AC218" s="23">
        <v>1370</v>
      </c>
      <c r="AD218" s="23">
        <v>1536</v>
      </c>
      <c r="AE218" s="23">
        <v>1707</v>
      </c>
      <c r="AF218" s="23">
        <v>1879</v>
      </c>
      <c r="AG218" s="23">
        <v>2050</v>
      </c>
      <c r="AH218" s="23">
        <v>2222</v>
      </c>
      <c r="AI218" s="23">
        <v>2493</v>
      </c>
      <c r="AJ218" s="23">
        <v>2702</v>
      </c>
      <c r="AK218" s="23">
        <v>2910</v>
      </c>
      <c r="AL218" s="23">
        <v>3117</v>
      </c>
      <c r="AM218" s="23">
        <v>3326</v>
      </c>
      <c r="AN218" s="23">
        <v>3650</v>
      </c>
      <c r="AO218" s="23">
        <v>3952</v>
      </c>
      <c r="AP218" s="23">
        <v>4254</v>
      </c>
      <c r="AQ218" s="23">
        <v>4556</v>
      </c>
      <c r="AR218" s="23">
        <v>4857</v>
      </c>
      <c r="AS218" s="23">
        <v>5531</v>
      </c>
      <c r="AT218" s="23">
        <v>5884</v>
      </c>
      <c r="AU218" s="23">
        <v>6237</v>
      </c>
      <c r="AV218" s="23">
        <v>6590</v>
      </c>
      <c r="AW218" s="23">
        <v>6944</v>
      </c>
      <c r="AX218" s="23">
        <v>7823</v>
      </c>
    </row>
    <row r="219" spans="2:50" x14ac:dyDescent="0.2">
      <c r="B219" s="22">
        <v>9</v>
      </c>
      <c r="C219" s="23">
        <v>87</v>
      </c>
      <c r="D219" s="23">
        <v>93</v>
      </c>
      <c r="E219" s="23">
        <v>99</v>
      </c>
      <c r="F219" s="23">
        <v>109</v>
      </c>
      <c r="G219" s="23">
        <v>117</v>
      </c>
      <c r="H219" s="23">
        <v>127</v>
      </c>
      <c r="I219" s="23">
        <v>136</v>
      </c>
      <c r="J219" s="23">
        <v>148</v>
      </c>
      <c r="K219" s="23">
        <v>165</v>
      </c>
      <c r="L219" s="23">
        <v>181</v>
      </c>
      <c r="M219" s="23">
        <v>197</v>
      </c>
      <c r="N219" s="23">
        <v>214</v>
      </c>
      <c r="O219" s="23">
        <v>231</v>
      </c>
      <c r="P219" s="23">
        <v>268</v>
      </c>
      <c r="Q219" s="23">
        <v>305</v>
      </c>
      <c r="R219" s="23">
        <v>342</v>
      </c>
      <c r="S219" s="23">
        <v>379</v>
      </c>
      <c r="T219" s="23">
        <v>423</v>
      </c>
      <c r="U219" s="23">
        <v>502</v>
      </c>
      <c r="V219" s="23">
        <v>581</v>
      </c>
      <c r="W219" s="23">
        <v>661</v>
      </c>
      <c r="X219" s="23">
        <v>740</v>
      </c>
      <c r="Y219" s="23">
        <v>837</v>
      </c>
      <c r="Z219" s="23">
        <v>970</v>
      </c>
      <c r="AA219" s="23">
        <v>1104</v>
      </c>
      <c r="AB219" s="23">
        <v>1237</v>
      </c>
      <c r="AC219" s="23">
        <v>1370</v>
      </c>
      <c r="AD219" s="23">
        <v>1536</v>
      </c>
      <c r="AE219" s="23">
        <v>1707</v>
      </c>
      <c r="AF219" s="23">
        <v>1879</v>
      </c>
      <c r="AG219" s="23">
        <v>2050</v>
      </c>
      <c r="AH219" s="23">
        <v>2222</v>
      </c>
      <c r="AI219" s="23">
        <v>2493</v>
      </c>
      <c r="AJ219" s="23">
        <v>2702</v>
      </c>
      <c r="AK219" s="23">
        <v>2910</v>
      </c>
      <c r="AL219" s="23">
        <v>3117</v>
      </c>
      <c r="AM219" s="23">
        <v>3326</v>
      </c>
      <c r="AN219" s="23">
        <v>3650</v>
      </c>
      <c r="AO219" s="23">
        <v>3952</v>
      </c>
      <c r="AP219" s="23">
        <v>4254</v>
      </c>
      <c r="AQ219" s="23">
        <v>4556</v>
      </c>
      <c r="AR219" s="23">
        <v>4857</v>
      </c>
      <c r="AS219" s="23">
        <v>5531</v>
      </c>
      <c r="AT219" s="23">
        <v>5884</v>
      </c>
      <c r="AU219" s="23">
        <v>6237</v>
      </c>
      <c r="AV219" s="23">
        <v>6590</v>
      </c>
      <c r="AW219" s="23">
        <v>6944</v>
      </c>
      <c r="AX219" s="23">
        <v>7823</v>
      </c>
    </row>
    <row r="220" spans="2:50" x14ac:dyDescent="0.2">
      <c r="B220" s="22">
        <v>10</v>
      </c>
      <c r="C220" s="23">
        <v>87</v>
      </c>
      <c r="D220" s="23">
        <v>93</v>
      </c>
      <c r="E220" s="23">
        <v>99</v>
      </c>
      <c r="F220" s="23">
        <v>109</v>
      </c>
      <c r="G220" s="23">
        <v>117</v>
      </c>
      <c r="H220" s="23">
        <v>127</v>
      </c>
      <c r="I220" s="23">
        <v>136</v>
      </c>
      <c r="J220" s="23">
        <v>148</v>
      </c>
      <c r="K220" s="23">
        <v>165</v>
      </c>
      <c r="L220" s="23">
        <v>181</v>
      </c>
      <c r="M220" s="23">
        <v>197</v>
      </c>
      <c r="N220" s="23">
        <v>214</v>
      </c>
      <c r="O220" s="23">
        <v>231</v>
      </c>
      <c r="P220" s="23">
        <v>268</v>
      </c>
      <c r="Q220" s="23">
        <v>305</v>
      </c>
      <c r="R220" s="23">
        <v>342</v>
      </c>
      <c r="S220" s="23">
        <v>379</v>
      </c>
      <c r="T220" s="23">
        <v>423</v>
      </c>
      <c r="U220" s="23">
        <v>502</v>
      </c>
      <c r="V220" s="23">
        <v>581</v>
      </c>
      <c r="W220" s="23">
        <v>661</v>
      </c>
      <c r="X220" s="23">
        <v>740</v>
      </c>
      <c r="Y220" s="23">
        <v>837</v>
      </c>
      <c r="Z220" s="23">
        <v>970</v>
      </c>
      <c r="AA220" s="23">
        <v>1104</v>
      </c>
      <c r="AB220" s="23">
        <v>1237</v>
      </c>
      <c r="AC220" s="23">
        <v>1370</v>
      </c>
      <c r="AD220" s="23">
        <v>1536</v>
      </c>
      <c r="AE220" s="23">
        <v>1707</v>
      </c>
      <c r="AF220" s="23">
        <v>1879</v>
      </c>
      <c r="AG220" s="23">
        <v>2050</v>
      </c>
      <c r="AH220" s="23">
        <v>2222</v>
      </c>
      <c r="AI220" s="23">
        <v>2493</v>
      </c>
      <c r="AJ220" s="23">
        <v>2702</v>
      </c>
      <c r="AK220" s="23">
        <v>2910</v>
      </c>
      <c r="AL220" s="23">
        <v>3117</v>
      </c>
      <c r="AM220" s="23">
        <v>3326</v>
      </c>
      <c r="AN220" s="23">
        <v>3650</v>
      </c>
      <c r="AO220" s="23">
        <v>3952</v>
      </c>
      <c r="AP220" s="23">
        <v>4254</v>
      </c>
      <c r="AQ220" s="23">
        <v>4556</v>
      </c>
      <c r="AR220" s="23">
        <v>4857</v>
      </c>
      <c r="AS220" s="23">
        <v>5531</v>
      </c>
      <c r="AT220" s="23">
        <v>5884</v>
      </c>
      <c r="AU220" s="23">
        <v>6237</v>
      </c>
      <c r="AV220" s="23">
        <v>6590</v>
      </c>
      <c r="AW220" s="23">
        <v>6944</v>
      </c>
      <c r="AX220" s="23">
        <v>7823</v>
      </c>
    </row>
    <row r="221" spans="2:50" x14ac:dyDescent="0.2">
      <c r="B221" s="22">
        <v>11</v>
      </c>
      <c r="C221" s="23">
        <v>87</v>
      </c>
      <c r="D221" s="23">
        <v>93</v>
      </c>
      <c r="E221" s="23">
        <v>99</v>
      </c>
      <c r="F221" s="23">
        <v>109</v>
      </c>
      <c r="G221" s="23">
        <v>117</v>
      </c>
      <c r="H221" s="23">
        <v>127</v>
      </c>
      <c r="I221" s="23">
        <v>136</v>
      </c>
      <c r="J221" s="23">
        <v>148</v>
      </c>
      <c r="K221" s="23">
        <v>165</v>
      </c>
      <c r="L221" s="23">
        <v>181</v>
      </c>
      <c r="M221" s="23">
        <v>197</v>
      </c>
      <c r="N221" s="23">
        <v>214</v>
      </c>
      <c r="O221" s="23">
        <v>231</v>
      </c>
      <c r="P221" s="23">
        <v>268</v>
      </c>
      <c r="Q221" s="23">
        <v>305</v>
      </c>
      <c r="R221" s="23">
        <v>342</v>
      </c>
      <c r="S221" s="23">
        <v>379</v>
      </c>
      <c r="T221" s="23">
        <v>423</v>
      </c>
      <c r="U221" s="23">
        <v>502</v>
      </c>
      <c r="V221" s="23">
        <v>581</v>
      </c>
      <c r="W221" s="23">
        <v>661</v>
      </c>
      <c r="X221" s="23">
        <v>740</v>
      </c>
      <c r="Y221" s="23">
        <v>837</v>
      </c>
      <c r="Z221" s="23">
        <v>970</v>
      </c>
      <c r="AA221" s="23">
        <v>1104</v>
      </c>
      <c r="AB221" s="23">
        <v>1237</v>
      </c>
      <c r="AC221" s="23">
        <v>1370</v>
      </c>
      <c r="AD221" s="23">
        <v>1536</v>
      </c>
      <c r="AE221" s="23">
        <v>1707</v>
      </c>
      <c r="AF221" s="23">
        <v>1879</v>
      </c>
      <c r="AG221" s="23">
        <v>2050</v>
      </c>
      <c r="AH221" s="23">
        <v>2222</v>
      </c>
      <c r="AI221" s="23">
        <v>2493</v>
      </c>
      <c r="AJ221" s="23">
        <v>2702</v>
      </c>
      <c r="AK221" s="23">
        <v>2910</v>
      </c>
      <c r="AL221" s="23">
        <v>3117</v>
      </c>
      <c r="AM221" s="23">
        <v>3326</v>
      </c>
      <c r="AN221" s="23">
        <v>3650</v>
      </c>
      <c r="AO221" s="23">
        <v>3952</v>
      </c>
      <c r="AP221" s="23">
        <v>4254</v>
      </c>
      <c r="AQ221" s="23">
        <v>4556</v>
      </c>
      <c r="AR221" s="23">
        <v>4857</v>
      </c>
      <c r="AS221" s="23">
        <v>5531</v>
      </c>
      <c r="AT221" s="23">
        <v>5884</v>
      </c>
      <c r="AU221" s="23">
        <v>6237</v>
      </c>
      <c r="AV221" s="23">
        <v>6590</v>
      </c>
      <c r="AW221" s="23">
        <v>6944</v>
      </c>
      <c r="AX221" s="23">
        <v>7823</v>
      </c>
    </row>
    <row r="222" spans="2:50" x14ac:dyDescent="0.2">
      <c r="B222" s="22">
        <v>12</v>
      </c>
      <c r="C222" s="23">
        <v>87</v>
      </c>
      <c r="D222" s="23">
        <v>93</v>
      </c>
      <c r="E222" s="23">
        <v>99</v>
      </c>
      <c r="F222" s="23">
        <v>109</v>
      </c>
      <c r="G222" s="23">
        <v>117</v>
      </c>
      <c r="H222" s="23">
        <v>127</v>
      </c>
      <c r="I222" s="23">
        <v>136</v>
      </c>
      <c r="J222" s="23">
        <v>148</v>
      </c>
      <c r="K222" s="23">
        <v>165</v>
      </c>
      <c r="L222" s="23">
        <v>181</v>
      </c>
      <c r="M222" s="23">
        <v>197</v>
      </c>
      <c r="N222" s="23">
        <v>214</v>
      </c>
      <c r="O222" s="23">
        <v>231</v>
      </c>
      <c r="P222" s="23">
        <v>268</v>
      </c>
      <c r="Q222" s="23">
        <v>305</v>
      </c>
      <c r="R222" s="23">
        <v>342</v>
      </c>
      <c r="S222" s="23">
        <v>379</v>
      </c>
      <c r="T222" s="23">
        <v>423</v>
      </c>
      <c r="U222" s="23">
        <v>502</v>
      </c>
      <c r="V222" s="23">
        <v>581</v>
      </c>
      <c r="W222" s="23">
        <v>661</v>
      </c>
      <c r="X222" s="23">
        <v>740</v>
      </c>
      <c r="Y222" s="23">
        <v>837</v>
      </c>
      <c r="Z222" s="23">
        <v>970</v>
      </c>
      <c r="AA222" s="23">
        <v>1104</v>
      </c>
      <c r="AB222" s="23">
        <v>1237</v>
      </c>
      <c r="AC222" s="23">
        <v>1370</v>
      </c>
      <c r="AD222" s="23">
        <v>1536</v>
      </c>
      <c r="AE222" s="23">
        <v>1707</v>
      </c>
      <c r="AF222" s="23">
        <v>1879</v>
      </c>
      <c r="AG222" s="23">
        <v>2050</v>
      </c>
      <c r="AH222" s="23">
        <v>2222</v>
      </c>
      <c r="AI222" s="23">
        <v>2493</v>
      </c>
      <c r="AJ222" s="23">
        <v>2702</v>
      </c>
      <c r="AK222" s="23">
        <v>2910</v>
      </c>
      <c r="AL222" s="23">
        <v>3117</v>
      </c>
      <c r="AM222" s="23">
        <v>3326</v>
      </c>
      <c r="AN222" s="23">
        <v>3650</v>
      </c>
      <c r="AO222" s="23">
        <v>3952</v>
      </c>
      <c r="AP222" s="23">
        <v>4254</v>
      </c>
      <c r="AQ222" s="23">
        <v>4556</v>
      </c>
      <c r="AR222" s="23">
        <v>4857</v>
      </c>
      <c r="AS222" s="23">
        <v>5531</v>
      </c>
      <c r="AT222" s="23">
        <v>5884</v>
      </c>
      <c r="AU222" s="23">
        <v>6237</v>
      </c>
      <c r="AV222" s="23">
        <v>6590</v>
      </c>
      <c r="AW222" s="23">
        <v>6944</v>
      </c>
      <c r="AX222" s="23">
        <v>7823</v>
      </c>
    </row>
    <row r="223" spans="2:50" x14ac:dyDescent="0.2">
      <c r="B223" s="22">
        <v>13</v>
      </c>
      <c r="C223" s="23">
        <v>87</v>
      </c>
      <c r="D223" s="23">
        <v>93</v>
      </c>
      <c r="E223" s="23">
        <v>99</v>
      </c>
      <c r="F223" s="23">
        <v>109</v>
      </c>
      <c r="G223" s="23">
        <v>117</v>
      </c>
      <c r="H223" s="23">
        <v>127</v>
      </c>
      <c r="I223" s="23">
        <v>136</v>
      </c>
      <c r="J223" s="23">
        <v>148</v>
      </c>
      <c r="K223" s="23">
        <v>165</v>
      </c>
      <c r="L223" s="23">
        <v>181</v>
      </c>
      <c r="M223" s="23">
        <v>197</v>
      </c>
      <c r="N223" s="23">
        <v>214</v>
      </c>
      <c r="O223" s="23">
        <v>231</v>
      </c>
      <c r="P223" s="23">
        <v>268</v>
      </c>
      <c r="Q223" s="23">
        <v>305</v>
      </c>
      <c r="R223" s="23">
        <v>342</v>
      </c>
      <c r="S223" s="23">
        <v>379</v>
      </c>
      <c r="T223" s="23">
        <v>423</v>
      </c>
      <c r="U223" s="23">
        <v>502</v>
      </c>
      <c r="V223" s="23">
        <v>581</v>
      </c>
      <c r="W223" s="23">
        <v>661</v>
      </c>
      <c r="X223" s="23">
        <v>740</v>
      </c>
      <c r="Y223" s="23">
        <v>837</v>
      </c>
      <c r="Z223" s="23">
        <v>970</v>
      </c>
      <c r="AA223" s="23">
        <v>1104</v>
      </c>
      <c r="AB223" s="23">
        <v>1237</v>
      </c>
      <c r="AC223" s="23">
        <v>1370</v>
      </c>
      <c r="AD223" s="23">
        <v>1536</v>
      </c>
      <c r="AE223" s="23">
        <v>1707</v>
      </c>
      <c r="AF223" s="23">
        <v>1879</v>
      </c>
      <c r="AG223" s="23">
        <v>2050</v>
      </c>
      <c r="AH223" s="23">
        <v>2222</v>
      </c>
      <c r="AI223" s="23">
        <v>2493</v>
      </c>
      <c r="AJ223" s="23">
        <v>2702</v>
      </c>
      <c r="AK223" s="23">
        <v>2910</v>
      </c>
      <c r="AL223" s="23">
        <v>3117</v>
      </c>
      <c r="AM223" s="23">
        <v>3326</v>
      </c>
      <c r="AN223" s="23">
        <v>3650</v>
      </c>
      <c r="AO223" s="23">
        <v>3952</v>
      </c>
      <c r="AP223" s="23">
        <v>4254</v>
      </c>
      <c r="AQ223" s="23">
        <v>4556</v>
      </c>
      <c r="AR223" s="23">
        <v>4857</v>
      </c>
      <c r="AS223" s="23">
        <v>5531</v>
      </c>
      <c r="AT223" s="23">
        <v>5884</v>
      </c>
      <c r="AU223" s="23">
        <v>6237</v>
      </c>
      <c r="AV223" s="23">
        <v>6590</v>
      </c>
      <c r="AW223" s="23">
        <v>6944</v>
      </c>
      <c r="AX223" s="23">
        <v>7823</v>
      </c>
    </row>
    <row r="224" spans="2:50" x14ac:dyDescent="0.2">
      <c r="B224" s="22">
        <v>14</v>
      </c>
      <c r="C224" s="23">
        <v>87</v>
      </c>
      <c r="D224" s="23">
        <v>93</v>
      </c>
      <c r="E224" s="23">
        <v>99</v>
      </c>
      <c r="F224" s="23">
        <v>109</v>
      </c>
      <c r="G224" s="23">
        <v>117</v>
      </c>
      <c r="H224" s="23">
        <v>127</v>
      </c>
      <c r="I224" s="23">
        <v>136</v>
      </c>
      <c r="J224" s="23">
        <v>148</v>
      </c>
      <c r="K224" s="23">
        <v>165</v>
      </c>
      <c r="L224" s="23">
        <v>181</v>
      </c>
      <c r="M224" s="23">
        <v>197</v>
      </c>
      <c r="N224" s="23">
        <v>214</v>
      </c>
      <c r="O224" s="23">
        <v>231</v>
      </c>
      <c r="P224" s="23">
        <v>268</v>
      </c>
      <c r="Q224" s="23">
        <v>305</v>
      </c>
      <c r="R224" s="23">
        <v>342</v>
      </c>
      <c r="S224" s="23">
        <v>379</v>
      </c>
      <c r="T224" s="23">
        <v>423</v>
      </c>
      <c r="U224" s="23">
        <v>502</v>
      </c>
      <c r="V224" s="23">
        <v>581</v>
      </c>
      <c r="W224" s="23">
        <v>661</v>
      </c>
      <c r="X224" s="23">
        <v>740</v>
      </c>
      <c r="Y224" s="23">
        <v>837</v>
      </c>
      <c r="Z224" s="23">
        <v>970</v>
      </c>
      <c r="AA224" s="23">
        <v>1104</v>
      </c>
      <c r="AB224" s="23">
        <v>1237</v>
      </c>
      <c r="AC224" s="23">
        <v>1370</v>
      </c>
      <c r="AD224" s="23">
        <v>1536</v>
      </c>
      <c r="AE224" s="23">
        <v>1707</v>
      </c>
      <c r="AF224" s="23">
        <v>1879</v>
      </c>
      <c r="AG224" s="23">
        <v>2050</v>
      </c>
      <c r="AH224" s="23">
        <v>2222</v>
      </c>
      <c r="AI224" s="23">
        <v>2493</v>
      </c>
      <c r="AJ224" s="23">
        <v>2702</v>
      </c>
      <c r="AK224" s="23">
        <v>2910</v>
      </c>
      <c r="AL224" s="23">
        <v>3117</v>
      </c>
      <c r="AM224" s="23">
        <v>3326</v>
      </c>
      <c r="AN224" s="23">
        <v>3650</v>
      </c>
      <c r="AO224" s="23">
        <v>3952</v>
      </c>
      <c r="AP224" s="23">
        <v>4254</v>
      </c>
      <c r="AQ224" s="23">
        <v>4556</v>
      </c>
      <c r="AR224" s="23">
        <v>4857</v>
      </c>
      <c r="AS224" s="23">
        <v>5531</v>
      </c>
      <c r="AT224" s="23">
        <v>5884</v>
      </c>
      <c r="AU224" s="23">
        <v>6237</v>
      </c>
      <c r="AV224" s="23">
        <v>6590</v>
      </c>
      <c r="AW224" s="23">
        <v>6944</v>
      </c>
      <c r="AX224" s="23">
        <v>7823</v>
      </c>
    </row>
    <row r="225" spans="2:50" x14ac:dyDescent="0.2">
      <c r="B225" s="22">
        <v>15</v>
      </c>
      <c r="C225" s="23">
        <v>87</v>
      </c>
      <c r="D225" s="23">
        <v>93</v>
      </c>
      <c r="E225" s="23">
        <v>99</v>
      </c>
      <c r="F225" s="23">
        <v>109</v>
      </c>
      <c r="G225" s="23">
        <v>117</v>
      </c>
      <c r="H225" s="23">
        <v>127</v>
      </c>
      <c r="I225" s="23">
        <v>136</v>
      </c>
      <c r="J225" s="23">
        <v>148</v>
      </c>
      <c r="K225" s="23">
        <v>165</v>
      </c>
      <c r="L225" s="23">
        <v>181</v>
      </c>
      <c r="M225" s="23">
        <v>197</v>
      </c>
      <c r="N225" s="23">
        <v>214</v>
      </c>
      <c r="O225" s="23">
        <v>231</v>
      </c>
      <c r="P225" s="23">
        <v>268</v>
      </c>
      <c r="Q225" s="23">
        <v>305</v>
      </c>
      <c r="R225" s="23">
        <v>342</v>
      </c>
      <c r="S225" s="23">
        <v>379</v>
      </c>
      <c r="T225" s="23">
        <v>423</v>
      </c>
      <c r="U225" s="23">
        <v>502</v>
      </c>
      <c r="V225" s="23">
        <v>581</v>
      </c>
      <c r="W225" s="23">
        <v>661</v>
      </c>
      <c r="X225" s="23">
        <v>740</v>
      </c>
      <c r="Y225" s="23">
        <v>837</v>
      </c>
      <c r="Z225" s="23">
        <v>970</v>
      </c>
      <c r="AA225" s="23">
        <v>1104</v>
      </c>
      <c r="AB225" s="23">
        <v>1237</v>
      </c>
      <c r="AC225" s="23">
        <v>1370</v>
      </c>
      <c r="AD225" s="23">
        <v>1536</v>
      </c>
      <c r="AE225" s="23">
        <v>1707</v>
      </c>
      <c r="AF225" s="23">
        <v>1879</v>
      </c>
      <c r="AG225" s="23">
        <v>2050</v>
      </c>
      <c r="AH225" s="23">
        <v>2222</v>
      </c>
      <c r="AI225" s="23">
        <v>2493</v>
      </c>
      <c r="AJ225" s="23">
        <v>2702</v>
      </c>
      <c r="AK225" s="23">
        <v>2910</v>
      </c>
      <c r="AL225" s="23">
        <v>3117</v>
      </c>
      <c r="AM225" s="23">
        <v>3326</v>
      </c>
      <c r="AN225" s="23">
        <v>3650</v>
      </c>
      <c r="AO225" s="23">
        <v>3952</v>
      </c>
      <c r="AP225" s="23">
        <v>4254</v>
      </c>
      <c r="AQ225" s="23">
        <v>4556</v>
      </c>
      <c r="AR225" s="23">
        <v>4857</v>
      </c>
      <c r="AS225" s="23">
        <v>5531</v>
      </c>
      <c r="AT225" s="23">
        <v>5884</v>
      </c>
      <c r="AU225" s="23">
        <v>6237</v>
      </c>
      <c r="AV225" s="23">
        <v>6590</v>
      </c>
      <c r="AW225" s="23">
        <v>6944</v>
      </c>
      <c r="AX225" s="23">
        <v>7823</v>
      </c>
    </row>
    <row r="226" spans="2:50" x14ac:dyDescent="0.2">
      <c r="B226" s="22">
        <v>16</v>
      </c>
      <c r="C226" s="23">
        <v>87</v>
      </c>
      <c r="D226" s="23">
        <v>93</v>
      </c>
      <c r="E226" s="23">
        <v>99</v>
      </c>
      <c r="F226" s="23">
        <v>109</v>
      </c>
      <c r="G226" s="23">
        <v>117</v>
      </c>
      <c r="H226" s="23">
        <v>127</v>
      </c>
      <c r="I226" s="23">
        <v>136</v>
      </c>
      <c r="J226" s="23">
        <v>148</v>
      </c>
      <c r="K226" s="23">
        <v>165</v>
      </c>
      <c r="L226" s="23">
        <v>181</v>
      </c>
      <c r="M226" s="23">
        <v>197</v>
      </c>
      <c r="N226" s="23">
        <v>214</v>
      </c>
      <c r="O226" s="23">
        <v>231</v>
      </c>
      <c r="P226" s="23">
        <v>268</v>
      </c>
      <c r="Q226" s="23">
        <v>305</v>
      </c>
      <c r="R226" s="23">
        <v>342</v>
      </c>
      <c r="S226" s="23">
        <v>379</v>
      </c>
      <c r="T226" s="23">
        <v>423</v>
      </c>
      <c r="U226" s="23">
        <v>502</v>
      </c>
      <c r="V226" s="23">
        <v>581</v>
      </c>
      <c r="W226" s="23">
        <v>661</v>
      </c>
      <c r="X226" s="23">
        <v>740</v>
      </c>
      <c r="Y226" s="23">
        <v>837</v>
      </c>
      <c r="Z226" s="23">
        <v>970</v>
      </c>
      <c r="AA226" s="23">
        <v>1104</v>
      </c>
      <c r="AB226" s="23">
        <v>1237</v>
      </c>
      <c r="AC226" s="23">
        <v>1370</v>
      </c>
      <c r="AD226" s="23">
        <v>1536</v>
      </c>
      <c r="AE226" s="23">
        <v>1707</v>
      </c>
      <c r="AF226" s="23">
        <v>1879</v>
      </c>
      <c r="AG226" s="23">
        <v>2050</v>
      </c>
      <c r="AH226" s="23">
        <v>2222</v>
      </c>
      <c r="AI226" s="23">
        <v>2493</v>
      </c>
      <c r="AJ226" s="23">
        <v>2702</v>
      </c>
      <c r="AK226" s="23">
        <v>2910</v>
      </c>
      <c r="AL226" s="23">
        <v>3117</v>
      </c>
      <c r="AM226" s="23">
        <v>3326</v>
      </c>
      <c r="AN226" s="23">
        <v>3650</v>
      </c>
      <c r="AO226" s="23">
        <v>3952</v>
      </c>
      <c r="AP226" s="23">
        <v>4254</v>
      </c>
      <c r="AQ226" s="23">
        <v>4556</v>
      </c>
      <c r="AR226" s="23">
        <v>4857</v>
      </c>
      <c r="AS226" s="23">
        <v>5531</v>
      </c>
      <c r="AT226" s="23">
        <v>5884</v>
      </c>
      <c r="AU226" s="23">
        <v>6237</v>
      </c>
      <c r="AV226" s="23">
        <v>6590</v>
      </c>
      <c r="AW226" s="23">
        <v>6944</v>
      </c>
      <c r="AX226" s="23">
        <v>7823</v>
      </c>
    </row>
    <row r="227" spans="2:50" x14ac:dyDescent="0.2">
      <c r="B227" s="22">
        <v>17</v>
      </c>
      <c r="C227" s="23">
        <v>87</v>
      </c>
      <c r="D227" s="23">
        <v>93</v>
      </c>
      <c r="E227" s="23">
        <v>99</v>
      </c>
      <c r="F227" s="23">
        <v>109</v>
      </c>
      <c r="G227" s="23">
        <v>117</v>
      </c>
      <c r="H227" s="23">
        <v>127</v>
      </c>
      <c r="I227" s="23">
        <v>136</v>
      </c>
      <c r="J227" s="23">
        <v>148</v>
      </c>
      <c r="K227" s="23">
        <v>165</v>
      </c>
      <c r="L227" s="23">
        <v>181</v>
      </c>
      <c r="M227" s="23">
        <v>197</v>
      </c>
      <c r="N227" s="23">
        <v>214</v>
      </c>
      <c r="O227" s="23">
        <v>231</v>
      </c>
      <c r="P227" s="23">
        <v>268</v>
      </c>
      <c r="Q227" s="23">
        <v>305</v>
      </c>
      <c r="R227" s="23">
        <v>342</v>
      </c>
      <c r="S227" s="23">
        <v>379</v>
      </c>
      <c r="T227" s="23">
        <v>423</v>
      </c>
      <c r="U227" s="23">
        <v>502</v>
      </c>
      <c r="V227" s="23">
        <v>581</v>
      </c>
      <c r="W227" s="23">
        <v>661</v>
      </c>
      <c r="X227" s="23">
        <v>740</v>
      </c>
      <c r="Y227" s="23">
        <v>837</v>
      </c>
      <c r="Z227" s="23">
        <v>970</v>
      </c>
      <c r="AA227" s="23">
        <v>1104</v>
      </c>
      <c r="AB227" s="23">
        <v>1237</v>
      </c>
      <c r="AC227" s="23">
        <v>1370</v>
      </c>
      <c r="AD227" s="23">
        <v>1536</v>
      </c>
      <c r="AE227" s="23">
        <v>1707</v>
      </c>
      <c r="AF227" s="23">
        <v>1879</v>
      </c>
      <c r="AG227" s="23">
        <v>2050</v>
      </c>
      <c r="AH227" s="23">
        <v>2222</v>
      </c>
      <c r="AI227" s="23">
        <v>2493</v>
      </c>
      <c r="AJ227" s="23">
        <v>2702</v>
      </c>
      <c r="AK227" s="23">
        <v>2910</v>
      </c>
      <c r="AL227" s="23">
        <v>3117</v>
      </c>
      <c r="AM227" s="23">
        <v>3326</v>
      </c>
      <c r="AN227" s="23">
        <v>3650</v>
      </c>
      <c r="AO227" s="23">
        <v>3952</v>
      </c>
      <c r="AP227" s="23">
        <v>4254</v>
      </c>
      <c r="AQ227" s="23">
        <v>4556</v>
      </c>
      <c r="AR227" s="23">
        <v>4857</v>
      </c>
      <c r="AS227" s="23">
        <v>5531</v>
      </c>
      <c r="AT227" s="23">
        <v>5884</v>
      </c>
      <c r="AU227" s="23">
        <v>6237</v>
      </c>
      <c r="AV227" s="23">
        <v>6590</v>
      </c>
      <c r="AW227" s="23">
        <v>6944</v>
      </c>
      <c r="AX227" s="23">
        <v>7823</v>
      </c>
    </row>
    <row r="228" spans="2:50" x14ac:dyDescent="0.2">
      <c r="B228" s="22">
        <v>18</v>
      </c>
      <c r="C228" s="23">
        <v>87</v>
      </c>
      <c r="D228" s="23">
        <v>93</v>
      </c>
      <c r="E228" s="23">
        <v>99</v>
      </c>
      <c r="F228" s="23">
        <v>109</v>
      </c>
      <c r="G228" s="23">
        <v>117</v>
      </c>
      <c r="H228" s="23">
        <v>127</v>
      </c>
      <c r="I228" s="23">
        <v>136</v>
      </c>
      <c r="J228" s="23">
        <v>148</v>
      </c>
      <c r="K228" s="23">
        <v>165</v>
      </c>
      <c r="L228" s="23">
        <v>181</v>
      </c>
      <c r="M228" s="23">
        <v>197</v>
      </c>
      <c r="N228" s="23">
        <v>214</v>
      </c>
      <c r="O228" s="23">
        <v>231</v>
      </c>
      <c r="P228" s="23">
        <v>268</v>
      </c>
      <c r="Q228" s="23">
        <v>305</v>
      </c>
      <c r="R228" s="23">
        <v>342</v>
      </c>
      <c r="S228" s="23">
        <v>379</v>
      </c>
      <c r="T228" s="23">
        <v>423</v>
      </c>
      <c r="U228" s="23">
        <v>502</v>
      </c>
      <c r="V228" s="23">
        <v>581</v>
      </c>
      <c r="W228" s="23">
        <v>661</v>
      </c>
      <c r="X228" s="23">
        <v>740</v>
      </c>
      <c r="Y228" s="23">
        <v>837</v>
      </c>
      <c r="Z228" s="23">
        <v>970</v>
      </c>
      <c r="AA228" s="23">
        <v>1104</v>
      </c>
      <c r="AB228" s="23">
        <v>1237</v>
      </c>
      <c r="AC228" s="23">
        <v>1370</v>
      </c>
      <c r="AD228" s="23">
        <v>1536</v>
      </c>
      <c r="AE228" s="23">
        <v>1707</v>
      </c>
      <c r="AF228" s="23">
        <v>1879</v>
      </c>
      <c r="AG228" s="23">
        <v>2050</v>
      </c>
      <c r="AH228" s="23">
        <v>2222</v>
      </c>
      <c r="AI228" s="23">
        <v>2493</v>
      </c>
      <c r="AJ228" s="23">
        <v>2702</v>
      </c>
      <c r="AK228" s="23">
        <v>2910</v>
      </c>
      <c r="AL228" s="23">
        <v>3117</v>
      </c>
      <c r="AM228" s="23">
        <v>3326</v>
      </c>
      <c r="AN228" s="23">
        <v>3650</v>
      </c>
      <c r="AO228" s="23">
        <v>3952</v>
      </c>
      <c r="AP228" s="23">
        <v>4254</v>
      </c>
      <c r="AQ228" s="23">
        <v>4556</v>
      </c>
      <c r="AR228" s="23">
        <v>4857</v>
      </c>
      <c r="AS228" s="23">
        <v>5531</v>
      </c>
      <c r="AT228" s="23">
        <v>5884</v>
      </c>
      <c r="AU228" s="23">
        <v>6237</v>
      </c>
      <c r="AV228" s="23">
        <v>6590</v>
      </c>
      <c r="AW228" s="23">
        <v>6944</v>
      </c>
      <c r="AX228" s="23">
        <v>7823</v>
      </c>
    </row>
    <row r="229" spans="2:50" x14ac:dyDescent="0.2">
      <c r="B229" s="22">
        <v>19</v>
      </c>
      <c r="C229" s="23">
        <v>87</v>
      </c>
      <c r="D229" s="23">
        <v>93</v>
      </c>
      <c r="E229" s="23">
        <v>99</v>
      </c>
      <c r="F229" s="23">
        <v>109</v>
      </c>
      <c r="G229" s="23">
        <v>117</v>
      </c>
      <c r="H229" s="23">
        <v>127</v>
      </c>
      <c r="I229" s="23">
        <v>136</v>
      </c>
      <c r="J229" s="23">
        <v>148</v>
      </c>
      <c r="K229" s="23">
        <v>165</v>
      </c>
      <c r="L229" s="23">
        <v>181</v>
      </c>
      <c r="M229" s="23">
        <v>197</v>
      </c>
      <c r="N229" s="23">
        <v>214</v>
      </c>
      <c r="O229" s="23">
        <v>231</v>
      </c>
      <c r="P229" s="23">
        <v>268</v>
      </c>
      <c r="Q229" s="23">
        <v>305</v>
      </c>
      <c r="R229" s="23">
        <v>342</v>
      </c>
      <c r="S229" s="23">
        <v>379</v>
      </c>
      <c r="T229" s="23">
        <v>423</v>
      </c>
      <c r="U229" s="23">
        <v>502</v>
      </c>
      <c r="V229" s="23">
        <v>581</v>
      </c>
      <c r="W229" s="23">
        <v>661</v>
      </c>
      <c r="X229" s="23">
        <v>740</v>
      </c>
      <c r="Y229" s="23">
        <v>837</v>
      </c>
      <c r="Z229" s="23">
        <v>970</v>
      </c>
      <c r="AA229" s="23">
        <v>1104</v>
      </c>
      <c r="AB229" s="23">
        <v>1237</v>
      </c>
      <c r="AC229" s="23">
        <v>1370</v>
      </c>
      <c r="AD229" s="23">
        <v>1536</v>
      </c>
      <c r="AE229" s="23">
        <v>1707</v>
      </c>
      <c r="AF229" s="23">
        <v>1879</v>
      </c>
      <c r="AG229" s="23">
        <v>2050</v>
      </c>
      <c r="AH229" s="23">
        <v>2222</v>
      </c>
      <c r="AI229" s="23">
        <v>2493</v>
      </c>
      <c r="AJ229" s="23">
        <v>2702</v>
      </c>
      <c r="AK229" s="23">
        <v>2910</v>
      </c>
      <c r="AL229" s="23">
        <v>3117</v>
      </c>
      <c r="AM229" s="23">
        <v>3326</v>
      </c>
      <c r="AN229" s="23">
        <v>3650</v>
      </c>
      <c r="AO229" s="23">
        <v>3952</v>
      </c>
      <c r="AP229" s="23">
        <v>4254</v>
      </c>
      <c r="AQ229" s="23">
        <v>4556</v>
      </c>
      <c r="AR229" s="23">
        <v>4857</v>
      </c>
      <c r="AS229" s="23">
        <v>5531</v>
      </c>
      <c r="AT229" s="23">
        <v>5884</v>
      </c>
      <c r="AU229" s="23">
        <v>6237</v>
      </c>
      <c r="AV229" s="23">
        <v>6590</v>
      </c>
      <c r="AW229" s="23">
        <v>6944</v>
      </c>
      <c r="AX229" s="23">
        <v>7823</v>
      </c>
    </row>
    <row r="230" spans="2:50" x14ac:dyDescent="0.2">
      <c r="B230" s="22">
        <v>20</v>
      </c>
      <c r="C230" s="23">
        <v>87</v>
      </c>
      <c r="D230" s="23">
        <v>93</v>
      </c>
      <c r="E230" s="23">
        <v>99</v>
      </c>
      <c r="F230" s="23">
        <v>109</v>
      </c>
      <c r="G230" s="23">
        <v>117</v>
      </c>
      <c r="H230" s="23">
        <v>127</v>
      </c>
      <c r="I230" s="23">
        <v>136</v>
      </c>
      <c r="J230" s="23">
        <v>148</v>
      </c>
      <c r="K230" s="23">
        <v>165</v>
      </c>
      <c r="L230" s="23">
        <v>181</v>
      </c>
      <c r="M230" s="23">
        <v>197</v>
      </c>
      <c r="N230" s="23">
        <v>214</v>
      </c>
      <c r="O230" s="23">
        <v>231</v>
      </c>
      <c r="P230" s="23">
        <v>268</v>
      </c>
      <c r="Q230" s="23">
        <v>305</v>
      </c>
      <c r="R230" s="23">
        <v>342</v>
      </c>
      <c r="S230" s="23">
        <v>379</v>
      </c>
      <c r="T230" s="23">
        <v>423</v>
      </c>
      <c r="U230" s="23">
        <v>502</v>
      </c>
      <c r="V230" s="23">
        <v>581</v>
      </c>
      <c r="W230" s="23">
        <v>661</v>
      </c>
      <c r="X230" s="23">
        <v>740</v>
      </c>
      <c r="Y230" s="23">
        <v>837</v>
      </c>
      <c r="Z230" s="23">
        <v>970</v>
      </c>
      <c r="AA230" s="23">
        <v>1104</v>
      </c>
      <c r="AB230" s="23">
        <v>1237</v>
      </c>
      <c r="AC230" s="23">
        <v>1370</v>
      </c>
      <c r="AD230" s="23">
        <v>1536</v>
      </c>
      <c r="AE230" s="23">
        <v>1707</v>
      </c>
      <c r="AF230" s="23">
        <v>1879</v>
      </c>
      <c r="AG230" s="23">
        <v>2050</v>
      </c>
      <c r="AH230" s="23">
        <v>2222</v>
      </c>
      <c r="AI230" s="23">
        <v>2493</v>
      </c>
      <c r="AJ230" s="23">
        <v>2702</v>
      </c>
      <c r="AK230" s="23">
        <v>2910</v>
      </c>
      <c r="AL230" s="23">
        <v>3117</v>
      </c>
      <c r="AM230" s="23">
        <v>3326</v>
      </c>
      <c r="AN230" s="23">
        <v>3650</v>
      </c>
      <c r="AO230" s="23">
        <v>3952</v>
      </c>
      <c r="AP230" s="23">
        <v>4254</v>
      </c>
      <c r="AQ230" s="23">
        <v>4556</v>
      </c>
      <c r="AR230" s="23">
        <v>4857</v>
      </c>
      <c r="AS230" s="23">
        <v>5531</v>
      </c>
      <c r="AT230" s="23">
        <v>5884</v>
      </c>
      <c r="AU230" s="23">
        <v>6237</v>
      </c>
      <c r="AV230" s="23">
        <v>6590</v>
      </c>
      <c r="AW230" s="23">
        <v>6944</v>
      </c>
      <c r="AX230" s="23">
        <v>7823</v>
      </c>
    </row>
    <row r="231" spans="2:50" x14ac:dyDescent="0.2">
      <c r="B231" s="22">
        <v>21</v>
      </c>
      <c r="C231" s="23">
        <v>87</v>
      </c>
      <c r="D231" s="23">
        <v>93</v>
      </c>
      <c r="E231" s="23">
        <v>99</v>
      </c>
      <c r="F231" s="23">
        <v>109</v>
      </c>
      <c r="G231" s="23">
        <v>117</v>
      </c>
      <c r="H231" s="23">
        <v>127</v>
      </c>
      <c r="I231" s="23">
        <v>136</v>
      </c>
      <c r="J231" s="23">
        <v>148</v>
      </c>
      <c r="K231" s="23">
        <v>165</v>
      </c>
      <c r="L231" s="23">
        <v>181</v>
      </c>
      <c r="M231" s="23">
        <v>197</v>
      </c>
      <c r="N231" s="23">
        <v>214</v>
      </c>
      <c r="O231" s="23">
        <v>231</v>
      </c>
      <c r="P231" s="23">
        <v>268</v>
      </c>
      <c r="Q231" s="23">
        <v>305</v>
      </c>
      <c r="R231" s="23">
        <v>342</v>
      </c>
      <c r="S231" s="23">
        <v>379</v>
      </c>
      <c r="T231" s="23">
        <v>423</v>
      </c>
      <c r="U231" s="23">
        <v>502</v>
      </c>
      <c r="V231" s="23">
        <v>581</v>
      </c>
      <c r="W231" s="23">
        <v>661</v>
      </c>
      <c r="X231" s="23">
        <v>740</v>
      </c>
      <c r="Y231" s="23">
        <v>837</v>
      </c>
      <c r="Z231" s="23">
        <v>970</v>
      </c>
      <c r="AA231" s="23">
        <v>1104</v>
      </c>
      <c r="AB231" s="23">
        <v>1237</v>
      </c>
      <c r="AC231" s="23">
        <v>1370</v>
      </c>
      <c r="AD231" s="23">
        <v>1536</v>
      </c>
      <c r="AE231" s="23">
        <v>1707</v>
      </c>
      <c r="AF231" s="23">
        <v>1879</v>
      </c>
      <c r="AG231" s="23">
        <v>2050</v>
      </c>
      <c r="AH231" s="23">
        <v>2222</v>
      </c>
      <c r="AI231" s="23">
        <v>2493</v>
      </c>
      <c r="AJ231" s="23">
        <v>2702</v>
      </c>
      <c r="AK231" s="23">
        <v>2910</v>
      </c>
      <c r="AL231" s="23">
        <v>3117</v>
      </c>
      <c r="AM231" s="23">
        <v>3326</v>
      </c>
      <c r="AN231" s="23">
        <v>3650</v>
      </c>
      <c r="AO231" s="23">
        <v>3952</v>
      </c>
      <c r="AP231" s="23">
        <v>4254</v>
      </c>
      <c r="AQ231" s="23">
        <v>4556</v>
      </c>
      <c r="AR231" s="23">
        <v>4857</v>
      </c>
      <c r="AS231" s="23">
        <v>5531</v>
      </c>
      <c r="AT231" s="23">
        <v>5884</v>
      </c>
      <c r="AU231" s="23">
        <v>6237</v>
      </c>
      <c r="AV231" s="23">
        <v>6590</v>
      </c>
      <c r="AW231" s="23">
        <v>6944</v>
      </c>
      <c r="AX231" s="23">
        <v>7823</v>
      </c>
    </row>
    <row r="232" spans="2:50" x14ac:dyDescent="0.2">
      <c r="B232" s="22">
        <v>22</v>
      </c>
      <c r="C232" s="23">
        <v>87</v>
      </c>
      <c r="D232" s="23">
        <v>93</v>
      </c>
      <c r="E232" s="23">
        <v>99</v>
      </c>
      <c r="F232" s="23">
        <v>109</v>
      </c>
      <c r="G232" s="23">
        <v>117</v>
      </c>
      <c r="H232" s="23">
        <v>127</v>
      </c>
      <c r="I232" s="23">
        <v>136</v>
      </c>
      <c r="J232" s="23">
        <v>148</v>
      </c>
      <c r="K232" s="23">
        <v>165</v>
      </c>
      <c r="L232" s="23">
        <v>181</v>
      </c>
      <c r="M232" s="23">
        <v>197</v>
      </c>
      <c r="N232" s="23">
        <v>214</v>
      </c>
      <c r="O232" s="23">
        <v>231</v>
      </c>
      <c r="P232" s="23">
        <v>268</v>
      </c>
      <c r="Q232" s="23">
        <v>305</v>
      </c>
      <c r="R232" s="23">
        <v>342</v>
      </c>
      <c r="S232" s="23">
        <v>379</v>
      </c>
      <c r="T232" s="23">
        <v>423</v>
      </c>
      <c r="U232" s="23">
        <v>502</v>
      </c>
      <c r="V232" s="23">
        <v>581</v>
      </c>
      <c r="W232" s="23">
        <v>661</v>
      </c>
      <c r="X232" s="23">
        <v>740</v>
      </c>
      <c r="Y232" s="23">
        <v>837</v>
      </c>
      <c r="Z232" s="23">
        <v>970</v>
      </c>
      <c r="AA232" s="23">
        <v>1104</v>
      </c>
      <c r="AB232" s="23">
        <v>1237</v>
      </c>
      <c r="AC232" s="23">
        <v>1370</v>
      </c>
      <c r="AD232" s="23">
        <v>1536</v>
      </c>
      <c r="AE232" s="23">
        <v>1707</v>
      </c>
      <c r="AF232" s="23">
        <v>1879</v>
      </c>
      <c r="AG232" s="23">
        <v>2050</v>
      </c>
      <c r="AH232" s="23">
        <v>2222</v>
      </c>
      <c r="AI232" s="23">
        <v>2493</v>
      </c>
      <c r="AJ232" s="23">
        <v>2702</v>
      </c>
      <c r="AK232" s="23">
        <v>2910</v>
      </c>
      <c r="AL232" s="23">
        <v>3117</v>
      </c>
      <c r="AM232" s="23">
        <v>3326</v>
      </c>
      <c r="AN232" s="23">
        <v>3650</v>
      </c>
      <c r="AO232" s="23">
        <v>3952</v>
      </c>
      <c r="AP232" s="23">
        <v>4254</v>
      </c>
      <c r="AQ232" s="23">
        <v>4556</v>
      </c>
      <c r="AR232" s="23">
        <v>4857</v>
      </c>
      <c r="AS232" s="23">
        <v>5531</v>
      </c>
      <c r="AT232" s="23">
        <v>5884</v>
      </c>
      <c r="AU232" s="23">
        <v>6237</v>
      </c>
      <c r="AV232" s="23">
        <v>6590</v>
      </c>
      <c r="AW232" s="23">
        <v>6944</v>
      </c>
      <c r="AX232" s="23">
        <v>7823</v>
      </c>
    </row>
    <row r="233" spans="2:50" x14ac:dyDescent="0.2">
      <c r="B233" s="22">
        <v>23</v>
      </c>
      <c r="C233" s="23">
        <v>87</v>
      </c>
      <c r="D233" s="23">
        <v>93</v>
      </c>
      <c r="E233" s="23">
        <v>99</v>
      </c>
      <c r="F233" s="23">
        <v>109</v>
      </c>
      <c r="G233" s="23">
        <v>117</v>
      </c>
      <c r="H233" s="23">
        <v>127</v>
      </c>
      <c r="I233" s="23">
        <v>136</v>
      </c>
      <c r="J233" s="23">
        <v>148</v>
      </c>
      <c r="K233" s="23">
        <v>165</v>
      </c>
      <c r="L233" s="23">
        <v>181</v>
      </c>
      <c r="M233" s="23">
        <v>197</v>
      </c>
      <c r="N233" s="23">
        <v>214</v>
      </c>
      <c r="O233" s="23">
        <v>231</v>
      </c>
      <c r="P233" s="23">
        <v>268</v>
      </c>
      <c r="Q233" s="23">
        <v>305</v>
      </c>
      <c r="R233" s="23">
        <v>342</v>
      </c>
      <c r="S233" s="23">
        <v>379</v>
      </c>
      <c r="T233" s="23">
        <v>423</v>
      </c>
      <c r="U233" s="23">
        <v>502</v>
      </c>
      <c r="V233" s="23">
        <v>581</v>
      </c>
      <c r="W233" s="23">
        <v>661</v>
      </c>
      <c r="X233" s="23">
        <v>740</v>
      </c>
      <c r="Y233" s="23">
        <v>837</v>
      </c>
      <c r="Z233" s="23">
        <v>970</v>
      </c>
      <c r="AA233" s="23">
        <v>1104</v>
      </c>
      <c r="AB233" s="23">
        <v>1237</v>
      </c>
      <c r="AC233" s="23">
        <v>1370</v>
      </c>
      <c r="AD233" s="23">
        <v>1536</v>
      </c>
      <c r="AE233" s="23">
        <v>1707</v>
      </c>
      <c r="AF233" s="23">
        <v>1879</v>
      </c>
      <c r="AG233" s="23">
        <v>2050</v>
      </c>
      <c r="AH233" s="23">
        <v>2222</v>
      </c>
      <c r="AI233" s="23">
        <v>2493</v>
      </c>
      <c r="AJ233" s="23">
        <v>2702</v>
      </c>
      <c r="AK233" s="23">
        <v>2910</v>
      </c>
      <c r="AL233" s="23">
        <v>3117</v>
      </c>
      <c r="AM233" s="23">
        <v>3326</v>
      </c>
      <c r="AN233" s="23">
        <v>3650</v>
      </c>
      <c r="AO233" s="23">
        <v>3952</v>
      </c>
      <c r="AP233" s="23">
        <v>4254</v>
      </c>
      <c r="AQ233" s="23">
        <v>4556</v>
      </c>
      <c r="AR233" s="23">
        <v>4857</v>
      </c>
      <c r="AS233" s="23">
        <v>5531</v>
      </c>
      <c r="AT233" s="23">
        <v>5884</v>
      </c>
      <c r="AU233" s="23">
        <v>6237</v>
      </c>
      <c r="AV233" s="23">
        <v>6590</v>
      </c>
      <c r="AW233" s="23">
        <v>6944</v>
      </c>
      <c r="AX233" s="23">
        <v>7823</v>
      </c>
    </row>
    <row r="234" spans="2:50" x14ac:dyDescent="0.2">
      <c r="B234" s="22">
        <v>24</v>
      </c>
      <c r="C234" s="23">
        <v>87</v>
      </c>
      <c r="D234" s="23">
        <v>93</v>
      </c>
      <c r="E234" s="23">
        <v>99</v>
      </c>
      <c r="F234" s="23">
        <v>109</v>
      </c>
      <c r="G234" s="23">
        <v>117</v>
      </c>
      <c r="H234" s="23">
        <v>127</v>
      </c>
      <c r="I234" s="23">
        <v>136</v>
      </c>
      <c r="J234" s="23">
        <v>148</v>
      </c>
      <c r="K234" s="23">
        <v>165</v>
      </c>
      <c r="L234" s="23">
        <v>181</v>
      </c>
      <c r="M234" s="23">
        <v>197</v>
      </c>
      <c r="N234" s="23">
        <v>214</v>
      </c>
      <c r="O234" s="23">
        <v>231</v>
      </c>
      <c r="P234" s="23">
        <v>268</v>
      </c>
      <c r="Q234" s="23">
        <v>305</v>
      </c>
      <c r="R234" s="23">
        <v>342</v>
      </c>
      <c r="S234" s="23">
        <v>379</v>
      </c>
      <c r="T234" s="23">
        <v>423</v>
      </c>
      <c r="U234" s="23">
        <v>502</v>
      </c>
      <c r="V234" s="23">
        <v>581</v>
      </c>
      <c r="W234" s="23">
        <v>661</v>
      </c>
      <c r="X234" s="23">
        <v>740</v>
      </c>
      <c r="Y234" s="23">
        <v>837</v>
      </c>
      <c r="Z234" s="23">
        <v>970</v>
      </c>
      <c r="AA234" s="23">
        <v>1104</v>
      </c>
      <c r="AB234" s="23">
        <v>1237</v>
      </c>
      <c r="AC234" s="23">
        <v>1370</v>
      </c>
      <c r="AD234" s="23">
        <v>1536</v>
      </c>
      <c r="AE234" s="23">
        <v>1707</v>
      </c>
      <c r="AF234" s="23">
        <v>1879</v>
      </c>
      <c r="AG234" s="23">
        <v>2050</v>
      </c>
      <c r="AH234" s="23">
        <v>2222</v>
      </c>
      <c r="AI234" s="23">
        <v>2493</v>
      </c>
      <c r="AJ234" s="23">
        <v>2702</v>
      </c>
      <c r="AK234" s="23">
        <v>2910</v>
      </c>
      <c r="AL234" s="23">
        <v>3117</v>
      </c>
      <c r="AM234" s="23">
        <v>3326</v>
      </c>
      <c r="AN234" s="23">
        <v>3650</v>
      </c>
      <c r="AO234" s="23">
        <v>3952</v>
      </c>
      <c r="AP234" s="23">
        <v>4254</v>
      </c>
      <c r="AQ234" s="23">
        <v>4556</v>
      </c>
      <c r="AR234" s="23">
        <v>4857</v>
      </c>
      <c r="AS234" s="23">
        <v>5531</v>
      </c>
      <c r="AT234" s="23">
        <v>5884</v>
      </c>
      <c r="AU234" s="23">
        <v>6237</v>
      </c>
      <c r="AV234" s="23">
        <v>6590</v>
      </c>
      <c r="AW234" s="23">
        <v>6944</v>
      </c>
      <c r="AX234" s="23">
        <v>7823</v>
      </c>
    </row>
    <row r="235" spans="2:50" x14ac:dyDescent="0.2">
      <c r="B235" s="22">
        <v>25</v>
      </c>
      <c r="C235" s="23">
        <v>87</v>
      </c>
      <c r="D235" s="23">
        <v>93</v>
      </c>
      <c r="E235" s="23">
        <v>99</v>
      </c>
      <c r="F235" s="23">
        <v>109</v>
      </c>
      <c r="G235" s="23">
        <v>117</v>
      </c>
      <c r="H235" s="23">
        <v>127</v>
      </c>
      <c r="I235" s="23">
        <v>136</v>
      </c>
      <c r="J235" s="23">
        <v>148</v>
      </c>
      <c r="K235" s="23">
        <v>165</v>
      </c>
      <c r="L235" s="23">
        <v>181</v>
      </c>
      <c r="M235" s="23">
        <v>197</v>
      </c>
      <c r="N235" s="23">
        <v>214</v>
      </c>
      <c r="O235" s="23">
        <v>231</v>
      </c>
      <c r="P235" s="23">
        <v>268</v>
      </c>
      <c r="Q235" s="23">
        <v>305</v>
      </c>
      <c r="R235" s="23">
        <v>342</v>
      </c>
      <c r="S235" s="23">
        <v>379</v>
      </c>
      <c r="T235" s="23">
        <v>423</v>
      </c>
      <c r="U235" s="23">
        <v>502</v>
      </c>
      <c r="V235" s="23">
        <v>581</v>
      </c>
      <c r="W235" s="23">
        <v>661</v>
      </c>
      <c r="X235" s="23">
        <v>740</v>
      </c>
      <c r="Y235" s="23">
        <v>837</v>
      </c>
      <c r="Z235" s="23">
        <v>970</v>
      </c>
      <c r="AA235" s="23">
        <v>1104</v>
      </c>
      <c r="AB235" s="23">
        <v>1237</v>
      </c>
      <c r="AC235" s="23">
        <v>1370</v>
      </c>
      <c r="AD235" s="23">
        <v>1536</v>
      </c>
      <c r="AE235" s="23">
        <v>1707</v>
      </c>
      <c r="AF235" s="23">
        <v>1879</v>
      </c>
      <c r="AG235" s="23">
        <v>2050</v>
      </c>
      <c r="AH235" s="23">
        <v>2222</v>
      </c>
      <c r="AI235" s="23">
        <v>2493</v>
      </c>
      <c r="AJ235" s="23">
        <v>2702</v>
      </c>
      <c r="AK235" s="23">
        <v>2910</v>
      </c>
      <c r="AL235" s="23">
        <v>3117</v>
      </c>
      <c r="AM235" s="23">
        <v>3326</v>
      </c>
      <c r="AN235" s="23">
        <v>3650</v>
      </c>
      <c r="AO235" s="23">
        <v>3952</v>
      </c>
      <c r="AP235" s="23">
        <v>4254</v>
      </c>
      <c r="AQ235" s="23">
        <v>4556</v>
      </c>
      <c r="AR235" s="23">
        <v>4857</v>
      </c>
      <c r="AS235" s="23">
        <v>5531</v>
      </c>
      <c r="AT235" s="23">
        <v>5884</v>
      </c>
      <c r="AU235" s="23">
        <v>6237</v>
      </c>
      <c r="AV235" s="23">
        <v>6590</v>
      </c>
      <c r="AW235" s="23">
        <v>6944</v>
      </c>
      <c r="AX235" s="23">
        <v>7823</v>
      </c>
    </row>
    <row r="236" spans="2:50" x14ac:dyDescent="0.2">
      <c r="B236" s="22">
        <v>26</v>
      </c>
      <c r="C236" s="23">
        <v>87</v>
      </c>
      <c r="D236" s="23">
        <v>93</v>
      </c>
      <c r="E236" s="23">
        <v>99</v>
      </c>
      <c r="F236" s="23">
        <v>109</v>
      </c>
      <c r="G236" s="23">
        <v>117</v>
      </c>
      <c r="H236" s="23">
        <v>127</v>
      </c>
      <c r="I236" s="23">
        <v>136</v>
      </c>
      <c r="J236" s="23">
        <v>148</v>
      </c>
      <c r="K236" s="23">
        <v>165</v>
      </c>
      <c r="L236" s="23">
        <v>181</v>
      </c>
      <c r="M236" s="23">
        <v>197</v>
      </c>
      <c r="N236" s="23">
        <v>214</v>
      </c>
      <c r="O236" s="23">
        <v>231</v>
      </c>
      <c r="P236" s="23">
        <v>268</v>
      </c>
      <c r="Q236" s="23">
        <v>305</v>
      </c>
      <c r="R236" s="23">
        <v>342</v>
      </c>
      <c r="S236" s="23">
        <v>379</v>
      </c>
      <c r="T236" s="23">
        <v>423</v>
      </c>
      <c r="U236" s="23">
        <v>502</v>
      </c>
      <c r="V236" s="23">
        <v>581</v>
      </c>
      <c r="W236" s="23">
        <v>661</v>
      </c>
      <c r="X236" s="23">
        <v>740</v>
      </c>
      <c r="Y236" s="23">
        <v>837</v>
      </c>
      <c r="Z236" s="23">
        <v>970</v>
      </c>
      <c r="AA236" s="23">
        <v>1104</v>
      </c>
      <c r="AB236" s="23">
        <v>1237</v>
      </c>
      <c r="AC236" s="23">
        <v>1370</v>
      </c>
      <c r="AD236" s="23">
        <v>1536</v>
      </c>
      <c r="AE236" s="23">
        <v>1707</v>
      </c>
      <c r="AF236" s="23">
        <v>1879</v>
      </c>
      <c r="AG236" s="23">
        <v>2050</v>
      </c>
      <c r="AH236" s="23">
        <v>2222</v>
      </c>
      <c r="AI236" s="23">
        <v>2493</v>
      </c>
      <c r="AJ236" s="23">
        <v>2702</v>
      </c>
      <c r="AK236" s="23">
        <v>2910</v>
      </c>
      <c r="AL236" s="23">
        <v>3117</v>
      </c>
      <c r="AM236" s="23">
        <v>3326</v>
      </c>
      <c r="AN236" s="23">
        <v>3650</v>
      </c>
      <c r="AO236" s="23">
        <v>3952</v>
      </c>
      <c r="AP236" s="23">
        <v>4254</v>
      </c>
      <c r="AQ236" s="23">
        <v>4556</v>
      </c>
      <c r="AR236" s="23">
        <v>4857</v>
      </c>
      <c r="AS236" s="23">
        <v>5531</v>
      </c>
      <c r="AT236" s="23">
        <v>5884</v>
      </c>
      <c r="AU236" s="23">
        <v>6237</v>
      </c>
      <c r="AV236" s="23">
        <v>6590</v>
      </c>
      <c r="AW236" s="23">
        <v>6944</v>
      </c>
      <c r="AX236" s="23">
        <v>7823</v>
      </c>
    </row>
    <row r="237" spans="2:50" x14ac:dyDescent="0.2">
      <c r="B237" s="22">
        <v>27</v>
      </c>
      <c r="C237" s="23">
        <v>87</v>
      </c>
      <c r="D237" s="23">
        <v>93</v>
      </c>
      <c r="E237" s="23">
        <v>99</v>
      </c>
      <c r="F237" s="23">
        <v>109</v>
      </c>
      <c r="G237" s="23">
        <v>117</v>
      </c>
      <c r="H237" s="23">
        <v>127</v>
      </c>
      <c r="I237" s="23">
        <v>136</v>
      </c>
      <c r="J237" s="23">
        <v>148</v>
      </c>
      <c r="K237" s="23">
        <v>165</v>
      </c>
      <c r="L237" s="23">
        <v>181</v>
      </c>
      <c r="M237" s="23">
        <v>197</v>
      </c>
      <c r="N237" s="23">
        <v>214</v>
      </c>
      <c r="O237" s="23">
        <v>231</v>
      </c>
      <c r="P237" s="23">
        <v>268</v>
      </c>
      <c r="Q237" s="23">
        <v>305</v>
      </c>
      <c r="R237" s="23">
        <v>342</v>
      </c>
      <c r="S237" s="23">
        <v>379</v>
      </c>
      <c r="T237" s="23">
        <v>423</v>
      </c>
      <c r="U237" s="23">
        <v>502</v>
      </c>
      <c r="V237" s="23">
        <v>581</v>
      </c>
      <c r="W237" s="23">
        <v>661</v>
      </c>
      <c r="X237" s="23">
        <v>740</v>
      </c>
      <c r="Y237" s="23">
        <v>837</v>
      </c>
      <c r="Z237" s="23">
        <v>970</v>
      </c>
      <c r="AA237" s="23">
        <v>1104</v>
      </c>
      <c r="AB237" s="23">
        <v>1237</v>
      </c>
      <c r="AC237" s="23">
        <v>1370</v>
      </c>
      <c r="AD237" s="23">
        <v>1536</v>
      </c>
      <c r="AE237" s="23">
        <v>1707</v>
      </c>
      <c r="AF237" s="23">
        <v>1879</v>
      </c>
      <c r="AG237" s="23">
        <v>2050</v>
      </c>
      <c r="AH237" s="23">
        <v>2222</v>
      </c>
      <c r="AI237" s="23">
        <v>2493</v>
      </c>
      <c r="AJ237" s="23">
        <v>2702</v>
      </c>
      <c r="AK237" s="23">
        <v>2910</v>
      </c>
      <c r="AL237" s="23">
        <v>3117</v>
      </c>
      <c r="AM237" s="23">
        <v>3326</v>
      </c>
      <c r="AN237" s="23">
        <v>3650</v>
      </c>
      <c r="AO237" s="23">
        <v>3952</v>
      </c>
      <c r="AP237" s="23">
        <v>4254</v>
      </c>
      <c r="AQ237" s="23">
        <v>4556</v>
      </c>
      <c r="AR237" s="23">
        <v>4857</v>
      </c>
      <c r="AS237" s="23">
        <v>5531</v>
      </c>
      <c r="AT237" s="23">
        <v>5884</v>
      </c>
      <c r="AU237" s="23">
        <v>6237</v>
      </c>
      <c r="AV237" s="23">
        <v>6590</v>
      </c>
      <c r="AW237" s="23">
        <v>6944</v>
      </c>
      <c r="AX237" s="23">
        <v>7823</v>
      </c>
    </row>
    <row r="238" spans="2:50" x14ac:dyDescent="0.2">
      <c r="B238" s="22">
        <v>28</v>
      </c>
      <c r="C238" s="23">
        <v>87</v>
      </c>
      <c r="D238" s="23">
        <v>93</v>
      </c>
      <c r="E238" s="23">
        <v>99</v>
      </c>
      <c r="F238" s="23">
        <v>109</v>
      </c>
      <c r="G238" s="23">
        <v>117</v>
      </c>
      <c r="H238" s="23">
        <v>127</v>
      </c>
      <c r="I238" s="23">
        <v>136</v>
      </c>
      <c r="J238" s="23">
        <v>148</v>
      </c>
      <c r="K238" s="23">
        <v>165</v>
      </c>
      <c r="L238" s="23">
        <v>181</v>
      </c>
      <c r="M238" s="23">
        <v>197</v>
      </c>
      <c r="N238" s="23">
        <v>214</v>
      </c>
      <c r="O238" s="23">
        <v>231</v>
      </c>
      <c r="P238" s="23">
        <v>268</v>
      </c>
      <c r="Q238" s="23">
        <v>305</v>
      </c>
      <c r="R238" s="23">
        <v>342</v>
      </c>
      <c r="S238" s="23">
        <v>379</v>
      </c>
      <c r="T238" s="23">
        <v>423</v>
      </c>
      <c r="U238" s="23">
        <v>502</v>
      </c>
      <c r="V238" s="23">
        <v>581</v>
      </c>
      <c r="W238" s="23">
        <v>661</v>
      </c>
      <c r="X238" s="23">
        <v>740</v>
      </c>
      <c r="Y238" s="23">
        <v>837</v>
      </c>
      <c r="Z238" s="23">
        <v>970</v>
      </c>
      <c r="AA238" s="23">
        <v>1104</v>
      </c>
      <c r="AB238" s="23">
        <v>1237</v>
      </c>
      <c r="AC238" s="23">
        <v>1370</v>
      </c>
      <c r="AD238" s="23">
        <v>1536</v>
      </c>
      <c r="AE238" s="23">
        <v>1707</v>
      </c>
      <c r="AF238" s="23">
        <v>1879</v>
      </c>
      <c r="AG238" s="23">
        <v>2050</v>
      </c>
      <c r="AH238" s="23">
        <v>2222</v>
      </c>
      <c r="AI238" s="23">
        <v>2493</v>
      </c>
      <c r="AJ238" s="23">
        <v>2702</v>
      </c>
      <c r="AK238" s="23">
        <v>2910</v>
      </c>
      <c r="AL238" s="23">
        <v>3117</v>
      </c>
      <c r="AM238" s="23">
        <v>3326</v>
      </c>
      <c r="AN238" s="23">
        <v>3650</v>
      </c>
      <c r="AO238" s="23">
        <v>3952</v>
      </c>
      <c r="AP238" s="23">
        <v>4254</v>
      </c>
      <c r="AQ238" s="23">
        <v>4556</v>
      </c>
      <c r="AR238" s="23">
        <v>4857</v>
      </c>
      <c r="AS238" s="23">
        <v>5531</v>
      </c>
      <c r="AT238" s="23">
        <v>5884</v>
      </c>
      <c r="AU238" s="23">
        <v>6237</v>
      </c>
      <c r="AV238" s="23">
        <v>6590</v>
      </c>
      <c r="AW238" s="23">
        <v>6944</v>
      </c>
      <c r="AX238" s="23">
        <v>7823</v>
      </c>
    </row>
    <row r="239" spans="2:50" x14ac:dyDescent="0.2">
      <c r="B239" s="22">
        <v>29</v>
      </c>
      <c r="C239" s="23">
        <v>87</v>
      </c>
      <c r="D239" s="23">
        <v>93</v>
      </c>
      <c r="E239" s="23">
        <v>99</v>
      </c>
      <c r="F239" s="23">
        <v>109</v>
      </c>
      <c r="G239" s="23">
        <v>117</v>
      </c>
      <c r="H239" s="23">
        <v>127</v>
      </c>
      <c r="I239" s="23">
        <v>136</v>
      </c>
      <c r="J239" s="23">
        <v>148</v>
      </c>
      <c r="K239" s="23">
        <v>165</v>
      </c>
      <c r="L239" s="23">
        <v>181</v>
      </c>
      <c r="M239" s="23">
        <v>197</v>
      </c>
      <c r="N239" s="23">
        <v>214</v>
      </c>
      <c r="O239" s="23">
        <v>231</v>
      </c>
      <c r="P239" s="23">
        <v>268</v>
      </c>
      <c r="Q239" s="23">
        <v>305</v>
      </c>
      <c r="R239" s="23">
        <v>342</v>
      </c>
      <c r="S239" s="23">
        <v>379</v>
      </c>
      <c r="T239" s="23">
        <v>423</v>
      </c>
      <c r="U239" s="23">
        <v>502</v>
      </c>
      <c r="V239" s="23">
        <v>581</v>
      </c>
      <c r="W239" s="23">
        <v>661</v>
      </c>
      <c r="X239" s="23">
        <v>740</v>
      </c>
      <c r="Y239" s="23">
        <v>837</v>
      </c>
      <c r="Z239" s="23">
        <v>970</v>
      </c>
      <c r="AA239" s="23">
        <v>1104</v>
      </c>
      <c r="AB239" s="23">
        <v>1237</v>
      </c>
      <c r="AC239" s="23">
        <v>1370</v>
      </c>
      <c r="AD239" s="23">
        <v>1536</v>
      </c>
      <c r="AE239" s="23">
        <v>1707</v>
      </c>
      <c r="AF239" s="23">
        <v>1879</v>
      </c>
      <c r="AG239" s="23">
        <v>2050</v>
      </c>
      <c r="AH239" s="23">
        <v>2222</v>
      </c>
      <c r="AI239" s="23">
        <v>2493</v>
      </c>
      <c r="AJ239" s="23">
        <v>2702</v>
      </c>
      <c r="AK239" s="23">
        <v>2910</v>
      </c>
      <c r="AL239" s="23">
        <v>3117</v>
      </c>
      <c r="AM239" s="23">
        <v>3326</v>
      </c>
      <c r="AN239" s="23">
        <v>3650</v>
      </c>
      <c r="AO239" s="23">
        <v>3952</v>
      </c>
      <c r="AP239" s="23">
        <v>4254</v>
      </c>
      <c r="AQ239" s="23">
        <v>4556</v>
      </c>
      <c r="AR239" s="23">
        <v>4857</v>
      </c>
      <c r="AS239" s="23">
        <v>5531</v>
      </c>
      <c r="AT239" s="23">
        <v>5884</v>
      </c>
      <c r="AU239" s="23">
        <v>6237</v>
      </c>
      <c r="AV239" s="23">
        <v>6590</v>
      </c>
      <c r="AW239" s="23">
        <v>6944</v>
      </c>
      <c r="AX239" s="23">
        <v>7823</v>
      </c>
    </row>
    <row r="240" spans="2:50" x14ac:dyDescent="0.2">
      <c r="B240" s="22">
        <v>30</v>
      </c>
      <c r="C240" s="23">
        <v>87</v>
      </c>
      <c r="D240" s="23">
        <v>93</v>
      </c>
      <c r="E240" s="23">
        <v>99</v>
      </c>
      <c r="F240" s="23">
        <v>109</v>
      </c>
      <c r="G240" s="23">
        <v>117</v>
      </c>
      <c r="H240" s="23">
        <v>127</v>
      </c>
      <c r="I240" s="23">
        <v>136</v>
      </c>
      <c r="J240" s="23">
        <v>148</v>
      </c>
      <c r="K240" s="23">
        <v>165</v>
      </c>
      <c r="L240" s="23">
        <v>181</v>
      </c>
      <c r="M240" s="23">
        <v>197</v>
      </c>
      <c r="N240" s="23">
        <v>214</v>
      </c>
      <c r="O240" s="23">
        <v>231</v>
      </c>
      <c r="P240" s="23">
        <v>268</v>
      </c>
      <c r="Q240" s="23">
        <v>305</v>
      </c>
      <c r="R240" s="23">
        <v>342</v>
      </c>
      <c r="S240" s="23">
        <v>379</v>
      </c>
      <c r="T240" s="23">
        <v>423</v>
      </c>
      <c r="U240" s="23">
        <v>502</v>
      </c>
      <c r="V240" s="23">
        <v>581</v>
      </c>
      <c r="W240" s="23">
        <v>661</v>
      </c>
      <c r="X240" s="23">
        <v>740</v>
      </c>
      <c r="Y240" s="23">
        <v>837</v>
      </c>
      <c r="Z240" s="23">
        <v>970</v>
      </c>
      <c r="AA240" s="23">
        <v>1104</v>
      </c>
      <c r="AB240" s="23">
        <v>1237</v>
      </c>
      <c r="AC240" s="23">
        <v>1370</v>
      </c>
      <c r="AD240" s="23">
        <v>1536</v>
      </c>
      <c r="AE240" s="23">
        <v>1707</v>
      </c>
      <c r="AF240" s="23">
        <v>1879</v>
      </c>
      <c r="AG240" s="23">
        <v>2050</v>
      </c>
      <c r="AH240" s="23">
        <v>2222</v>
      </c>
      <c r="AI240" s="23">
        <v>2493</v>
      </c>
      <c r="AJ240" s="23">
        <v>2702</v>
      </c>
      <c r="AK240" s="23">
        <v>2910</v>
      </c>
      <c r="AL240" s="23">
        <v>3117</v>
      </c>
      <c r="AM240" s="23">
        <v>3326</v>
      </c>
      <c r="AN240" s="23">
        <v>3650</v>
      </c>
      <c r="AO240" s="23">
        <v>3952</v>
      </c>
      <c r="AP240" s="23">
        <v>4254</v>
      </c>
      <c r="AQ240" s="23">
        <v>4556</v>
      </c>
      <c r="AR240" s="23">
        <v>4857</v>
      </c>
      <c r="AS240" s="23">
        <v>5531</v>
      </c>
      <c r="AT240" s="23">
        <v>5884</v>
      </c>
      <c r="AU240" s="23">
        <v>6237</v>
      </c>
      <c r="AV240" s="23">
        <v>6590</v>
      </c>
      <c r="AW240" s="23">
        <v>6944</v>
      </c>
      <c r="AX240" s="23">
        <v>7823</v>
      </c>
    </row>
    <row r="241" spans="2:50" x14ac:dyDescent="0.2">
      <c r="B241" s="22">
        <v>31</v>
      </c>
      <c r="C241" s="23">
        <v>87</v>
      </c>
      <c r="D241" s="23">
        <v>93</v>
      </c>
      <c r="E241" s="23">
        <v>99</v>
      </c>
      <c r="F241" s="23">
        <v>109</v>
      </c>
      <c r="G241" s="23">
        <v>117</v>
      </c>
      <c r="H241" s="23">
        <v>127</v>
      </c>
      <c r="I241" s="23">
        <v>136</v>
      </c>
      <c r="J241" s="23">
        <v>148</v>
      </c>
      <c r="K241" s="23">
        <v>165</v>
      </c>
      <c r="L241" s="23">
        <v>181</v>
      </c>
      <c r="M241" s="23">
        <v>197</v>
      </c>
      <c r="N241" s="23">
        <v>214</v>
      </c>
      <c r="O241" s="23">
        <v>231</v>
      </c>
      <c r="P241" s="23">
        <v>268</v>
      </c>
      <c r="Q241" s="23">
        <v>305</v>
      </c>
      <c r="R241" s="23">
        <v>342</v>
      </c>
      <c r="S241" s="23">
        <v>379</v>
      </c>
      <c r="T241" s="23">
        <v>423</v>
      </c>
      <c r="U241" s="23">
        <v>502</v>
      </c>
      <c r="V241" s="23">
        <v>581</v>
      </c>
      <c r="W241" s="23">
        <v>661</v>
      </c>
      <c r="X241" s="23">
        <v>740</v>
      </c>
      <c r="Y241" s="23">
        <v>837</v>
      </c>
      <c r="Z241" s="23">
        <v>970</v>
      </c>
      <c r="AA241" s="23">
        <v>1104</v>
      </c>
      <c r="AB241" s="23">
        <v>1237</v>
      </c>
      <c r="AC241" s="23">
        <v>1370</v>
      </c>
      <c r="AD241" s="23">
        <v>1536</v>
      </c>
      <c r="AE241" s="23">
        <v>1707</v>
      </c>
      <c r="AF241" s="23">
        <v>1879</v>
      </c>
      <c r="AG241" s="23">
        <v>2050</v>
      </c>
      <c r="AH241" s="23">
        <v>2222</v>
      </c>
      <c r="AI241" s="23">
        <v>2493</v>
      </c>
      <c r="AJ241" s="23">
        <v>2702</v>
      </c>
      <c r="AK241" s="23">
        <v>2910</v>
      </c>
      <c r="AL241" s="23">
        <v>3117</v>
      </c>
      <c r="AM241" s="23">
        <v>3326</v>
      </c>
      <c r="AN241" s="23">
        <v>3650</v>
      </c>
      <c r="AO241" s="23">
        <v>3952</v>
      </c>
      <c r="AP241" s="23">
        <v>4254</v>
      </c>
      <c r="AQ241" s="23">
        <v>4556</v>
      </c>
      <c r="AR241" s="23">
        <v>4857</v>
      </c>
      <c r="AS241" s="23">
        <v>5531</v>
      </c>
      <c r="AT241" s="23">
        <v>5884</v>
      </c>
      <c r="AU241" s="23">
        <v>6237</v>
      </c>
      <c r="AV241" s="23">
        <v>6590</v>
      </c>
      <c r="AW241" s="23">
        <v>6944</v>
      </c>
      <c r="AX241" s="23">
        <v>7823</v>
      </c>
    </row>
    <row r="242" spans="2:50" x14ac:dyDescent="0.2">
      <c r="B242" s="22">
        <v>32</v>
      </c>
      <c r="C242" s="23">
        <v>87</v>
      </c>
      <c r="D242" s="23">
        <v>93</v>
      </c>
      <c r="E242" s="23">
        <v>99</v>
      </c>
      <c r="F242" s="23">
        <v>109</v>
      </c>
      <c r="G242" s="23">
        <v>117</v>
      </c>
      <c r="H242" s="23">
        <v>127</v>
      </c>
      <c r="I242" s="23">
        <v>136</v>
      </c>
      <c r="J242" s="23">
        <v>148</v>
      </c>
      <c r="K242" s="23">
        <v>165</v>
      </c>
      <c r="L242" s="23">
        <v>181</v>
      </c>
      <c r="M242" s="23">
        <v>197</v>
      </c>
      <c r="N242" s="23">
        <v>214</v>
      </c>
      <c r="O242" s="23">
        <v>231</v>
      </c>
      <c r="P242" s="23">
        <v>268</v>
      </c>
      <c r="Q242" s="23">
        <v>305</v>
      </c>
      <c r="R242" s="23">
        <v>342</v>
      </c>
      <c r="S242" s="23">
        <v>379</v>
      </c>
      <c r="T242" s="23">
        <v>423</v>
      </c>
      <c r="U242" s="23">
        <v>502</v>
      </c>
      <c r="V242" s="23">
        <v>581</v>
      </c>
      <c r="W242" s="23">
        <v>661</v>
      </c>
      <c r="X242" s="23">
        <v>740</v>
      </c>
      <c r="Y242" s="23">
        <v>837</v>
      </c>
      <c r="Z242" s="23">
        <v>970</v>
      </c>
      <c r="AA242" s="23">
        <v>1104</v>
      </c>
      <c r="AB242" s="23">
        <v>1237</v>
      </c>
      <c r="AC242" s="23">
        <v>1370</v>
      </c>
      <c r="AD242" s="23">
        <v>1536</v>
      </c>
      <c r="AE242" s="23">
        <v>1707</v>
      </c>
      <c r="AF242" s="23">
        <v>1879</v>
      </c>
      <c r="AG242" s="23">
        <v>2050</v>
      </c>
      <c r="AH242" s="23">
        <v>2222</v>
      </c>
      <c r="AI242" s="23">
        <v>2493</v>
      </c>
      <c r="AJ242" s="23">
        <v>2702</v>
      </c>
      <c r="AK242" s="23">
        <v>2910</v>
      </c>
      <c r="AL242" s="23">
        <v>3117</v>
      </c>
      <c r="AM242" s="23">
        <v>3326</v>
      </c>
      <c r="AN242" s="23">
        <v>3650</v>
      </c>
      <c r="AO242" s="23">
        <v>3952</v>
      </c>
      <c r="AP242" s="23">
        <v>4254</v>
      </c>
      <c r="AQ242" s="23">
        <v>4556</v>
      </c>
      <c r="AR242" s="23">
        <v>4857</v>
      </c>
      <c r="AS242" s="23">
        <v>5531</v>
      </c>
      <c r="AT242" s="23">
        <v>5884</v>
      </c>
      <c r="AU242" s="23">
        <v>6237</v>
      </c>
      <c r="AV242" s="23">
        <v>6590</v>
      </c>
      <c r="AW242" s="23">
        <v>6944</v>
      </c>
      <c r="AX242" s="23">
        <v>7823</v>
      </c>
    </row>
    <row r="243" spans="2:50" x14ac:dyDescent="0.2">
      <c r="B243" s="22">
        <v>33</v>
      </c>
      <c r="C243" s="23">
        <v>87</v>
      </c>
      <c r="D243" s="23">
        <v>93</v>
      </c>
      <c r="E243" s="23">
        <v>99</v>
      </c>
      <c r="F243" s="23">
        <v>109</v>
      </c>
      <c r="G243" s="23">
        <v>117</v>
      </c>
      <c r="H243" s="23">
        <v>127</v>
      </c>
      <c r="I243" s="23">
        <v>136</v>
      </c>
      <c r="J243" s="23">
        <v>148</v>
      </c>
      <c r="K243" s="23">
        <v>165</v>
      </c>
      <c r="L243" s="23">
        <v>181</v>
      </c>
      <c r="M243" s="23">
        <v>197</v>
      </c>
      <c r="N243" s="23">
        <v>214</v>
      </c>
      <c r="O243" s="23">
        <v>231</v>
      </c>
      <c r="P243" s="23">
        <v>268</v>
      </c>
      <c r="Q243" s="23">
        <v>305</v>
      </c>
      <c r="R243" s="23">
        <v>342</v>
      </c>
      <c r="S243" s="23">
        <v>379</v>
      </c>
      <c r="T243" s="23">
        <v>423</v>
      </c>
      <c r="U243" s="23">
        <v>502</v>
      </c>
      <c r="V243" s="23">
        <v>581</v>
      </c>
      <c r="W243" s="23">
        <v>661</v>
      </c>
      <c r="X243" s="23">
        <v>740</v>
      </c>
      <c r="Y243" s="23">
        <v>837</v>
      </c>
      <c r="Z243" s="23">
        <v>970</v>
      </c>
      <c r="AA243" s="23">
        <v>1104</v>
      </c>
      <c r="AB243" s="23">
        <v>1237</v>
      </c>
      <c r="AC243" s="23">
        <v>1370</v>
      </c>
      <c r="AD243" s="23">
        <v>1536</v>
      </c>
      <c r="AE243" s="23">
        <v>1707</v>
      </c>
      <c r="AF243" s="23">
        <v>1879</v>
      </c>
      <c r="AG243" s="23">
        <v>2050</v>
      </c>
      <c r="AH243" s="23">
        <v>2222</v>
      </c>
      <c r="AI243" s="23">
        <v>2493</v>
      </c>
      <c r="AJ243" s="23">
        <v>2702</v>
      </c>
      <c r="AK243" s="23">
        <v>2910</v>
      </c>
      <c r="AL243" s="23">
        <v>3117</v>
      </c>
      <c r="AM243" s="23">
        <v>3326</v>
      </c>
      <c r="AN243" s="23">
        <v>3650</v>
      </c>
      <c r="AO243" s="23">
        <v>3952</v>
      </c>
      <c r="AP243" s="23">
        <v>4254</v>
      </c>
      <c r="AQ243" s="23">
        <v>4556</v>
      </c>
      <c r="AR243" s="23">
        <v>4857</v>
      </c>
      <c r="AS243" s="23">
        <v>5531</v>
      </c>
      <c r="AT243" s="23">
        <v>5884</v>
      </c>
      <c r="AU243" s="23">
        <v>6237</v>
      </c>
      <c r="AV243" s="23">
        <v>6590</v>
      </c>
      <c r="AW243" s="23">
        <v>6944</v>
      </c>
      <c r="AX243" s="23">
        <v>7823</v>
      </c>
    </row>
    <row r="244" spans="2:50" x14ac:dyDescent="0.2">
      <c r="B244" s="22">
        <v>34</v>
      </c>
      <c r="C244" s="23">
        <v>87</v>
      </c>
      <c r="D244" s="23">
        <v>93</v>
      </c>
      <c r="E244" s="23">
        <v>99</v>
      </c>
      <c r="F244" s="23">
        <v>109</v>
      </c>
      <c r="G244" s="23">
        <v>117</v>
      </c>
      <c r="H244" s="23">
        <v>127</v>
      </c>
      <c r="I244" s="23">
        <v>136</v>
      </c>
      <c r="J244" s="23">
        <v>148</v>
      </c>
      <c r="K244" s="23">
        <v>165</v>
      </c>
      <c r="L244" s="23">
        <v>181</v>
      </c>
      <c r="M244" s="23">
        <v>197</v>
      </c>
      <c r="N244" s="23">
        <v>214</v>
      </c>
      <c r="O244" s="23">
        <v>231</v>
      </c>
      <c r="P244" s="23">
        <v>268</v>
      </c>
      <c r="Q244" s="23">
        <v>305</v>
      </c>
      <c r="R244" s="23">
        <v>342</v>
      </c>
      <c r="S244" s="23">
        <v>379</v>
      </c>
      <c r="T244" s="23">
        <v>423</v>
      </c>
      <c r="U244" s="23">
        <v>502</v>
      </c>
      <c r="V244" s="23">
        <v>581</v>
      </c>
      <c r="W244" s="23">
        <v>661</v>
      </c>
      <c r="X244" s="23">
        <v>740</v>
      </c>
      <c r="Y244" s="23">
        <v>837</v>
      </c>
      <c r="Z244" s="23">
        <v>970</v>
      </c>
      <c r="AA244" s="23">
        <v>1104</v>
      </c>
      <c r="AB244" s="23">
        <v>1237</v>
      </c>
      <c r="AC244" s="23">
        <v>1370</v>
      </c>
      <c r="AD244" s="23">
        <v>1536</v>
      </c>
      <c r="AE244" s="23">
        <v>1707</v>
      </c>
      <c r="AF244" s="23">
        <v>1879</v>
      </c>
      <c r="AG244" s="23">
        <v>2050</v>
      </c>
      <c r="AH244" s="23">
        <v>2222</v>
      </c>
      <c r="AI244" s="23">
        <v>2493</v>
      </c>
      <c r="AJ244" s="23">
        <v>2702</v>
      </c>
      <c r="AK244" s="23">
        <v>2910</v>
      </c>
      <c r="AL244" s="23">
        <v>3117</v>
      </c>
      <c r="AM244" s="23">
        <v>3326</v>
      </c>
      <c r="AN244" s="23">
        <v>3650</v>
      </c>
      <c r="AO244" s="23">
        <v>3952</v>
      </c>
      <c r="AP244" s="23">
        <v>4254</v>
      </c>
      <c r="AQ244" s="23">
        <v>4556</v>
      </c>
      <c r="AR244" s="23">
        <v>4857</v>
      </c>
      <c r="AS244" s="23">
        <v>5531</v>
      </c>
      <c r="AT244" s="23">
        <v>5884</v>
      </c>
      <c r="AU244" s="23">
        <v>6237</v>
      </c>
      <c r="AV244" s="23">
        <v>6590</v>
      </c>
      <c r="AW244" s="23">
        <v>6944</v>
      </c>
      <c r="AX244" s="23">
        <v>7823</v>
      </c>
    </row>
    <row r="245" spans="2:50" x14ac:dyDescent="0.2">
      <c r="B245" s="22">
        <v>35</v>
      </c>
      <c r="C245" s="23">
        <v>87</v>
      </c>
      <c r="D245" s="23">
        <v>93</v>
      </c>
      <c r="E245" s="23">
        <v>99</v>
      </c>
      <c r="F245" s="23">
        <v>109</v>
      </c>
      <c r="G245" s="23">
        <v>117</v>
      </c>
      <c r="H245" s="23">
        <v>127</v>
      </c>
      <c r="I245" s="23">
        <v>136</v>
      </c>
      <c r="J245" s="23">
        <v>148</v>
      </c>
      <c r="K245" s="23">
        <v>165</v>
      </c>
      <c r="L245" s="23">
        <v>181</v>
      </c>
      <c r="M245" s="23">
        <v>197</v>
      </c>
      <c r="N245" s="23">
        <v>214</v>
      </c>
      <c r="O245" s="23">
        <v>231</v>
      </c>
      <c r="P245" s="23">
        <v>268</v>
      </c>
      <c r="Q245" s="23">
        <v>305</v>
      </c>
      <c r="R245" s="23">
        <v>342</v>
      </c>
      <c r="S245" s="23">
        <v>379</v>
      </c>
      <c r="T245" s="23">
        <v>423</v>
      </c>
      <c r="U245" s="23">
        <v>502</v>
      </c>
      <c r="V245" s="23">
        <v>581</v>
      </c>
      <c r="W245" s="23">
        <v>661</v>
      </c>
      <c r="X245" s="23">
        <v>740</v>
      </c>
      <c r="Y245" s="23">
        <v>837</v>
      </c>
      <c r="Z245" s="23">
        <v>970</v>
      </c>
      <c r="AA245" s="23">
        <v>1104</v>
      </c>
      <c r="AB245" s="23">
        <v>1237</v>
      </c>
      <c r="AC245" s="23">
        <v>1370</v>
      </c>
      <c r="AD245" s="23">
        <v>1536</v>
      </c>
      <c r="AE245" s="23">
        <v>1707</v>
      </c>
      <c r="AF245" s="23">
        <v>1879</v>
      </c>
      <c r="AG245" s="23">
        <v>2050</v>
      </c>
      <c r="AH245" s="23">
        <v>2222</v>
      </c>
      <c r="AI245" s="23">
        <v>2493</v>
      </c>
      <c r="AJ245" s="23">
        <v>2702</v>
      </c>
      <c r="AK245" s="23">
        <v>2910</v>
      </c>
      <c r="AL245" s="23">
        <v>3117</v>
      </c>
      <c r="AM245" s="23">
        <v>3326</v>
      </c>
      <c r="AN245" s="23">
        <v>3650</v>
      </c>
      <c r="AO245" s="23">
        <v>3952</v>
      </c>
      <c r="AP245" s="23">
        <v>4254</v>
      </c>
      <c r="AQ245" s="23">
        <v>4556</v>
      </c>
      <c r="AR245" s="23">
        <v>4857</v>
      </c>
      <c r="AS245" s="23">
        <v>5531</v>
      </c>
      <c r="AT245" s="23">
        <v>5884</v>
      </c>
      <c r="AU245" s="23">
        <v>6237</v>
      </c>
      <c r="AV245" s="23">
        <v>6590</v>
      </c>
      <c r="AW245" s="23">
        <v>6944</v>
      </c>
      <c r="AX245" s="23">
        <v>7823</v>
      </c>
    </row>
    <row r="246" spans="2:50" x14ac:dyDescent="0.2">
      <c r="B246" s="22">
        <v>36</v>
      </c>
      <c r="C246" s="23">
        <v>87</v>
      </c>
      <c r="D246" s="23">
        <v>93</v>
      </c>
      <c r="E246" s="23">
        <v>99</v>
      </c>
      <c r="F246" s="23">
        <v>109</v>
      </c>
      <c r="G246" s="23">
        <v>117</v>
      </c>
      <c r="H246" s="23">
        <v>127</v>
      </c>
      <c r="I246" s="23">
        <v>136</v>
      </c>
      <c r="J246" s="23">
        <v>148</v>
      </c>
      <c r="K246" s="23">
        <v>165</v>
      </c>
      <c r="L246" s="23">
        <v>181</v>
      </c>
      <c r="M246" s="23">
        <v>197</v>
      </c>
      <c r="N246" s="23">
        <v>214</v>
      </c>
      <c r="O246" s="23">
        <v>231</v>
      </c>
      <c r="P246" s="23">
        <v>268</v>
      </c>
      <c r="Q246" s="23">
        <v>305</v>
      </c>
      <c r="R246" s="23">
        <v>342</v>
      </c>
      <c r="S246" s="23">
        <v>379</v>
      </c>
      <c r="T246" s="23">
        <v>423</v>
      </c>
      <c r="U246" s="23">
        <v>502</v>
      </c>
      <c r="V246" s="23">
        <v>581</v>
      </c>
      <c r="W246" s="23">
        <v>661</v>
      </c>
      <c r="X246" s="23">
        <v>740</v>
      </c>
      <c r="Y246" s="23">
        <v>837</v>
      </c>
      <c r="Z246" s="23">
        <v>970</v>
      </c>
      <c r="AA246" s="23">
        <v>1104</v>
      </c>
      <c r="AB246" s="23">
        <v>1237</v>
      </c>
      <c r="AC246" s="23">
        <v>1370</v>
      </c>
      <c r="AD246" s="23">
        <v>1536</v>
      </c>
      <c r="AE246" s="23">
        <v>1707</v>
      </c>
      <c r="AF246" s="23">
        <v>1879</v>
      </c>
      <c r="AG246" s="23">
        <v>2050</v>
      </c>
      <c r="AH246" s="23">
        <v>2222</v>
      </c>
      <c r="AI246" s="23">
        <v>2493</v>
      </c>
      <c r="AJ246" s="23">
        <v>2702</v>
      </c>
      <c r="AK246" s="23">
        <v>2910</v>
      </c>
      <c r="AL246" s="23">
        <v>3117</v>
      </c>
      <c r="AM246" s="23">
        <v>3326</v>
      </c>
      <c r="AN246" s="23">
        <v>3650</v>
      </c>
      <c r="AO246" s="23">
        <v>3952</v>
      </c>
      <c r="AP246" s="23">
        <v>4254</v>
      </c>
      <c r="AQ246" s="23">
        <v>4556</v>
      </c>
      <c r="AR246" s="23">
        <v>4857</v>
      </c>
      <c r="AS246" s="23">
        <v>5531</v>
      </c>
      <c r="AT246" s="23">
        <v>5884</v>
      </c>
      <c r="AU246" s="23">
        <v>6237</v>
      </c>
      <c r="AV246" s="23">
        <v>6590</v>
      </c>
      <c r="AW246" s="23">
        <v>6944</v>
      </c>
      <c r="AX246" s="23">
        <v>7823</v>
      </c>
    </row>
    <row r="247" spans="2:50" x14ac:dyDescent="0.2">
      <c r="B247" s="22">
        <v>37</v>
      </c>
      <c r="C247" s="23">
        <v>87</v>
      </c>
      <c r="D247" s="23">
        <v>93</v>
      </c>
      <c r="E247" s="23">
        <v>99</v>
      </c>
      <c r="F247" s="23">
        <v>109</v>
      </c>
      <c r="G247" s="23">
        <v>117</v>
      </c>
      <c r="H247" s="23">
        <v>127</v>
      </c>
      <c r="I247" s="23">
        <v>136</v>
      </c>
      <c r="J247" s="23">
        <v>148</v>
      </c>
      <c r="K247" s="23">
        <v>165</v>
      </c>
      <c r="L247" s="23">
        <v>181</v>
      </c>
      <c r="M247" s="23">
        <v>197</v>
      </c>
      <c r="N247" s="23">
        <v>214</v>
      </c>
      <c r="O247" s="23">
        <v>231</v>
      </c>
      <c r="P247" s="23">
        <v>268</v>
      </c>
      <c r="Q247" s="23">
        <v>305</v>
      </c>
      <c r="R247" s="23">
        <v>342</v>
      </c>
      <c r="S247" s="23">
        <v>379</v>
      </c>
      <c r="T247" s="23">
        <v>423</v>
      </c>
      <c r="U247" s="23">
        <v>502</v>
      </c>
      <c r="V247" s="23">
        <v>581</v>
      </c>
      <c r="W247" s="23">
        <v>661</v>
      </c>
      <c r="X247" s="23">
        <v>740</v>
      </c>
      <c r="Y247" s="23">
        <v>837</v>
      </c>
      <c r="Z247" s="23">
        <v>970</v>
      </c>
      <c r="AA247" s="23">
        <v>1104</v>
      </c>
      <c r="AB247" s="23">
        <v>1237</v>
      </c>
      <c r="AC247" s="23">
        <v>1370</v>
      </c>
      <c r="AD247" s="23">
        <v>1536</v>
      </c>
      <c r="AE247" s="23">
        <v>1707</v>
      </c>
      <c r="AF247" s="23">
        <v>1879</v>
      </c>
      <c r="AG247" s="23">
        <v>2050</v>
      </c>
      <c r="AH247" s="23">
        <v>2222</v>
      </c>
      <c r="AI247" s="23">
        <v>2493</v>
      </c>
      <c r="AJ247" s="23">
        <v>2702</v>
      </c>
      <c r="AK247" s="23">
        <v>2910</v>
      </c>
      <c r="AL247" s="23">
        <v>3117</v>
      </c>
      <c r="AM247" s="23">
        <v>3326</v>
      </c>
      <c r="AN247" s="23">
        <v>3650</v>
      </c>
      <c r="AO247" s="23">
        <v>3952</v>
      </c>
      <c r="AP247" s="23">
        <v>4254</v>
      </c>
      <c r="AQ247" s="23">
        <v>4556</v>
      </c>
      <c r="AR247" s="23">
        <v>4857</v>
      </c>
      <c r="AS247" s="23">
        <v>5531</v>
      </c>
      <c r="AT247" s="23">
        <v>5884</v>
      </c>
      <c r="AU247" s="23">
        <v>6237</v>
      </c>
      <c r="AV247" s="23">
        <v>6590</v>
      </c>
      <c r="AW247" s="23">
        <v>6944</v>
      </c>
      <c r="AX247" s="23">
        <v>7823</v>
      </c>
    </row>
    <row r="248" spans="2:50" x14ac:dyDescent="0.2">
      <c r="B248" s="22">
        <v>38</v>
      </c>
      <c r="C248" s="23">
        <v>87</v>
      </c>
      <c r="D248" s="23">
        <v>93</v>
      </c>
      <c r="E248" s="23">
        <v>99</v>
      </c>
      <c r="F248" s="23">
        <v>109</v>
      </c>
      <c r="G248" s="23">
        <v>117</v>
      </c>
      <c r="H248" s="23">
        <v>127</v>
      </c>
      <c r="I248" s="23">
        <v>136</v>
      </c>
      <c r="J248" s="23">
        <v>148</v>
      </c>
      <c r="K248" s="23">
        <v>165</v>
      </c>
      <c r="L248" s="23">
        <v>181</v>
      </c>
      <c r="M248" s="23">
        <v>197</v>
      </c>
      <c r="N248" s="23">
        <v>214</v>
      </c>
      <c r="O248" s="23">
        <v>231</v>
      </c>
      <c r="P248" s="23">
        <v>268</v>
      </c>
      <c r="Q248" s="23">
        <v>305</v>
      </c>
      <c r="R248" s="23">
        <v>342</v>
      </c>
      <c r="S248" s="23">
        <v>379</v>
      </c>
      <c r="T248" s="23">
        <v>423</v>
      </c>
      <c r="U248" s="23">
        <v>502</v>
      </c>
      <c r="V248" s="23">
        <v>581</v>
      </c>
      <c r="W248" s="23">
        <v>661</v>
      </c>
      <c r="X248" s="23">
        <v>740</v>
      </c>
      <c r="Y248" s="23">
        <v>837</v>
      </c>
      <c r="Z248" s="23">
        <v>970</v>
      </c>
      <c r="AA248" s="23">
        <v>1104</v>
      </c>
      <c r="AB248" s="23">
        <v>1237</v>
      </c>
      <c r="AC248" s="23">
        <v>1370</v>
      </c>
      <c r="AD248" s="23">
        <v>1536</v>
      </c>
      <c r="AE248" s="23">
        <v>1707</v>
      </c>
      <c r="AF248" s="23">
        <v>1879</v>
      </c>
      <c r="AG248" s="23">
        <v>2050</v>
      </c>
      <c r="AH248" s="23">
        <v>2222</v>
      </c>
      <c r="AI248" s="23">
        <v>2493</v>
      </c>
      <c r="AJ248" s="23">
        <v>2702</v>
      </c>
      <c r="AK248" s="23">
        <v>2910</v>
      </c>
      <c r="AL248" s="23">
        <v>3117</v>
      </c>
      <c r="AM248" s="23">
        <v>3326</v>
      </c>
      <c r="AN248" s="23">
        <v>3650</v>
      </c>
      <c r="AO248" s="23">
        <v>3952</v>
      </c>
      <c r="AP248" s="23">
        <v>4254</v>
      </c>
      <c r="AQ248" s="23">
        <v>4556</v>
      </c>
      <c r="AR248" s="23">
        <v>4857</v>
      </c>
      <c r="AS248" s="23">
        <v>5531</v>
      </c>
      <c r="AT248" s="23">
        <v>5884</v>
      </c>
      <c r="AU248" s="23">
        <v>6237</v>
      </c>
      <c r="AV248" s="23">
        <v>6590</v>
      </c>
      <c r="AW248" s="23">
        <v>6944</v>
      </c>
      <c r="AX248" s="23">
        <v>7823</v>
      </c>
    </row>
    <row r="249" spans="2:50" x14ac:dyDescent="0.2">
      <c r="B249" s="22">
        <v>39</v>
      </c>
      <c r="C249" s="23">
        <v>87</v>
      </c>
      <c r="D249" s="23">
        <v>93</v>
      </c>
      <c r="E249" s="23">
        <v>99</v>
      </c>
      <c r="F249" s="23">
        <v>109</v>
      </c>
      <c r="G249" s="23">
        <v>117</v>
      </c>
      <c r="H249" s="23">
        <v>127</v>
      </c>
      <c r="I249" s="23">
        <v>136</v>
      </c>
      <c r="J249" s="23">
        <v>148</v>
      </c>
      <c r="K249" s="23">
        <v>165</v>
      </c>
      <c r="L249" s="23">
        <v>181</v>
      </c>
      <c r="M249" s="23">
        <v>197</v>
      </c>
      <c r="N249" s="23">
        <v>214</v>
      </c>
      <c r="O249" s="23">
        <v>231</v>
      </c>
      <c r="P249" s="23">
        <v>268</v>
      </c>
      <c r="Q249" s="23">
        <v>305</v>
      </c>
      <c r="R249" s="23">
        <v>342</v>
      </c>
      <c r="S249" s="23">
        <v>379</v>
      </c>
      <c r="T249" s="23">
        <v>423</v>
      </c>
      <c r="U249" s="23">
        <v>502</v>
      </c>
      <c r="V249" s="23">
        <v>581</v>
      </c>
      <c r="W249" s="23">
        <v>661</v>
      </c>
      <c r="X249" s="23">
        <v>740</v>
      </c>
      <c r="Y249" s="23">
        <v>837</v>
      </c>
      <c r="Z249" s="23">
        <v>970</v>
      </c>
      <c r="AA249" s="23">
        <v>1104</v>
      </c>
      <c r="AB249" s="23">
        <v>1237</v>
      </c>
      <c r="AC249" s="23">
        <v>1370</v>
      </c>
      <c r="AD249" s="23">
        <v>1536</v>
      </c>
      <c r="AE249" s="23">
        <v>1707</v>
      </c>
      <c r="AF249" s="23">
        <v>1879</v>
      </c>
      <c r="AG249" s="23">
        <v>2050</v>
      </c>
      <c r="AH249" s="23">
        <v>2222</v>
      </c>
      <c r="AI249" s="23">
        <v>2493</v>
      </c>
      <c r="AJ249" s="23">
        <v>2702</v>
      </c>
      <c r="AK249" s="23">
        <v>2910</v>
      </c>
      <c r="AL249" s="23">
        <v>3117</v>
      </c>
      <c r="AM249" s="23">
        <v>3326</v>
      </c>
      <c r="AN249" s="23">
        <v>3650</v>
      </c>
      <c r="AO249" s="23">
        <v>3952</v>
      </c>
      <c r="AP249" s="23">
        <v>4254</v>
      </c>
      <c r="AQ249" s="23">
        <v>4556</v>
      </c>
      <c r="AR249" s="23">
        <v>4857</v>
      </c>
      <c r="AS249" s="23">
        <v>5531</v>
      </c>
      <c r="AT249" s="23">
        <v>5884</v>
      </c>
      <c r="AU249" s="23">
        <v>6237</v>
      </c>
      <c r="AV249" s="23">
        <v>6590</v>
      </c>
      <c r="AW249" s="23">
        <v>6944</v>
      </c>
      <c r="AX249" s="23">
        <v>7823</v>
      </c>
    </row>
    <row r="250" spans="2:50" x14ac:dyDescent="0.2">
      <c r="B250" s="22">
        <v>40</v>
      </c>
      <c r="C250" s="23">
        <v>87</v>
      </c>
      <c r="D250" s="23">
        <v>93</v>
      </c>
      <c r="E250" s="23">
        <v>99</v>
      </c>
      <c r="F250" s="23">
        <v>109</v>
      </c>
      <c r="G250" s="23">
        <v>117</v>
      </c>
      <c r="H250" s="23">
        <v>127</v>
      </c>
      <c r="I250" s="23">
        <v>136</v>
      </c>
      <c r="J250" s="23">
        <v>148</v>
      </c>
      <c r="K250" s="23">
        <v>165</v>
      </c>
      <c r="L250" s="23">
        <v>181</v>
      </c>
      <c r="M250" s="23">
        <v>197</v>
      </c>
      <c r="N250" s="23">
        <v>214</v>
      </c>
      <c r="O250" s="23">
        <v>231</v>
      </c>
      <c r="P250" s="23">
        <v>268</v>
      </c>
      <c r="Q250" s="23">
        <v>305</v>
      </c>
      <c r="R250" s="23">
        <v>342</v>
      </c>
      <c r="S250" s="23">
        <v>379</v>
      </c>
      <c r="T250" s="23">
        <v>423</v>
      </c>
      <c r="U250" s="23">
        <v>502</v>
      </c>
      <c r="V250" s="23">
        <v>581</v>
      </c>
      <c r="W250" s="23">
        <v>661</v>
      </c>
      <c r="X250" s="23">
        <v>740</v>
      </c>
      <c r="Y250" s="23">
        <v>837</v>
      </c>
      <c r="Z250" s="23">
        <v>970</v>
      </c>
      <c r="AA250" s="23">
        <v>1104</v>
      </c>
      <c r="AB250" s="23">
        <v>1237</v>
      </c>
      <c r="AC250" s="23">
        <v>1370</v>
      </c>
      <c r="AD250" s="23">
        <v>1536</v>
      </c>
      <c r="AE250" s="23">
        <v>1707</v>
      </c>
      <c r="AF250" s="23">
        <v>1879</v>
      </c>
      <c r="AG250" s="23">
        <v>2050</v>
      </c>
      <c r="AH250" s="23">
        <v>2222</v>
      </c>
      <c r="AI250" s="23">
        <v>2493</v>
      </c>
      <c r="AJ250" s="23">
        <v>2702</v>
      </c>
      <c r="AK250" s="23">
        <v>2910</v>
      </c>
      <c r="AL250" s="23">
        <v>3117</v>
      </c>
      <c r="AM250" s="23">
        <v>3326</v>
      </c>
      <c r="AN250" s="23">
        <v>3650</v>
      </c>
      <c r="AO250" s="23">
        <v>3952</v>
      </c>
      <c r="AP250" s="23">
        <v>4254</v>
      </c>
      <c r="AQ250" s="23">
        <v>4556</v>
      </c>
      <c r="AR250" s="23">
        <v>4857</v>
      </c>
      <c r="AS250" s="23">
        <v>5531</v>
      </c>
      <c r="AT250" s="23">
        <v>5884</v>
      </c>
      <c r="AU250" s="23">
        <v>6237</v>
      </c>
      <c r="AV250" s="23">
        <v>6590</v>
      </c>
      <c r="AW250" s="23">
        <v>6944</v>
      </c>
      <c r="AX250" s="23">
        <v>7823</v>
      </c>
    </row>
    <row r="251" spans="2:50" x14ac:dyDescent="0.2">
      <c r="B251" s="22">
        <v>41</v>
      </c>
      <c r="C251" s="23">
        <v>87</v>
      </c>
      <c r="D251" s="23">
        <v>93</v>
      </c>
      <c r="E251" s="23">
        <v>99</v>
      </c>
      <c r="F251" s="23">
        <v>109</v>
      </c>
      <c r="G251" s="23">
        <v>117</v>
      </c>
      <c r="H251" s="23">
        <v>127</v>
      </c>
      <c r="I251" s="23">
        <v>136</v>
      </c>
      <c r="J251" s="23">
        <v>148</v>
      </c>
      <c r="K251" s="23">
        <v>165</v>
      </c>
      <c r="L251" s="23">
        <v>181</v>
      </c>
      <c r="M251" s="23">
        <v>197</v>
      </c>
      <c r="N251" s="23">
        <v>214</v>
      </c>
      <c r="O251" s="23">
        <v>231</v>
      </c>
      <c r="P251" s="23">
        <v>268</v>
      </c>
      <c r="Q251" s="23">
        <v>305</v>
      </c>
      <c r="R251" s="23">
        <v>342</v>
      </c>
      <c r="S251" s="23">
        <v>379</v>
      </c>
      <c r="T251" s="23">
        <v>423</v>
      </c>
      <c r="U251" s="23">
        <v>502</v>
      </c>
      <c r="V251" s="23">
        <v>581</v>
      </c>
      <c r="W251" s="23">
        <v>661</v>
      </c>
      <c r="X251" s="23">
        <v>740</v>
      </c>
      <c r="Y251" s="23">
        <v>837</v>
      </c>
      <c r="Z251" s="23">
        <v>970</v>
      </c>
      <c r="AA251" s="23">
        <v>1104</v>
      </c>
      <c r="AB251" s="23">
        <v>1237</v>
      </c>
      <c r="AC251" s="23">
        <v>1370</v>
      </c>
      <c r="AD251" s="23">
        <v>1536</v>
      </c>
      <c r="AE251" s="23">
        <v>1707</v>
      </c>
      <c r="AF251" s="23">
        <v>1879</v>
      </c>
      <c r="AG251" s="23">
        <v>2050</v>
      </c>
      <c r="AH251" s="23">
        <v>2222</v>
      </c>
      <c r="AI251" s="23">
        <v>2493</v>
      </c>
      <c r="AJ251" s="23">
        <v>2702</v>
      </c>
      <c r="AK251" s="23">
        <v>2910</v>
      </c>
      <c r="AL251" s="23">
        <v>3117</v>
      </c>
      <c r="AM251" s="23">
        <v>3326</v>
      </c>
      <c r="AN251" s="23">
        <v>3650</v>
      </c>
      <c r="AO251" s="23">
        <v>3952</v>
      </c>
      <c r="AP251" s="23">
        <v>4254</v>
      </c>
      <c r="AQ251" s="23">
        <v>4556</v>
      </c>
      <c r="AR251" s="23">
        <v>4857</v>
      </c>
      <c r="AS251" s="23">
        <v>5531</v>
      </c>
      <c r="AT251" s="23">
        <v>5884</v>
      </c>
      <c r="AU251" s="23">
        <v>6237</v>
      </c>
      <c r="AV251" s="23">
        <v>6590</v>
      </c>
      <c r="AW251" s="23">
        <v>6944</v>
      </c>
      <c r="AX251" s="23">
        <v>7823</v>
      </c>
    </row>
    <row r="252" spans="2:50" x14ac:dyDescent="0.2">
      <c r="B252" s="22">
        <v>42</v>
      </c>
      <c r="C252" s="23">
        <v>87</v>
      </c>
      <c r="D252" s="23">
        <v>93</v>
      </c>
      <c r="E252" s="23">
        <v>99</v>
      </c>
      <c r="F252" s="23">
        <v>109</v>
      </c>
      <c r="G252" s="23">
        <v>117</v>
      </c>
      <c r="H252" s="23">
        <v>127</v>
      </c>
      <c r="I252" s="23">
        <v>136</v>
      </c>
      <c r="J252" s="23">
        <v>148</v>
      </c>
      <c r="K252" s="23">
        <v>165</v>
      </c>
      <c r="L252" s="23">
        <v>181</v>
      </c>
      <c r="M252" s="23">
        <v>197</v>
      </c>
      <c r="N252" s="23">
        <v>214</v>
      </c>
      <c r="O252" s="23">
        <v>231</v>
      </c>
      <c r="P252" s="23">
        <v>268</v>
      </c>
      <c r="Q252" s="23">
        <v>305</v>
      </c>
      <c r="R252" s="23">
        <v>342</v>
      </c>
      <c r="S252" s="23">
        <v>379</v>
      </c>
      <c r="T252" s="23">
        <v>423</v>
      </c>
      <c r="U252" s="23">
        <v>502</v>
      </c>
      <c r="V252" s="23">
        <v>581</v>
      </c>
      <c r="W252" s="23">
        <v>661</v>
      </c>
      <c r="X252" s="23">
        <v>740</v>
      </c>
      <c r="Y252" s="23">
        <v>837</v>
      </c>
      <c r="Z252" s="23">
        <v>970</v>
      </c>
      <c r="AA252" s="23">
        <v>1104</v>
      </c>
      <c r="AB252" s="23">
        <v>1237</v>
      </c>
      <c r="AC252" s="23">
        <v>1370</v>
      </c>
      <c r="AD252" s="23">
        <v>1536</v>
      </c>
      <c r="AE252" s="23">
        <v>1707</v>
      </c>
      <c r="AF252" s="23">
        <v>1879</v>
      </c>
      <c r="AG252" s="23">
        <v>2050</v>
      </c>
      <c r="AH252" s="23">
        <v>2222</v>
      </c>
      <c r="AI252" s="23">
        <v>2493</v>
      </c>
      <c r="AJ252" s="23">
        <v>2702</v>
      </c>
      <c r="AK252" s="23">
        <v>2910</v>
      </c>
      <c r="AL252" s="23">
        <v>3117</v>
      </c>
      <c r="AM252" s="23">
        <v>3326</v>
      </c>
      <c r="AN252" s="23">
        <v>3650</v>
      </c>
      <c r="AO252" s="23">
        <v>3952</v>
      </c>
      <c r="AP252" s="23">
        <v>4254</v>
      </c>
      <c r="AQ252" s="23">
        <v>4556</v>
      </c>
      <c r="AR252" s="23">
        <v>4857</v>
      </c>
      <c r="AS252" s="23">
        <v>5531</v>
      </c>
      <c r="AT252" s="23">
        <v>5884</v>
      </c>
      <c r="AU252" s="23">
        <v>6237</v>
      </c>
      <c r="AV252" s="23">
        <v>6590</v>
      </c>
      <c r="AW252" s="23">
        <v>6944</v>
      </c>
      <c r="AX252" s="23">
        <v>7823</v>
      </c>
    </row>
    <row r="253" spans="2:50" x14ac:dyDescent="0.2">
      <c r="B253" s="22">
        <v>43</v>
      </c>
      <c r="C253" s="23">
        <v>87</v>
      </c>
      <c r="D253" s="23">
        <v>93</v>
      </c>
      <c r="E253" s="23">
        <v>99</v>
      </c>
      <c r="F253" s="23">
        <v>109</v>
      </c>
      <c r="G253" s="23">
        <v>117</v>
      </c>
      <c r="H253" s="23">
        <v>127</v>
      </c>
      <c r="I253" s="23">
        <v>136</v>
      </c>
      <c r="J253" s="23">
        <v>148</v>
      </c>
      <c r="K253" s="23">
        <v>165</v>
      </c>
      <c r="L253" s="23">
        <v>181</v>
      </c>
      <c r="M253" s="23">
        <v>197</v>
      </c>
      <c r="N253" s="23">
        <v>214</v>
      </c>
      <c r="O253" s="23">
        <v>231</v>
      </c>
      <c r="P253" s="23">
        <v>268</v>
      </c>
      <c r="Q253" s="23">
        <v>305</v>
      </c>
      <c r="R253" s="23">
        <v>342</v>
      </c>
      <c r="S253" s="23">
        <v>379</v>
      </c>
      <c r="T253" s="23">
        <v>423</v>
      </c>
      <c r="U253" s="23">
        <v>502</v>
      </c>
      <c r="V253" s="23">
        <v>581</v>
      </c>
      <c r="W253" s="23">
        <v>661</v>
      </c>
      <c r="X253" s="23">
        <v>740</v>
      </c>
      <c r="Y253" s="23">
        <v>837</v>
      </c>
      <c r="Z253" s="23">
        <v>970</v>
      </c>
      <c r="AA253" s="23">
        <v>1104</v>
      </c>
      <c r="AB253" s="23">
        <v>1237</v>
      </c>
      <c r="AC253" s="23">
        <v>1370</v>
      </c>
      <c r="AD253" s="23">
        <v>1536</v>
      </c>
      <c r="AE253" s="23">
        <v>1707</v>
      </c>
      <c r="AF253" s="23">
        <v>1879</v>
      </c>
      <c r="AG253" s="23">
        <v>2050</v>
      </c>
      <c r="AH253" s="23">
        <v>2222</v>
      </c>
      <c r="AI253" s="23">
        <v>2493</v>
      </c>
      <c r="AJ253" s="23">
        <v>2702</v>
      </c>
      <c r="AK253" s="23">
        <v>2910</v>
      </c>
      <c r="AL253" s="23">
        <v>3117</v>
      </c>
      <c r="AM253" s="23">
        <v>3326</v>
      </c>
      <c r="AN253" s="23">
        <v>3650</v>
      </c>
      <c r="AO253" s="23">
        <v>3952</v>
      </c>
      <c r="AP253" s="23">
        <v>4254</v>
      </c>
      <c r="AQ253" s="23">
        <v>4556</v>
      </c>
      <c r="AR253" s="23">
        <v>4857</v>
      </c>
      <c r="AS253" s="23">
        <v>5531</v>
      </c>
      <c r="AT253" s="23">
        <v>5884</v>
      </c>
      <c r="AU253" s="23">
        <v>6237</v>
      </c>
      <c r="AV253" s="23">
        <v>6590</v>
      </c>
      <c r="AW253" s="23">
        <v>6944</v>
      </c>
      <c r="AX253" s="23">
        <v>7823</v>
      </c>
    </row>
    <row r="254" spans="2:50" x14ac:dyDescent="0.2">
      <c r="B254" s="22">
        <v>44</v>
      </c>
      <c r="C254" s="23">
        <v>87</v>
      </c>
      <c r="D254" s="23">
        <v>93</v>
      </c>
      <c r="E254" s="23">
        <v>99</v>
      </c>
      <c r="F254" s="23">
        <v>109</v>
      </c>
      <c r="G254" s="23">
        <v>117</v>
      </c>
      <c r="H254" s="23">
        <v>127</v>
      </c>
      <c r="I254" s="23">
        <v>136</v>
      </c>
      <c r="J254" s="23">
        <v>148</v>
      </c>
      <c r="K254" s="23">
        <v>165</v>
      </c>
      <c r="L254" s="23">
        <v>181</v>
      </c>
      <c r="M254" s="23">
        <v>197</v>
      </c>
      <c r="N254" s="23">
        <v>214</v>
      </c>
      <c r="O254" s="23">
        <v>231</v>
      </c>
      <c r="P254" s="23">
        <v>268</v>
      </c>
      <c r="Q254" s="23">
        <v>305</v>
      </c>
      <c r="R254" s="23">
        <v>342</v>
      </c>
      <c r="S254" s="23">
        <v>379</v>
      </c>
      <c r="T254" s="23">
        <v>423</v>
      </c>
      <c r="U254" s="23">
        <v>502</v>
      </c>
      <c r="V254" s="23">
        <v>581</v>
      </c>
      <c r="W254" s="23">
        <v>661</v>
      </c>
      <c r="X254" s="23">
        <v>740</v>
      </c>
      <c r="Y254" s="23">
        <v>837</v>
      </c>
      <c r="Z254" s="23">
        <v>970</v>
      </c>
      <c r="AA254" s="23">
        <v>1104</v>
      </c>
      <c r="AB254" s="23">
        <v>1237</v>
      </c>
      <c r="AC254" s="23">
        <v>1370</v>
      </c>
      <c r="AD254" s="23">
        <v>1536</v>
      </c>
      <c r="AE254" s="23">
        <v>1707</v>
      </c>
      <c r="AF254" s="23">
        <v>1879</v>
      </c>
      <c r="AG254" s="23">
        <v>2050</v>
      </c>
      <c r="AH254" s="23">
        <v>2222</v>
      </c>
      <c r="AI254" s="23">
        <v>2493</v>
      </c>
      <c r="AJ254" s="23">
        <v>2702</v>
      </c>
      <c r="AK254" s="23">
        <v>2910</v>
      </c>
      <c r="AL254" s="23">
        <v>3117</v>
      </c>
      <c r="AM254" s="23">
        <v>3326</v>
      </c>
      <c r="AN254" s="23">
        <v>3650</v>
      </c>
      <c r="AO254" s="23">
        <v>3952</v>
      </c>
      <c r="AP254" s="23">
        <v>4254</v>
      </c>
      <c r="AQ254" s="23">
        <v>4556</v>
      </c>
      <c r="AR254" s="23">
        <v>4857</v>
      </c>
      <c r="AS254" s="23">
        <v>5531</v>
      </c>
      <c r="AT254" s="23">
        <v>5884</v>
      </c>
      <c r="AU254" s="23">
        <v>6237</v>
      </c>
      <c r="AV254" s="23">
        <v>6590</v>
      </c>
      <c r="AW254" s="23">
        <v>6944</v>
      </c>
      <c r="AX254" s="23">
        <v>7823</v>
      </c>
    </row>
    <row r="255" spans="2:50" x14ac:dyDescent="0.2">
      <c r="B255" s="22">
        <v>45</v>
      </c>
      <c r="C255" s="23">
        <v>87</v>
      </c>
      <c r="D255" s="23">
        <v>93</v>
      </c>
      <c r="E255" s="23">
        <v>99</v>
      </c>
      <c r="F255" s="23">
        <v>109</v>
      </c>
      <c r="G255" s="23">
        <v>117</v>
      </c>
      <c r="H255" s="23">
        <v>127</v>
      </c>
      <c r="I255" s="23">
        <v>136</v>
      </c>
      <c r="J255" s="23">
        <v>148</v>
      </c>
      <c r="K255" s="23">
        <v>165</v>
      </c>
      <c r="L255" s="23">
        <v>181</v>
      </c>
      <c r="M255" s="23">
        <v>197</v>
      </c>
      <c r="N255" s="23">
        <v>214</v>
      </c>
      <c r="O255" s="23">
        <v>231</v>
      </c>
      <c r="P255" s="23">
        <v>268</v>
      </c>
      <c r="Q255" s="23">
        <v>305</v>
      </c>
      <c r="R255" s="23">
        <v>342</v>
      </c>
      <c r="S255" s="23">
        <v>379</v>
      </c>
      <c r="T255" s="23">
        <v>423</v>
      </c>
      <c r="U255" s="23">
        <v>502</v>
      </c>
      <c r="V255" s="23">
        <v>581</v>
      </c>
      <c r="W255" s="23">
        <v>661</v>
      </c>
      <c r="X255" s="23">
        <v>740</v>
      </c>
      <c r="Y255" s="23">
        <v>837</v>
      </c>
      <c r="Z255" s="23">
        <v>970</v>
      </c>
      <c r="AA255" s="23">
        <v>1104</v>
      </c>
      <c r="AB255" s="23">
        <v>1237</v>
      </c>
      <c r="AC255" s="23">
        <v>1370</v>
      </c>
      <c r="AD255" s="23">
        <v>1536</v>
      </c>
      <c r="AE255" s="23">
        <v>1707</v>
      </c>
      <c r="AF255" s="23">
        <v>1879</v>
      </c>
      <c r="AG255" s="23">
        <v>2050</v>
      </c>
      <c r="AH255" s="23">
        <v>2222</v>
      </c>
      <c r="AI255" s="23">
        <v>2493</v>
      </c>
      <c r="AJ255" s="23">
        <v>2702</v>
      </c>
      <c r="AK255" s="23">
        <v>2910</v>
      </c>
      <c r="AL255" s="23">
        <v>3117</v>
      </c>
      <c r="AM255" s="23">
        <v>3326</v>
      </c>
      <c r="AN255" s="23">
        <v>3650</v>
      </c>
      <c r="AO255" s="23">
        <v>3952</v>
      </c>
      <c r="AP255" s="23">
        <v>4254</v>
      </c>
      <c r="AQ255" s="23">
        <v>4556</v>
      </c>
      <c r="AR255" s="23">
        <v>4857</v>
      </c>
      <c r="AS255" s="23">
        <v>5531</v>
      </c>
      <c r="AT255" s="23">
        <v>5884</v>
      </c>
      <c r="AU255" s="23">
        <v>6237</v>
      </c>
      <c r="AV255" s="23">
        <v>6590</v>
      </c>
      <c r="AW255" s="23">
        <v>6944</v>
      </c>
      <c r="AX255" s="23">
        <v>7823</v>
      </c>
    </row>
    <row r="256" spans="2:50" x14ac:dyDescent="0.2">
      <c r="B256" s="22">
        <v>46</v>
      </c>
      <c r="C256" s="23">
        <v>87</v>
      </c>
      <c r="D256" s="23">
        <v>93</v>
      </c>
      <c r="E256" s="23">
        <v>99</v>
      </c>
      <c r="F256" s="23">
        <v>109</v>
      </c>
      <c r="G256" s="23">
        <v>117</v>
      </c>
      <c r="H256" s="23">
        <v>127</v>
      </c>
      <c r="I256" s="23">
        <v>136</v>
      </c>
      <c r="J256" s="23">
        <v>148</v>
      </c>
      <c r="K256" s="23">
        <v>165</v>
      </c>
      <c r="L256" s="23">
        <v>181</v>
      </c>
      <c r="M256" s="23">
        <v>197</v>
      </c>
      <c r="N256" s="23">
        <v>214</v>
      </c>
      <c r="O256" s="23">
        <v>231</v>
      </c>
      <c r="P256" s="23">
        <v>268</v>
      </c>
      <c r="Q256" s="23">
        <v>305</v>
      </c>
      <c r="R256" s="23">
        <v>342</v>
      </c>
      <c r="S256" s="23">
        <v>379</v>
      </c>
      <c r="T256" s="23">
        <v>423</v>
      </c>
      <c r="U256" s="23">
        <v>502</v>
      </c>
      <c r="V256" s="23">
        <v>581</v>
      </c>
      <c r="W256" s="23">
        <v>661</v>
      </c>
      <c r="X256" s="23">
        <v>740</v>
      </c>
      <c r="Y256" s="23">
        <v>837</v>
      </c>
      <c r="Z256" s="23">
        <v>970</v>
      </c>
      <c r="AA256" s="23">
        <v>1104</v>
      </c>
      <c r="AB256" s="23">
        <v>1237</v>
      </c>
      <c r="AC256" s="23">
        <v>1370</v>
      </c>
      <c r="AD256" s="23">
        <v>1536</v>
      </c>
      <c r="AE256" s="23">
        <v>1707</v>
      </c>
      <c r="AF256" s="23">
        <v>1879</v>
      </c>
      <c r="AG256" s="23">
        <v>2050</v>
      </c>
      <c r="AH256" s="23">
        <v>2222</v>
      </c>
      <c r="AI256" s="23">
        <v>2493</v>
      </c>
      <c r="AJ256" s="23">
        <v>2702</v>
      </c>
      <c r="AK256" s="23">
        <v>2910</v>
      </c>
      <c r="AL256" s="23">
        <v>3117</v>
      </c>
      <c r="AM256" s="23">
        <v>3326</v>
      </c>
      <c r="AN256" s="23">
        <v>3650</v>
      </c>
      <c r="AO256" s="23">
        <v>3952</v>
      </c>
      <c r="AP256" s="23">
        <v>4254</v>
      </c>
      <c r="AQ256" s="23">
        <v>4556</v>
      </c>
      <c r="AR256" s="23">
        <v>4857</v>
      </c>
      <c r="AS256" s="23">
        <v>5531</v>
      </c>
      <c r="AT256" s="23">
        <v>5884</v>
      </c>
      <c r="AU256" s="23">
        <v>6237</v>
      </c>
      <c r="AV256" s="23">
        <v>6590</v>
      </c>
      <c r="AW256" s="23">
        <v>6944</v>
      </c>
      <c r="AX256" s="23">
        <v>7823</v>
      </c>
    </row>
    <row r="257" spans="2:50" x14ac:dyDescent="0.2">
      <c r="B257" s="22">
        <v>47</v>
      </c>
      <c r="C257" s="23">
        <v>87</v>
      </c>
      <c r="D257" s="23">
        <v>93</v>
      </c>
      <c r="E257" s="23">
        <v>99</v>
      </c>
      <c r="F257" s="23">
        <v>109</v>
      </c>
      <c r="G257" s="23">
        <v>117</v>
      </c>
      <c r="H257" s="23">
        <v>127</v>
      </c>
      <c r="I257" s="23">
        <v>136</v>
      </c>
      <c r="J257" s="23">
        <v>148</v>
      </c>
      <c r="K257" s="23">
        <v>165</v>
      </c>
      <c r="L257" s="23">
        <v>181</v>
      </c>
      <c r="M257" s="23">
        <v>197</v>
      </c>
      <c r="N257" s="23">
        <v>214</v>
      </c>
      <c r="O257" s="23">
        <v>231</v>
      </c>
      <c r="P257" s="23">
        <v>268</v>
      </c>
      <c r="Q257" s="23">
        <v>305</v>
      </c>
      <c r="R257" s="23">
        <v>342</v>
      </c>
      <c r="S257" s="23">
        <v>379</v>
      </c>
      <c r="T257" s="23">
        <v>423</v>
      </c>
      <c r="U257" s="23">
        <v>502</v>
      </c>
      <c r="V257" s="23">
        <v>581</v>
      </c>
      <c r="W257" s="23">
        <v>661</v>
      </c>
      <c r="X257" s="23">
        <v>740</v>
      </c>
      <c r="Y257" s="23">
        <v>837</v>
      </c>
      <c r="Z257" s="23">
        <v>970</v>
      </c>
      <c r="AA257" s="23">
        <v>1104</v>
      </c>
      <c r="AB257" s="23">
        <v>1237</v>
      </c>
      <c r="AC257" s="23">
        <v>1370</v>
      </c>
      <c r="AD257" s="23">
        <v>1536</v>
      </c>
      <c r="AE257" s="23">
        <v>1707</v>
      </c>
      <c r="AF257" s="23">
        <v>1879</v>
      </c>
      <c r="AG257" s="23">
        <v>2050</v>
      </c>
      <c r="AH257" s="23">
        <v>2222</v>
      </c>
      <c r="AI257" s="23">
        <v>2493</v>
      </c>
      <c r="AJ257" s="23">
        <v>2702</v>
      </c>
      <c r="AK257" s="23">
        <v>2910</v>
      </c>
      <c r="AL257" s="23">
        <v>3117</v>
      </c>
      <c r="AM257" s="23">
        <v>3326</v>
      </c>
      <c r="AN257" s="23">
        <v>3650</v>
      </c>
      <c r="AO257" s="23">
        <v>3952</v>
      </c>
      <c r="AP257" s="23">
        <v>4254</v>
      </c>
      <c r="AQ257" s="23">
        <v>4556</v>
      </c>
      <c r="AR257" s="23">
        <v>4857</v>
      </c>
      <c r="AS257" s="23">
        <v>5531</v>
      </c>
      <c r="AT257" s="23">
        <v>5884</v>
      </c>
      <c r="AU257" s="23">
        <v>6237</v>
      </c>
      <c r="AV257" s="23">
        <v>6590</v>
      </c>
      <c r="AW257" s="23">
        <v>6944</v>
      </c>
      <c r="AX257" s="23">
        <v>7823</v>
      </c>
    </row>
    <row r="261" spans="2:50" x14ac:dyDescent="0.2">
      <c r="B261">
        <v>100000</v>
      </c>
    </row>
    <row r="262" spans="2:50" x14ac:dyDescent="0.2">
      <c r="B262">
        <v>806</v>
      </c>
      <c r="C262" s="22">
        <v>18</v>
      </c>
      <c r="D262" s="22">
        <v>19</v>
      </c>
      <c r="E262" s="22">
        <v>20</v>
      </c>
      <c r="F262" s="22">
        <v>21</v>
      </c>
      <c r="G262" s="22">
        <v>22</v>
      </c>
      <c r="H262" s="22">
        <v>23</v>
      </c>
      <c r="I262" s="22">
        <v>24</v>
      </c>
      <c r="J262" s="22">
        <v>25</v>
      </c>
      <c r="K262" s="22">
        <v>26</v>
      </c>
      <c r="L262" s="22">
        <v>27</v>
      </c>
      <c r="M262" s="22">
        <v>28</v>
      </c>
      <c r="N262" s="22">
        <v>29</v>
      </c>
      <c r="O262" s="22">
        <v>30</v>
      </c>
      <c r="P262" s="22">
        <v>31</v>
      </c>
      <c r="Q262" s="22">
        <v>32</v>
      </c>
      <c r="R262" s="22">
        <v>33</v>
      </c>
      <c r="S262" s="22">
        <v>34</v>
      </c>
      <c r="T262" s="22">
        <v>35</v>
      </c>
      <c r="U262" s="22">
        <v>36</v>
      </c>
      <c r="V262" s="22">
        <v>37</v>
      </c>
      <c r="W262" s="22">
        <v>38</v>
      </c>
      <c r="X262" s="22">
        <v>39</v>
      </c>
      <c r="Y262" s="22">
        <v>40</v>
      </c>
      <c r="Z262" s="22">
        <v>41</v>
      </c>
      <c r="AA262" s="22">
        <v>42</v>
      </c>
      <c r="AB262" s="22">
        <v>43</v>
      </c>
      <c r="AC262" s="22">
        <v>44</v>
      </c>
      <c r="AD262" s="22">
        <v>45</v>
      </c>
      <c r="AE262" s="22">
        <v>46</v>
      </c>
      <c r="AF262" s="22">
        <v>47</v>
      </c>
      <c r="AG262" s="22">
        <v>48</v>
      </c>
      <c r="AH262" s="22">
        <v>49</v>
      </c>
      <c r="AI262" s="22">
        <v>50</v>
      </c>
      <c r="AJ262" s="22">
        <v>51</v>
      </c>
      <c r="AK262" s="22">
        <v>52</v>
      </c>
      <c r="AL262" s="22">
        <v>53</v>
      </c>
      <c r="AM262" s="22">
        <v>54</v>
      </c>
      <c r="AN262" s="22">
        <v>55</v>
      </c>
      <c r="AO262" s="22">
        <v>56</v>
      </c>
      <c r="AP262" s="22">
        <v>57</v>
      </c>
      <c r="AQ262" s="22">
        <v>58</v>
      </c>
      <c r="AR262" s="22">
        <v>59</v>
      </c>
      <c r="AS262" s="22">
        <v>60</v>
      </c>
      <c r="AT262" s="22">
        <v>61</v>
      </c>
      <c r="AU262" s="22">
        <v>62</v>
      </c>
      <c r="AV262" s="22">
        <v>63</v>
      </c>
      <c r="AW262" s="22">
        <v>64</v>
      </c>
      <c r="AX262" s="22">
        <v>65</v>
      </c>
    </row>
    <row r="263" spans="2:50" x14ac:dyDescent="0.2">
      <c r="B263" s="22">
        <v>1</v>
      </c>
      <c r="C263" s="23">
        <v>150</v>
      </c>
      <c r="D263" s="23">
        <v>150</v>
      </c>
      <c r="E263" s="23">
        <v>150</v>
      </c>
      <c r="F263" s="23">
        <v>150</v>
      </c>
      <c r="G263" s="23">
        <v>150</v>
      </c>
      <c r="H263" s="23">
        <v>150</v>
      </c>
      <c r="I263" s="23">
        <v>150</v>
      </c>
      <c r="J263" s="23">
        <v>150</v>
      </c>
      <c r="K263" s="23">
        <v>241</v>
      </c>
      <c r="L263" s="23">
        <v>241</v>
      </c>
      <c r="M263" s="23">
        <v>241</v>
      </c>
      <c r="N263" s="23">
        <v>241</v>
      </c>
      <c r="O263" s="23">
        <v>241</v>
      </c>
      <c r="P263" s="23">
        <v>504</v>
      </c>
      <c r="Q263" s="23">
        <v>504</v>
      </c>
      <c r="R263" s="23">
        <v>504</v>
      </c>
      <c r="S263" s="23">
        <v>504</v>
      </c>
      <c r="T263" s="23">
        <v>504</v>
      </c>
      <c r="U263" s="23">
        <v>854</v>
      </c>
      <c r="V263" s="23">
        <v>854</v>
      </c>
      <c r="W263" s="23">
        <v>854</v>
      </c>
      <c r="X263" s="23">
        <v>854</v>
      </c>
      <c r="Y263" s="23">
        <v>854</v>
      </c>
      <c r="Z263" s="23">
        <v>1533</v>
      </c>
      <c r="AA263" s="23">
        <v>1533</v>
      </c>
      <c r="AB263" s="23">
        <v>1533</v>
      </c>
      <c r="AC263" s="23">
        <v>1533</v>
      </c>
      <c r="AD263" s="23">
        <v>1533</v>
      </c>
      <c r="AE263" s="23">
        <v>2454</v>
      </c>
      <c r="AF263" s="23">
        <v>2454</v>
      </c>
      <c r="AG263" s="23">
        <v>2454</v>
      </c>
      <c r="AH263" s="23">
        <v>2454</v>
      </c>
      <c r="AI263" s="23">
        <v>2454</v>
      </c>
      <c r="AJ263" s="23">
        <v>3626</v>
      </c>
      <c r="AK263" s="23">
        <v>3626</v>
      </c>
      <c r="AL263" s="23">
        <v>3626</v>
      </c>
      <c r="AM263" s="23">
        <v>3626</v>
      </c>
      <c r="AN263" s="23">
        <v>3626</v>
      </c>
      <c r="AO263" s="23">
        <v>5353</v>
      </c>
      <c r="AP263" s="23">
        <v>5353</v>
      </c>
      <c r="AQ263" s="23">
        <v>5353</v>
      </c>
      <c r="AR263" s="23">
        <v>5353</v>
      </c>
      <c r="AS263" s="23">
        <v>5353</v>
      </c>
      <c r="AT263" s="23">
        <v>7077</v>
      </c>
      <c r="AU263" s="23">
        <v>7077</v>
      </c>
      <c r="AV263" s="23">
        <v>7077</v>
      </c>
      <c r="AW263" s="23">
        <v>7077</v>
      </c>
      <c r="AX263" s="23">
        <v>0</v>
      </c>
    </row>
    <row r="264" spans="2:50" x14ac:dyDescent="0.2">
      <c r="B264" s="22">
        <v>2</v>
      </c>
      <c r="C264" s="23">
        <v>150</v>
      </c>
      <c r="D264" s="23">
        <v>150</v>
      </c>
      <c r="E264" s="23">
        <v>150</v>
      </c>
      <c r="F264" s="23">
        <v>150</v>
      </c>
      <c r="G264" s="23">
        <v>150</v>
      </c>
      <c r="H264" s="23">
        <v>150</v>
      </c>
      <c r="I264" s="23">
        <v>150</v>
      </c>
      <c r="J264" s="23">
        <v>150</v>
      </c>
      <c r="K264" s="23">
        <v>241</v>
      </c>
      <c r="L264" s="23">
        <v>241</v>
      </c>
      <c r="M264" s="23">
        <v>241</v>
      </c>
      <c r="N264" s="23">
        <v>241</v>
      </c>
      <c r="O264" s="23">
        <v>241</v>
      </c>
      <c r="P264" s="23">
        <v>504</v>
      </c>
      <c r="Q264" s="23">
        <v>504</v>
      </c>
      <c r="R264" s="23">
        <v>504</v>
      </c>
      <c r="S264" s="23">
        <v>504</v>
      </c>
      <c r="T264" s="23">
        <v>504</v>
      </c>
      <c r="U264" s="23">
        <v>854</v>
      </c>
      <c r="V264" s="23">
        <v>854</v>
      </c>
      <c r="W264" s="23">
        <v>854</v>
      </c>
      <c r="X264" s="23">
        <v>854</v>
      </c>
      <c r="Y264" s="23">
        <v>854</v>
      </c>
      <c r="Z264" s="23">
        <v>1533</v>
      </c>
      <c r="AA264" s="23">
        <v>1533</v>
      </c>
      <c r="AB264" s="23">
        <v>1533</v>
      </c>
      <c r="AC264" s="23">
        <v>1533</v>
      </c>
      <c r="AD264" s="23">
        <v>1533</v>
      </c>
      <c r="AE264" s="23">
        <v>2454</v>
      </c>
      <c r="AF264" s="23">
        <v>2454</v>
      </c>
      <c r="AG264" s="23">
        <v>2454</v>
      </c>
      <c r="AH264" s="23">
        <v>2454</v>
      </c>
      <c r="AI264" s="23">
        <v>2454</v>
      </c>
      <c r="AJ264" s="23">
        <v>3626</v>
      </c>
      <c r="AK264" s="23">
        <v>3626</v>
      </c>
      <c r="AL264" s="23">
        <v>3626</v>
      </c>
      <c r="AM264" s="23">
        <v>3626</v>
      </c>
      <c r="AN264" s="23">
        <v>3626</v>
      </c>
      <c r="AO264" s="23">
        <v>5353</v>
      </c>
      <c r="AP264" s="23">
        <v>5353</v>
      </c>
      <c r="AQ264" s="23">
        <v>5353</v>
      </c>
      <c r="AR264" s="23">
        <v>5353</v>
      </c>
      <c r="AS264" s="23">
        <v>5353</v>
      </c>
      <c r="AT264" s="23">
        <v>7077</v>
      </c>
      <c r="AU264" s="23">
        <v>7077</v>
      </c>
      <c r="AV264" s="23">
        <v>7077</v>
      </c>
      <c r="AW264" s="23">
        <v>7077</v>
      </c>
      <c r="AX264" s="23">
        <v>0</v>
      </c>
    </row>
    <row r="265" spans="2:50" x14ac:dyDescent="0.2">
      <c r="B265" s="22">
        <v>3</v>
      </c>
      <c r="C265" s="23">
        <v>150</v>
      </c>
      <c r="D265" s="23">
        <v>150</v>
      </c>
      <c r="E265" s="23">
        <v>150</v>
      </c>
      <c r="F265" s="23">
        <v>150</v>
      </c>
      <c r="G265" s="23">
        <v>150</v>
      </c>
      <c r="H265" s="23">
        <v>150</v>
      </c>
      <c r="I265" s="23">
        <v>150</v>
      </c>
      <c r="J265" s="23">
        <v>150</v>
      </c>
      <c r="K265" s="23">
        <v>241</v>
      </c>
      <c r="L265" s="23">
        <v>241</v>
      </c>
      <c r="M265" s="23">
        <v>241</v>
      </c>
      <c r="N265" s="23">
        <v>241</v>
      </c>
      <c r="O265" s="23">
        <v>241</v>
      </c>
      <c r="P265" s="23">
        <v>504</v>
      </c>
      <c r="Q265" s="23">
        <v>504</v>
      </c>
      <c r="R265" s="23">
        <v>504</v>
      </c>
      <c r="S265" s="23">
        <v>504</v>
      </c>
      <c r="T265" s="23">
        <v>504</v>
      </c>
      <c r="U265" s="23">
        <v>854</v>
      </c>
      <c r="V265" s="23">
        <v>854</v>
      </c>
      <c r="W265" s="23">
        <v>854</v>
      </c>
      <c r="X265" s="23">
        <v>854</v>
      </c>
      <c r="Y265" s="23">
        <v>854</v>
      </c>
      <c r="Z265" s="23">
        <v>1533</v>
      </c>
      <c r="AA265" s="23">
        <v>1533</v>
      </c>
      <c r="AB265" s="23">
        <v>1533</v>
      </c>
      <c r="AC265" s="23">
        <v>1533</v>
      </c>
      <c r="AD265" s="23">
        <v>1533</v>
      </c>
      <c r="AE265" s="23">
        <v>2454</v>
      </c>
      <c r="AF265" s="23">
        <v>2454</v>
      </c>
      <c r="AG265" s="23">
        <v>2454</v>
      </c>
      <c r="AH265" s="23">
        <v>2454</v>
      </c>
      <c r="AI265" s="23">
        <v>2454</v>
      </c>
      <c r="AJ265" s="23">
        <v>3626</v>
      </c>
      <c r="AK265" s="23">
        <v>3626</v>
      </c>
      <c r="AL265" s="23">
        <v>3626</v>
      </c>
      <c r="AM265" s="23">
        <v>3626</v>
      </c>
      <c r="AN265" s="23">
        <v>3626</v>
      </c>
      <c r="AO265" s="23">
        <v>5353</v>
      </c>
      <c r="AP265" s="23">
        <v>5353</v>
      </c>
      <c r="AQ265" s="23">
        <v>5353</v>
      </c>
      <c r="AR265" s="23">
        <v>5353</v>
      </c>
      <c r="AS265" s="23">
        <v>5353</v>
      </c>
      <c r="AT265" s="23">
        <v>7077</v>
      </c>
      <c r="AU265" s="23">
        <v>7077</v>
      </c>
      <c r="AV265" s="23">
        <v>7077</v>
      </c>
      <c r="AW265" s="23">
        <v>7077</v>
      </c>
      <c r="AX265" s="23">
        <v>0</v>
      </c>
    </row>
    <row r="266" spans="2:50" x14ac:dyDescent="0.2">
      <c r="B266" s="22">
        <v>4</v>
      </c>
      <c r="C266" s="23">
        <v>150</v>
      </c>
      <c r="D266" s="23">
        <v>150</v>
      </c>
      <c r="E266" s="23">
        <v>150</v>
      </c>
      <c r="F266" s="23">
        <v>150</v>
      </c>
      <c r="G266" s="23">
        <v>150</v>
      </c>
      <c r="H266" s="23">
        <v>150</v>
      </c>
      <c r="I266" s="23">
        <v>150</v>
      </c>
      <c r="J266" s="23">
        <v>150</v>
      </c>
      <c r="K266" s="23">
        <v>241</v>
      </c>
      <c r="L266" s="23">
        <v>241</v>
      </c>
      <c r="M266" s="23">
        <v>241</v>
      </c>
      <c r="N266" s="23">
        <v>241</v>
      </c>
      <c r="O266" s="23">
        <v>241</v>
      </c>
      <c r="P266" s="23">
        <v>504</v>
      </c>
      <c r="Q266" s="23">
        <v>504</v>
      </c>
      <c r="R266" s="23">
        <v>504</v>
      </c>
      <c r="S266" s="23">
        <v>504</v>
      </c>
      <c r="T266" s="23">
        <v>504</v>
      </c>
      <c r="U266" s="23">
        <v>854</v>
      </c>
      <c r="V266" s="23">
        <v>854</v>
      </c>
      <c r="W266" s="23">
        <v>854</v>
      </c>
      <c r="X266" s="23">
        <v>854</v>
      </c>
      <c r="Y266" s="23">
        <v>854</v>
      </c>
      <c r="Z266" s="23">
        <v>1533</v>
      </c>
      <c r="AA266" s="23">
        <v>1533</v>
      </c>
      <c r="AB266" s="23">
        <v>1533</v>
      </c>
      <c r="AC266" s="23">
        <v>1533</v>
      </c>
      <c r="AD266" s="23">
        <v>1533</v>
      </c>
      <c r="AE266" s="23">
        <v>2454</v>
      </c>
      <c r="AF266" s="23">
        <v>2454</v>
      </c>
      <c r="AG266" s="23">
        <v>2454</v>
      </c>
      <c r="AH266" s="23">
        <v>2454</v>
      </c>
      <c r="AI266" s="23">
        <v>2454</v>
      </c>
      <c r="AJ266" s="23">
        <v>3626</v>
      </c>
      <c r="AK266" s="23">
        <v>3626</v>
      </c>
      <c r="AL266" s="23">
        <v>3626</v>
      </c>
      <c r="AM266" s="23">
        <v>3626</v>
      </c>
      <c r="AN266" s="23">
        <v>3626</v>
      </c>
      <c r="AO266" s="23">
        <v>5353</v>
      </c>
      <c r="AP266" s="23">
        <v>5353</v>
      </c>
      <c r="AQ266" s="23">
        <v>5353</v>
      </c>
      <c r="AR266" s="23">
        <v>5353</v>
      </c>
      <c r="AS266" s="23">
        <v>5353</v>
      </c>
      <c r="AT266" s="23">
        <v>7077</v>
      </c>
      <c r="AU266" s="23">
        <v>7077</v>
      </c>
      <c r="AV266" s="23">
        <v>7077</v>
      </c>
      <c r="AW266" s="23">
        <v>7077</v>
      </c>
      <c r="AX266" s="23">
        <v>0</v>
      </c>
    </row>
    <row r="267" spans="2:50" x14ac:dyDescent="0.2">
      <c r="B267" s="22">
        <v>5</v>
      </c>
      <c r="C267" s="23">
        <v>150</v>
      </c>
      <c r="D267" s="23">
        <v>150</v>
      </c>
      <c r="E267" s="23">
        <v>150</v>
      </c>
      <c r="F267" s="23">
        <v>150</v>
      </c>
      <c r="G267" s="23">
        <v>150</v>
      </c>
      <c r="H267" s="23">
        <v>150</v>
      </c>
      <c r="I267" s="23">
        <v>150</v>
      </c>
      <c r="J267" s="23">
        <v>150</v>
      </c>
      <c r="K267" s="23">
        <v>241</v>
      </c>
      <c r="L267" s="23">
        <v>241</v>
      </c>
      <c r="M267" s="23">
        <v>241</v>
      </c>
      <c r="N267" s="23">
        <v>241</v>
      </c>
      <c r="O267" s="23">
        <v>241</v>
      </c>
      <c r="P267" s="23">
        <v>504</v>
      </c>
      <c r="Q267" s="23">
        <v>504</v>
      </c>
      <c r="R267" s="23">
        <v>504</v>
      </c>
      <c r="S267" s="23">
        <v>504</v>
      </c>
      <c r="T267" s="23">
        <v>504</v>
      </c>
      <c r="U267" s="23">
        <v>854</v>
      </c>
      <c r="V267" s="23">
        <v>854</v>
      </c>
      <c r="W267" s="23">
        <v>854</v>
      </c>
      <c r="X267" s="23">
        <v>854</v>
      </c>
      <c r="Y267" s="23">
        <v>854</v>
      </c>
      <c r="Z267" s="23">
        <v>1533</v>
      </c>
      <c r="AA267" s="23">
        <v>1533</v>
      </c>
      <c r="AB267" s="23">
        <v>1533</v>
      </c>
      <c r="AC267" s="23">
        <v>1533</v>
      </c>
      <c r="AD267" s="23">
        <v>1533</v>
      </c>
      <c r="AE267" s="23">
        <v>2454</v>
      </c>
      <c r="AF267" s="23">
        <v>2454</v>
      </c>
      <c r="AG267" s="23">
        <v>2454</v>
      </c>
      <c r="AH267" s="23">
        <v>2454</v>
      </c>
      <c r="AI267" s="23">
        <v>2454</v>
      </c>
      <c r="AJ267" s="23">
        <v>3626</v>
      </c>
      <c r="AK267" s="23">
        <v>3626</v>
      </c>
      <c r="AL267" s="23">
        <v>3626</v>
      </c>
      <c r="AM267" s="23">
        <v>3626</v>
      </c>
      <c r="AN267" s="23">
        <v>3626</v>
      </c>
      <c r="AO267" s="23">
        <v>5353</v>
      </c>
      <c r="AP267" s="23">
        <v>5353</v>
      </c>
      <c r="AQ267" s="23">
        <v>5353</v>
      </c>
      <c r="AR267" s="23">
        <v>5353</v>
      </c>
      <c r="AS267" s="23">
        <v>5353</v>
      </c>
      <c r="AT267" s="23">
        <v>7077</v>
      </c>
      <c r="AU267" s="23">
        <v>7077</v>
      </c>
      <c r="AV267" s="23">
        <v>7077</v>
      </c>
      <c r="AW267" s="23">
        <v>7077</v>
      </c>
      <c r="AX267" s="23">
        <v>0</v>
      </c>
    </row>
    <row r="268" spans="2:50" x14ac:dyDescent="0.2">
      <c r="B268" s="22">
        <v>6</v>
      </c>
      <c r="C268" s="23">
        <v>150</v>
      </c>
      <c r="D268" s="23">
        <v>150</v>
      </c>
      <c r="E268" s="23">
        <v>150</v>
      </c>
      <c r="F268" s="23">
        <v>150</v>
      </c>
      <c r="G268" s="23">
        <v>150</v>
      </c>
      <c r="H268" s="23">
        <v>150</v>
      </c>
      <c r="I268" s="23">
        <v>150</v>
      </c>
      <c r="J268" s="23">
        <v>150</v>
      </c>
      <c r="K268" s="23">
        <v>241</v>
      </c>
      <c r="L268" s="23">
        <v>241</v>
      </c>
      <c r="M268" s="23">
        <v>241</v>
      </c>
      <c r="N268" s="23">
        <v>241</v>
      </c>
      <c r="O268" s="23">
        <v>241</v>
      </c>
      <c r="P268" s="23">
        <v>504</v>
      </c>
      <c r="Q268" s="23">
        <v>504</v>
      </c>
      <c r="R268" s="23">
        <v>504</v>
      </c>
      <c r="S268" s="23">
        <v>504</v>
      </c>
      <c r="T268" s="23">
        <v>504</v>
      </c>
      <c r="U268" s="23">
        <v>854</v>
      </c>
      <c r="V268" s="23">
        <v>854</v>
      </c>
      <c r="W268" s="23">
        <v>854</v>
      </c>
      <c r="X268" s="23">
        <v>854</v>
      </c>
      <c r="Y268" s="23">
        <v>854</v>
      </c>
      <c r="Z268" s="23">
        <v>1533</v>
      </c>
      <c r="AA268" s="23">
        <v>1533</v>
      </c>
      <c r="AB268" s="23">
        <v>1533</v>
      </c>
      <c r="AC268" s="23">
        <v>1533</v>
      </c>
      <c r="AD268" s="23">
        <v>1533</v>
      </c>
      <c r="AE268" s="23">
        <v>2454</v>
      </c>
      <c r="AF268" s="23">
        <v>2454</v>
      </c>
      <c r="AG268" s="23">
        <v>2454</v>
      </c>
      <c r="AH268" s="23">
        <v>2454</v>
      </c>
      <c r="AI268" s="23">
        <v>2454</v>
      </c>
      <c r="AJ268" s="23">
        <v>3626</v>
      </c>
      <c r="AK268" s="23">
        <v>3626</v>
      </c>
      <c r="AL268" s="23">
        <v>3626</v>
      </c>
      <c r="AM268" s="23">
        <v>3626</v>
      </c>
      <c r="AN268" s="23">
        <v>3626</v>
      </c>
      <c r="AO268" s="23">
        <v>5353</v>
      </c>
      <c r="AP268" s="23">
        <v>5353</v>
      </c>
      <c r="AQ268" s="23">
        <v>5353</v>
      </c>
      <c r="AR268" s="23">
        <v>5353</v>
      </c>
      <c r="AS268" s="23">
        <v>5353</v>
      </c>
      <c r="AT268" s="23">
        <v>7077</v>
      </c>
      <c r="AU268" s="23">
        <v>7077</v>
      </c>
      <c r="AV268" s="23">
        <v>7077</v>
      </c>
      <c r="AW268" s="23">
        <v>7077</v>
      </c>
      <c r="AX268" s="23">
        <v>0</v>
      </c>
    </row>
    <row r="269" spans="2:50" x14ac:dyDescent="0.2">
      <c r="B269" s="22">
        <v>7</v>
      </c>
      <c r="C269" s="23">
        <v>150</v>
      </c>
      <c r="D269" s="23">
        <v>150</v>
      </c>
      <c r="E269" s="23">
        <v>150</v>
      </c>
      <c r="F269" s="23">
        <v>150</v>
      </c>
      <c r="G269" s="23">
        <v>150</v>
      </c>
      <c r="H269" s="23">
        <v>150</v>
      </c>
      <c r="I269" s="23">
        <v>150</v>
      </c>
      <c r="J269" s="23">
        <v>150</v>
      </c>
      <c r="K269" s="23">
        <v>241</v>
      </c>
      <c r="L269" s="23">
        <v>241</v>
      </c>
      <c r="M269" s="23">
        <v>241</v>
      </c>
      <c r="N269" s="23">
        <v>241</v>
      </c>
      <c r="O269" s="23">
        <v>241</v>
      </c>
      <c r="P269" s="23">
        <v>504</v>
      </c>
      <c r="Q269" s="23">
        <v>504</v>
      </c>
      <c r="R269" s="23">
        <v>504</v>
      </c>
      <c r="S269" s="23">
        <v>504</v>
      </c>
      <c r="T269" s="23">
        <v>504</v>
      </c>
      <c r="U269" s="23">
        <v>854</v>
      </c>
      <c r="V269" s="23">
        <v>854</v>
      </c>
      <c r="W269" s="23">
        <v>854</v>
      </c>
      <c r="X269" s="23">
        <v>854</v>
      </c>
      <c r="Y269" s="23">
        <v>854</v>
      </c>
      <c r="Z269" s="23">
        <v>1533</v>
      </c>
      <c r="AA269" s="23">
        <v>1533</v>
      </c>
      <c r="AB269" s="23">
        <v>1533</v>
      </c>
      <c r="AC269" s="23">
        <v>1533</v>
      </c>
      <c r="AD269" s="23">
        <v>1533</v>
      </c>
      <c r="AE269" s="23">
        <v>2454</v>
      </c>
      <c r="AF269" s="23">
        <v>2454</v>
      </c>
      <c r="AG269" s="23">
        <v>2454</v>
      </c>
      <c r="AH269" s="23">
        <v>2454</v>
      </c>
      <c r="AI269" s="23">
        <v>2454</v>
      </c>
      <c r="AJ269" s="23">
        <v>3626</v>
      </c>
      <c r="AK269" s="23">
        <v>3626</v>
      </c>
      <c r="AL269" s="23">
        <v>3626</v>
      </c>
      <c r="AM269" s="23">
        <v>3626</v>
      </c>
      <c r="AN269" s="23">
        <v>3626</v>
      </c>
      <c r="AO269" s="23">
        <v>5353</v>
      </c>
      <c r="AP269" s="23">
        <v>5353</v>
      </c>
      <c r="AQ269" s="23">
        <v>5353</v>
      </c>
      <c r="AR269" s="23">
        <v>5353</v>
      </c>
      <c r="AS269" s="23">
        <v>5353</v>
      </c>
      <c r="AT269" s="23">
        <v>7077</v>
      </c>
      <c r="AU269" s="23">
        <v>7077</v>
      </c>
      <c r="AV269" s="23">
        <v>7077</v>
      </c>
      <c r="AW269" s="23">
        <v>7077</v>
      </c>
      <c r="AX269" s="23">
        <v>0</v>
      </c>
    </row>
    <row r="270" spans="2:50" x14ac:dyDescent="0.2">
      <c r="B270" s="22">
        <v>8</v>
      </c>
      <c r="C270" s="23">
        <v>150</v>
      </c>
      <c r="D270" s="23">
        <v>150</v>
      </c>
      <c r="E270" s="23">
        <v>150</v>
      </c>
      <c r="F270" s="23">
        <v>150</v>
      </c>
      <c r="G270" s="23">
        <v>150</v>
      </c>
      <c r="H270" s="23">
        <v>150</v>
      </c>
      <c r="I270" s="23">
        <v>150</v>
      </c>
      <c r="J270" s="23">
        <v>150</v>
      </c>
      <c r="K270" s="23">
        <v>241</v>
      </c>
      <c r="L270" s="23">
        <v>241</v>
      </c>
      <c r="M270" s="23">
        <v>241</v>
      </c>
      <c r="N270" s="23">
        <v>241</v>
      </c>
      <c r="O270" s="23">
        <v>241</v>
      </c>
      <c r="P270" s="23">
        <v>504</v>
      </c>
      <c r="Q270" s="23">
        <v>504</v>
      </c>
      <c r="R270" s="23">
        <v>504</v>
      </c>
      <c r="S270" s="23">
        <v>504</v>
      </c>
      <c r="T270" s="23">
        <v>504</v>
      </c>
      <c r="U270" s="23">
        <v>854</v>
      </c>
      <c r="V270" s="23">
        <v>854</v>
      </c>
      <c r="W270" s="23">
        <v>854</v>
      </c>
      <c r="X270" s="23">
        <v>854</v>
      </c>
      <c r="Y270" s="23">
        <v>854</v>
      </c>
      <c r="Z270" s="23">
        <v>1533</v>
      </c>
      <c r="AA270" s="23">
        <v>1533</v>
      </c>
      <c r="AB270" s="23">
        <v>1533</v>
      </c>
      <c r="AC270" s="23">
        <v>1533</v>
      </c>
      <c r="AD270" s="23">
        <v>1533</v>
      </c>
      <c r="AE270" s="23">
        <v>2454</v>
      </c>
      <c r="AF270" s="23">
        <v>2454</v>
      </c>
      <c r="AG270" s="23">
        <v>2454</v>
      </c>
      <c r="AH270" s="23">
        <v>2454</v>
      </c>
      <c r="AI270" s="23">
        <v>2454</v>
      </c>
      <c r="AJ270" s="23">
        <v>3626</v>
      </c>
      <c r="AK270" s="23">
        <v>3626</v>
      </c>
      <c r="AL270" s="23">
        <v>3626</v>
      </c>
      <c r="AM270" s="23">
        <v>3626</v>
      </c>
      <c r="AN270" s="23">
        <v>3626</v>
      </c>
      <c r="AO270" s="23">
        <v>5353</v>
      </c>
      <c r="AP270" s="23">
        <v>5353</v>
      </c>
      <c r="AQ270" s="23">
        <v>5353</v>
      </c>
      <c r="AR270" s="23">
        <v>5353</v>
      </c>
      <c r="AS270" s="23">
        <v>5353</v>
      </c>
      <c r="AT270" s="23">
        <v>7077</v>
      </c>
      <c r="AU270" s="23">
        <v>7077</v>
      </c>
      <c r="AV270" s="23">
        <v>7077</v>
      </c>
      <c r="AW270" s="23">
        <v>7077</v>
      </c>
      <c r="AX270" s="23">
        <v>0</v>
      </c>
    </row>
    <row r="271" spans="2:50" x14ac:dyDescent="0.2">
      <c r="B271" s="22">
        <v>9</v>
      </c>
      <c r="C271" s="23">
        <v>150</v>
      </c>
      <c r="D271" s="23">
        <v>150</v>
      </c>
      <c r="E271" s="23">
        <v>150</v>
      </c>
      <c r="F271" s="23">
        <v>150</v>
      </c>
      <c r="G271" s="23">
        <v>150</v>
      </c>
      <c r="H271" s="23">
        <v>150</v>
      </c>
      <c r="I271" s="23">
        <v>150</v>
      </c>
      <c r="J271" s="23">
        <v>150</v>
      </c>
      <c r="K271" s="23">
        <v>241</v>
      </c>
      <c r="L271" s="23">
        <v>241</v>
      </c>
      <c r="M271" s="23">
        <v>241</v>
      </c>
      <c r="N271" s="23">
        <v>241</v>
      </c>
      <c r="O271" s="23">
        <v>241</v>
      </c>
      <c r="P271" s="23">
        <v>504</v>
      </c>
      <c r="Q271" s="23">
        <v>504</v>
      </c>
      <c r="R271" s="23">
        <v>504</v>
      </c>
      <c r="S271" s="23">
        <v>504</v>
      </c>
      <c r="T271" s="23">
        <v>504</v>
      </c>
      <c r="U271" s="23">
        <v>854</v>
      </c>
      <c r="V271" s="23">
        <v>854</v>
      </c>
      <c r="W271" s="23">
        <v>854</v>
      </c>
      <c r="X271" s="23">
        <v>854</v>
      </c>
      <c r="Y271" s="23">
        <v>854</v>
      </c>
      <c r="Z271" s="23">
        <v>1533</v>
      </c>
      <c r="AA271" s="23">
        <v>1533</v>
      </c>
      <c r="AB271" s="23">
        <v>1533</v>
      </c>
      <c r="AC271" s="23">
        <v>1533</v>
      </c>
      <c r="AD271" s="23">
        <v>1533</v>
      </c>
      <c r="AE271" s="23">
        <v>2454</v>
      </c>
      <c r="AF271" s="23">
        <v>2454</v>
      </c>
      <c r="AG271" s="23">
        <v>2454</v>
      </c>
      <c r="AH271" s="23">
        <v>2454</v>
      </c>
      <c r="AI271" s="23">
        <v>2454</v>
      </c>
      <c r="AJ271" s="23">
        <v>3626</v>
      </c>
      <c r="AK271" s="23">
        <v>3626</v>
      </c>
      <c r="AL271" s="23">
        <v>3626</v>
      </c>
      <c r="AM271" s="23">
        <v>3626</v>
      </c>
      <c r="AN271" s="23">
        <v>3626</v>
      </c>
      <c r="AO271" s="23">
        <v>5353</v>
      </c>
      <c r="AP271" s="23">
        <v>5353</v>
      </c>
      <c r="AQ271" s="23">
        <v>5353</v>
      </c>
      <c r="AR271" s="23">
        <v>5353</v>
      </c>
      <c r="AS271" s="23">
        <v>5353</v>
      </c>
      <c r="AT271" s="23">
        <v>7077</v>
      </c>
      <c r="AU271" s="23">
        <v>7077</v>
      </c>
      <c r="AV271" s="23">
        <v>7077</v>
      </c>
      <c r="AW271" s="23">
        <v>7077</v>
      </c>
      <c r="AX271" s="23">
        <v>0</v>
      </c>
    </row>
    <row r="272" spans="2:50" x14ac:dyDescent="0.2">
      <c r="B272" s="22">
        <v>10</v>
      </c>
      <c r="C272" s="23">
        <v>150</v>
      </c>
      <c r="D272" s="23">
        <v>150</v>
      </c>
      <c r="E272" s="23">
        <v>150</v>
      </c>
      <c r="F272" s="23">
        <v>150</v>
      </c>
      <c r="G272" s="23">
        <v>150</v>
      </c>
      <c r="H272" s="23">
        <v>150</v>
      </c>
      <c r="I272" s="23">
        <v>150</v>
      </c>
      <c r="J272" s="23">
        <v>150</v>
      </c>
      <c r="K272" s="23">
        <v>241</v>
      </c>
      <c r="L272" s="23">
        <v>241</v>
      </c>
      <c r="M272" s="23">
        <v>241</v>
      </c>
      <c r="N272" s="23">
        <v>241</v>
      </c>
      <c r="O272" s="23">
        <v>241</v>
      </c>
      <c r="P272" s="23">
        <v>504</v>
      </c>
      <c r="Q272" s="23">
        <v>504</v>
      </c>
      <c r="R272" s="23">
        <v>504</v>
      </c>
      <c r="S272" s="23">
        <v>504</v>
      </c>
      <c r="T272" s="23">
        <v>504</v>
      </c>
      <c r="U272" s="23">
        <v>854</v>
      </c>
      <c r="V272" s="23">
        <v>854</v>
      </c>
      <c r="W272" s="23">
        <v>854</v>
      </c>
      <c r="X272" s="23">
        <v>854</v>
      </c>
      <c r="Y272" s="23">
        <v>854</v>
      </c>
      <c r="Z272" s="23">
        <v>1533</v>
      </c>
      <c r="AA272" s="23">
        <v>1533</v>
      </c>
      <c r="AB272" s="23">
        <v>1533</v>
      </c>
      <c r="AC272" s="23">
        <v>1533</v>
      </c>
      <c r="AD272" s="23">
        <v>1533</v>
      </c>
      <c r="AE272" s="23">
        <v>2454</v>
      </c>
      <c r="AF272" s="23">
        <v>2454</v>
      </c>
      <c r="AG272" s="23">
        <v>2454</v>
      </c>
      <c r="AH272" s="23">
        <v>2454</v>
      </c>
      <c r="AI272" s="23">
        <v>2454</v>
      </c>
      <c r="AJ272" s="23">
        <v>3626</v>
      </c>
      <c r="AK272" s="23">
        <v>3626</v>
      </c>
      <c r="AL272" s="23">
        <v>3626</v>
      </c>
      <c r="AM272" s="23">
        <v>3626</v>
      </c>
      <c r="AN272" s="23">
        <v>3626</v>
      </c>
      <c r="AO272" s="23">
        <v>5353</v>
      </c>
      <c r="AP272" s="23">
        <v>5353</v>
      </c>
      <c r="AQ272" s="23">
        <v>5353</v>
      </c>
      <c r="AR272" s="23">
        <v>5353</v>
      </c>
      <c r="AS272" s="23">
        <v>5353</v>
      </c>
      <c r="AT272" s="23">
        <v>7077</v>
      </c>
      <c r="AU272" s="23">
        <v>7077</v>
      </c>
      <c r="AV272" s="23">
        <v>7077</v>
      </c>
      <c r="AW272" s="23">
        <v>7077</v>
      </c>
      <c r="AX272" s="23">
        <v>0</v>
      </c>
    </row>
    <row r="273" spans="2:50" x14ac:dyDescent="0.2">
      <c r="B273" s="22">
        <v>11</v>
      </c>
      <c r="C273" s="23">
        <v>150</v>
      </c>
      <c r="D273" s="23">
        <v>150</v>
      </c>
      <c r="E273" s="23">
        <v>150</v>
      </c>
      <c r="F273" s="23">
        <v>150</v>
      </c>
      <c r="G273" s="23">
        <v>150</v>
      </c>
      <c r="H273" s="23">
        <v>150</v>
      </c>
      <c r="I273" s="23">
        <v>150</v>
      </c>
      <c r="J273" s="23">
        <v>150</v>
      </c>
      <c r="K273" s="23">
        <v>241</v>
      </c>
      <c r="L273" s="23">
        <v>241</v>
      </c>
      <c r="M273" s="23">
        <v>241</v>
      </c>
      <c r="N273" s="23">
        <v>241</v>
      </c>
      <c r="O273" s="23">
        <v>241</v>
      </c>
      <c r="P273" s="23">
        <v>504</v>
      </c>
      <c r="Q273" s="23">
        <v>504</v>
      </c>
      <c r="R273" s="23">
        <v>504</v>
      </c>
      <c r="S273" s="23">
        <v>504</v>
      </c>
      <c r="T273" s="23">
        <v>504</v>
      </c>
      <c r="U273" s="23">
        <v>854</v>
      </c>
      <c r="V273" s="23">
        <v>854</v>
      </c>
      <c r="W273" s="23">
        <v>854</v>
      </c>
      <c r="X273" s="23">
        <v>854</v>
      </c>
      <c r="Y273" s="23">
        <v>854</v>
      </c>
      <c r="Z273" s="23">
        <v>1533</v>
      </c>
      <c r="AA273" s="23">
        <v>1533</v>
      </c>
      <c r="AB273" s="23">
        <v>1533</v>
      </c>
      <c r="AC273" s="23">
        <v>1533</v>
      </c>
      <c r="AD273" s="23">
        <v>1533</v>
      </c>
      <c r="AE273" s="23">
        <v>2454</v>
      </c>
      <c r="AF273" s="23">
        <v>2454</v>
      </c>
      <c r="AG273" s="23">
        <v>2454</v>
      </c>
      <c r="AH273" s="23">
        <v>2454</v>
      </c>
      <c r="AI273" s="23">
        <v>2454</v>
      </c>
      <c r="AJ273" s="23">
        <v>3626</v>
      </c>
      <c r="AK273" s="23">
        <v>3626</v>
      </c>
      <c r="AL273" s="23">
        <v>3626</v>
      </c>
      <c r="AM273" s="23">
        <v>3626</v>
      </c>
      <c r="AN273" s="23">
        <v>3626</v>
      </c>
      <c r="AO273" s="23">
        <v>5353</v>
      </c>
      <c r="AP273" s="23">
        <v>5353</v>
      </c>
      <c r="AQ273" s="23">
        <v>5353</v>
      </c>
      <c r="AR273" s="23">
        <v>5353</v>
      </c>
      <c r="AS273" s="23">
        <v>5353</v>
      </c>
      <c r="AT273" s="23">
        <v>7077</v>
      </c>
      <c r="AU273" s="23">
        <v>7077</v>
      </c>
      <c r="AV273" s="23">
        <v>7077</v>
      </c>
      <c r="AW273" s="23">
        <v>7077</v>
      </c>
      <c r="AX273" s="23">
        <v>0</v>
      </c>
    </row>
    <row r="274" spans="2:50" x14ac:dyDescent="0.2">
      <c r="B274" s="22">
        <v>12</v>
      </c>
      <c r="C274" s="23">
        <v>150</v>
      </c>
      <c r="D274" s="23">
        <v>150</v>
      </c>
      <c r="E274" s="23">
        <v>150</v>
      </c>
      <c r="F274" s="23">
        <v>150</v>
      </c>
      <c r="G274" s="23">
        <v>150</v>
      </c>
      <c r="H274" s="23">
        <v>150</v>
      </c>
      <c r="I274" s="23">
        <v>150</v>
      </c>
      <c r="J274" s="23">
        <v>150</v>
      </c>
      <c r="K274" s="23">
        <v>241</v>
      </c>
      <c r="L274" s="23">
        <v>241</v>
      </c>
      <c r="M274" s="23">
        <v>241</v>
      </c>
      <c r="N274" s="23">
        <v>241</v>
      </c>
      <c r="O274" s="23">
        <v>241</v>
      </c>
      <c r="P274" s="23">
        <v>504</v>
      </c>
      <c r="Q274" s="23">
        <v>504</v>
      </c>
      <c r="R274" s="23">
        <v>504</v>
      </c>
      <c r="S274" s="23">
        <v>504</v>
      </c>
      <c r="T274" s="23">
        <v>504</v>
      </c>
      <c r="U274" s="23">
        <v>854</v>
      </c>
      <c r="V274" s="23">
        <v>854</v>
      </c>
      <c r="W274" s="23">
        <v>854</v>
      </c>
      <c r="X274" s="23">
        <v>854</v>
      </c>
      <c r="Y274" s="23">
        <v>854</v>
      </c>
      <c r="Z274" s="23">
        <v>1533</v>
      </c>
      <c r="AA274" s="23">
        <v>1533</v>
      </c>
      <c r="AB274" s="23">
        <v>1533</v>
      </c>
      <c r="AC274" s="23">
        <v>1533</v>
      </c>
      <c r="AD274" s="23">
        <v>1533</v>
      </c>
      <c r="AE274" s="23">
        <v>2454</v>
      </c>
      <c r="AF274" s="23">
        <v>2454</v>
      </c>
      <c r="AG274" s="23">
        <v>2454</v>
      </c>
      <c r="AH274" s="23">
        <v>2454</v>
      </c>
      <c r="AI274" s="23">
        <v>2454</v>
      </c>
      <c r="AJ274" s="23">
        <v>3626</v>
      </c>
      <c r="AK274" s="23">
        <v>3626</v>
      </c>
      <c r="AL274" s="23">
        <v>3626</v>
      </c>
      <c r="AM274" s="23">
        <v>3626</v>
      </c>
      <c r="AN274" s="23">
        <v>3626</v>
      </c>
      <c r="AO274" s="23">
        <v>5353</v>
      </c>
      <c r="AP274" s="23">
        <v>5353</v>
      </c>
      <c r="AQ274" s="23">
        <v>5353</v>
      </c>
      <c r="AR274" s="23">
        <v>5353</v>
      </c>
      <c r="AS274" s="23">
        <v>5353</v>
      </c>
      <c r="AT274" s="23">
        <v>7077</v>
      </c>
      <c r="AU274" s="23">
        <v>7077</v>
      </c>
      <c r="AV274" s="23">
        <v>7077</v>
      </c>
      <c r="AW274" s="23">
        <v>7077</v>
      </c>
      <c r="AX274" s="23">
        <v>0</v>
      </c>
    </row>
    <row r="275" spans="2:50" x14ac:dyDescent="0.2">
      <c r="B275" s="22">
        <v>13</v>
      </c>
      <c r="C275" s="23">
        <v>150</v>
      </c>
      <c r="D275" s="23">
        <v>150</v>
      </c>
      <c r="E275" s="23">
        <v>150</v>
      </c>
      <c r="F275" s="23">
        <v>150</v>
      </c>
      <c r="G275" s="23">
        <v>150</v>
      </c>
      <c r="H275" s="23">
        <v>150</v>
      </c>
      <c r="I275" s="23">
        <v>150</v>
      </c>
      <c r="J275" s="23">
        <v>150</v>
      </c>
      <c r="K275" s="23">
        <v>241</v>
      </c>
      <c r="L275" s="23">
        <v>241</v>
      </c>
      <c r="M275" s="23">
        <v>241</v>
      </c>
      <c r="N275" s="23">
        <v>241</v>
      </c>
      <c r="O275" s="23">
        <v>241</v>
      </c>
      <c r="P275" s="23">
        <v>504</v>
      </c>
      <c r="Q275" s="23">
        <v>504</v>
      </c>
      <c r="R275" s="23">
        <v>504</v>
      </c>
      <c r="S275" s="23">
        <v>504</v>
      </c>
      <c r="T275" s="23">
        <v>504</v>
      </c>
      <c r="U275" s="23">
        <v>854</v>
      </c>
      <c r="V275" s="23">
        <v>854</v>
      </c>
      <c r="W275" s="23">
        <v>854</v>
      </c>
      <c r="X275" s="23">
        <v>854</v>
      </c>
      <c r="Y275" s="23">
        <v>854</v>
      </c>
      <c r="Z275" s="23">
        <v>1533</v>
      </c>
      <c r="AA275" s="23">
        <v>1533</v>
      </c>
      <c r="AB275" s="23">
        <v>1533</v>
      </c>
      <c r="AC275" s="23">
        <v>1533</v>
      </c>
      <c r="AD275" s="23">
        <v>1533</v>
      </c>
      <c r="AE275" s="23">
        <v>2454</v>
      </c>
      <c r="AF275" s="23">
        <v>2454</v>
      </c>
      <c r="AG275" s="23">
        <v>2454</v>
      </c>
      <c r="AH275" s="23">
        <v>2454</v>
      </c>
      <c r="AI275" s="23">
        <v>2454</v>
      </c>
      <c r="AJ275" s="23">
        <v>3626</v>
      </c>
      <c r="AK275" s="23">
        <v>3626</v>
      </c>
      <c r="AL275" s="23">
        <v>3626</v>
      </c>
      <c r="AM275" s="23">
        <v>3626</v>
      </c>
      <c r="AN275" s="23">
        <v>3626</v>
      </c>
      <c r="AO275" s="23">
        <v>5353</v>
      </c>
      <c r="AP275" s="23">
        <v>5353</v>
      </c>
      <c r="AQ275" s="23">
        <v>5353</v>
      </c>
      <c r="AR275" s="23">
        <v>5353</v>
      </c>
      <c r="AS275" s="23">
        <v>5353</v>
      </c>
      <c r="AT275" s="23">
        <v>7077</v>
      </c>
      <c r="AU275" s="23">
        <v>7077</v>
      </c>
      <c r="AV275" s="23">
        <v>7077</v>
      </c>
      <c r="AW275" s="23">
        <v>7077</v>
      </c>
      <c r="AX275" s="23">
        <v>0</v>
      </c>
    </row>
    <row r="276" spans="2:50" x14ac:dyDescent="0.2">
      <c r="B276" s="22">
        <v>14</v>
      </c>
      <c r="C276" s="23">
        <v>150</v>
      </c>
      <c r="D276" s="23">
        <v>150</v>
      </c>
      <c r="E276" s="23">
        <v>150</v>
      </c>
      <c r="F276" s="23">
        <v>150</v>
      </c>
      <c r="G276" s="23">
        <v>150</v>
      </c>
      <c r="H276" s="23">
        <v>150</v>
      </c>
      <c r="I276" s="23">
        <v>150</v>
      </c>
      <c r="J276" s="23">
        <v>150</v>
      </c>
      <c r="K276" s="23">
        <v>241</v>
      </c>
      <c r="L276" s="23">
        <v>241</v>
      </c>
      <c r="M276" s="23">
        <v>241</v>
      </c>
      <c r="N276" s="23">
        <v>241</v>
      </c>
      <c r="O276" s="23">
        <v>241</v>
      </c>
      <c r="P276" s="23">
        <v>504</v>
      </c>
      <c r="Q276" s="23">
        <v>504</v>
      </c>
      <c r="R276" s="23">
        <v>504</v>
      </c>
      <c r="S276" s="23">
        <v>504</v>
      </c>
      <c r="T276" s="23">
        <v>504</v>
      </c>
      <c r="U276" s="23">
        <v>854</v>
      </c>
      <c r="V276" s="23">
        <v>854</v>
      </c>
      <c r="W276" s="23">
        <v>854</v>
      </c>
      <c r="X276" s="23">
        <v>854</v>
      </c>
      <c r="Y276" s="23">
        <v>854</v>
      </c>
      <c r="Z276" s="23">
        <v>1533</v>
      </c>
      <c r="AA276" s="23">
        <v>1533</v>
      </c>
      <c r="AB276" s="23">
        <v>1533</v>
      </c>
      <c r="AC276" s="23">
        <v>1533</v>
      </c>
      <c r="AD276" s="23">
        <v>1533</v>
      </c>
      <c r="AE276" s="23">
        <v>2454</v>
      </c>
      <c r="AF276" s="23">
        <v>2454</v>
      </c>
      <c r="AG276" s="23">
        <v>2454</v>
      </c>
      <c r="AH276" s="23">
        <v>2454</v>
      </c>
      <c r="AI276" s="23">
        <v>2454</v>
      </c>
      <c r="AJ276" s="23">
        <v>3626</v>
      </c>
      <c r="AK276" s="23">
        <v>3626</v>
      </c>
      <c r="AL276" s="23">
        <v>3626</v>
      </c>
      <c r="AM276" s="23">
        <v>3626</v>
      </c>
      <c r="AN276" s="23">
        <v>3626</v>
      </c>
      <c r="AO276" s="23">
        <v>5353</v>
      </c>
      <c r="AP276" s="23">
        <v>5353</v>
      </c>
      <c r="AQ276" s="23">
        <v>5353</v>
      </c>
      <c r="AR276" s="23">
        <v>5353</v>
      </c>
      <c r="AS276" s="23">
        <v>5353</v>
      </c>
      <c r="AT276" s="23">
        <v>7077</v>
      </c>
      <c r="AU276" s="23">
        <v>7077</v>
      </c>
      <c r="AV276" s="23">
        <v>7077</v>
      </c>
      <c r="AW276" s="23">
        <v>7077</v>
      </c>
      <c r="AX276" s="23">
        <v>0</v>
      </c>
    </row>
    <row r="277" spans="2:50" x14ac:dyDescent="0.2">
      <c r="B277" s="22">
        <v>15</v>
      </c>
      <c r="C277" s="23">
        <v>150</v>
      </c>
      <c r="D277" s="23">
        <v>150</v>
      </c>
      <c r="E277" s="23">
        <v>150</v>
      </c>
      <c r="F277" s="23">
        <v>150</v>
      </c>
      <c r="G277" s="23">
        <v>150</v>
      </c>
      <c r="H277" s="23">
        <v>150</v>
      </c>
      <c r="I277" s="23">
        <v>150</v>
      </c>
      <c r="J277" s="23">
        <v>150</v>
      </c>
      <c r="K277" s="23">
        <v>241</v>
      </c>
      <c r="L277" s="23">
        <v>241</v>
      </c>
      <c r="M277" s="23">
        <v>241</v>
      </c>
      <c r="N277" s="23">
        <v>241</v>
      </c>
      <c r="O277" s="23">
        <v>241</v>
      </c>
      <c r="P277" s="23">
        <v>504</v>
      </c>
      <c r="Q277" s="23">
        <v>504</v>
      </c>
      <c r="R277" s="23">
        <v>504</v>
      </c>
      <c r="S277" s="23">
        <v>504</v>
      </c>
      <c r="T277" s="23">
        <v>504</v>
      </c>
      <c r="U277" s="23">
        <v>854</v>
      </c>
      <c r="V277" s="23">
        <v>854</v>
      </c>
      <c r="W277" s="23">
        <v>854</v>
      </c>
      <c r="X277" s="23">
        <v>854</v>
      </c>
      <c r="Y277" s="23">
        <v>854</v>
      </c>
      <c r="Z277" s="23">
        <v>1533</v>
      </c>
      <c r="AA277" s="23">
        <v>1533</v>
      </c>
      <c r="AB277" s="23">
        <v>1533</v>
      </c>
      <c r="AC277" s="23">
        <v>1533</v>
      </c>
      <c r="AD277" s="23">
        <v>1533</v>
      </c>
      <c r="AE277" s="23">
        <v>2454</v>
      </c>
      <c r="AF277" s="23">
        <v>2454</v>
      </c>
      <c r="AG277" s="23">
        <v>2454</v>
      </c>
      <c r="AH277" s="23">
        <v>2454</v>
      </c>
      <c r="AI277" s="23">
        <v>2454</v>
      </c>
      <c r="AJ277" s="23">
        <v>3626</v>
      </c>
      <c r="AK277" s="23">
        <v>3626</v>
      </c>
      <c r="AL277" s="23">
        <v>3626</v>
      </c>
      <c r="AM277" s="23">
        <v>3626</v>
      </c>
      <c r="AN277" s="23">
        <v>3626</v>
      </c>
      <c r="AO277" s="23">
        <v>5353</v>
      </c>
      <c r="AP277" s="23">
        <v>5353</v>
      </c>
      <c r="AQ277" s="23">
        <v>5353</v>
      </c>
      <c r="AR277" s="23">
        <v>5353</v>
      </c>
      <c r="AS277" s="23">
        <v>5353</v>
      </c>
      <c r="AT277" s="23">
        <v>7077</v>
      </c>
      <c r="AU277" s="23">
        <v>7077</v>
      </c>
      <c r="AV277" s="23">
        <v>7077</v>
      </c>
      <c r="AW277" s="23">
        <v>7077</v>
      </c>
      <c r="AX277" s="23">
        <v>0</v>
      </c>
    </row>
    <row r="278" spans="2:50" x14ac:dyDescent="0.2">
      <c r="B278" s="22">
        <v>16</v>
      </c>
      <c r="C278" s="23">
        <v>150</v>
      </c>
      <c r="D278" s="23">
        <v>150</v>
      </c>
      <c r="E278" s="23">
        <v>150</v>
      </c>
      <c r="F278" s="23">
        <v>150</v>
      </c>
      <c r="G278" s="23">
        <v>150</v>
      </c>
      <c r="H278" s="23">
        <v>150</v>
      </c>
      <c r="I278" s="23">
        <v>150</v>
      </c>
      <c r="J278" s="23">
        <v>150</v>
      </c>
      <c r="K278" s="23">
        <v>241</v>
      </c>
      <c r="L278" s="23">
        <v>241</v>
      </c>
      <c r="M278" s="23">
        <v>241</v>
      </c>
      <c r="N278" s="23">
        <v>241</v>
      </c>
      <c r="O278" s="23">
        <v>241</v>
      </c>
      <c r="P278" s="23">
        <v>504</v>
      </c>
      <c r="Q278" s="23">
        <v>504</v>
      </c>
      <c r="R278" s="23">
        <v>504</v>
      </c>
      <c r="S278" s="23">
        <v>504</v>
      </c>
      <c r="T278" s="23">
        <v>504</v>
      </c>
      <c r="U278" s="23">
        <v>854</v>
      </c>
      <c r="V278" s="23">
        <v>854</v>
      </c>
      <c r="W278" s="23">
        <v>854</v>
      </c>
      <c r="X278" s="23">
        <v>854</v>
      </c>
      <c r="Y278" s="23">
        <v>854</v>
      </c>
      <c r="Z278" s="23">
        <v>1533</v>
      </c>
      <c r="AA278" s="23">
        <v>1533</v>
      </c>
      <c r="AB278" s="23">
        <v>1533</v>
      </c>
      <c r="AC278" s="23">
        <v>1533</v>
      </c>
      <c r="AD278" s="23">
        <v>1533</v>
      </c>
      <c r="AE278" s="23">
        <v>2454</v>
      </c>
      <c r="AF278" s="23">
        <v>2454</v>
      </c>
      <c r="AG278" s="23">
        <v>2454</v>
      </c>
      <c r="AH278" s="23">
        <v>2454</v>
      </c>
      <c r="AI278" s="23">
        <v>2454</v>
      </c>
      <c r="AJ278" s="23">
        <v>3626</v>
      </c>
      <c r="AK278" s="23">
        <v>3626</v>
      </c>
      <c r="AL278" s="23">
        <v>3626</v>
      </c>
      <c r="AM278" s="23">
        <v>3626</v>
      </c>
      <c r="AN278" s="23">
        <v>3626</v>
      </c>
      <c r="AO278" s="23">
        <v>5353</v>
      </c>
      <c r="AP278" s="23">
        <v>5353</v>
      </c>
      <c r="AQ278" s="23">
        <v>5353</v>
      </c>
      <c r="AR278" s="23">
        <v>5353</v>
      </c>
      <c r="AS278" s="23">
        <v>5353</v>
      </c>
      <c r="AT278" s="23">
        <v>7077</v>
      </c>
      <c r="AU278" s="23">
        <v>7077</v>
      </c>
      <c r="AV278" s="23">
        <v>7077</v>
      </c>
      <c r="AW278" s="23">
        <v>7077</v>
      </c>
      <c r="AX278" s="23">
        <v>0</v>
      </c>
    </row>
    <row r="279" spans="2:50" x14ac:dyDescent="0.2">
      <c r="B279" s="22">
        <v>17</v>
      </c>
      <c r="C279" s="23">
        <v>150</v>
      </c>
      <c r="D279" s="23">
        <v>150</v>
      </c>
      <c r="E279" s="23">
        <v>150</v>
      </c>
      <c r="F279" s="23">
        <v>150</v>
      </c>
      <c r="G279" s="23">
        <v>150</v>
      </c>
      <c r="H279" s="23">
        <v>150</v>
      </c>
      <c r="I279" s="23">
        <v>150</v>
      </c>
      <c r="J279" s="23">
        <v>150</v>
      </c>
      <c r="K279" s="23">
        <v>241</v>
      </c>
      <c r="L279" s="23">
        <v>241</v>
      </c>
      <c r="M279" s="23">
        <v>241</v>
      </c>
      <c r="N279" s="23">
        <v>241</v>
      </c>
      <c r="O279" s="23">
        <v>241</v>
      </c>
      <c r="P279" s="23">
        <v>504</v>
      </c>
      <c r="Q279" s="23">
        <v>504</v>
      </c>
      <c r="R279" s="23">
        <v>504</v>
      </c>
      <c r="S279" s="23">
        <v>504</v>
      </c>
      <c r="T279" s="23">
        <v>504</v>
      </c>
      <c r="U279" s="23">
        <v>854</v>
      </c>
      <c r="V279" s="23">
        <v>854</v>
      </c>
      <c r="W279" s="23">
        <v>854</v>
      </c>
      <c r="X279" s="23">
        <v>854</v>
      </c>
      <c r="Y279" s="23">
        <v>854</v>
      </c>
      <c r="Z279" s="23">
        <v>1533</v>
      </c>
      <c r="AA279" s="23">
        <v>1533</v>
      </c>
      <c r="AB279" s="23">
        <v>1533</v>
      </c>
      <c r="AC279" s="23">
        <v>1533</v>
      </c>
      <c r="AD279" s="23">
        <v>1533</v>
      </c>
      <c r="AE279" s="23">
        <v>2454</v>
      </c>
      <c r="AF279" s="23">
        <v>2454</v>
      </c>
      <c r="AG279" s="23">
        <v>2454</v>
      </c>
      <c r="AH279" s="23">
        <v>2454</v>
      </c>
      <c r="AI279" s="23">
        <v>2454</v>
      </c>
      <c r="AJ279" s="23">
        <v>3626</v>
      </c>
      <c r="AK279" s="23">
        <v>3626</v>
      </c>
      <c r="AL279" s="23">
        <v>3626</v>
      </c>
      <c r="AM279" s="23">
        <v>3626</v>
      </c>
      <c r="AN279" s="23">
        <v>3626</v>
      </c>
      <c r="AO279" s="23">
        <v>5353</v>
      </c>
      <c r="AP279" s="23">
        <v>5353</v>
      </c>
      <c r="AQ279" s="23">
        <v>5353</v>
      </c>
      <c r="AR279" s="23">
        <v>5353</v>
      </c>
      <c r="AS279" s="23">
        <v>5353</v>
      </c>
      <c r="AT279" s="23">
        <v>7077</v>
      </c>
      <c r="AU279" s="23">
        <v>7077</v>
      </c>
      <c r="AV279" s="23">
        <v>7077</v>
      </c>
      <c r="AW279" s="23">
        <v>7077</v>
      </c>
      <c r="AX279" s="23">
        <v>0</v>
      </c>
    </row>
    <row r="280" spans="2:50" x14ac:dyDescent="0.2">
      <c r="B280" s="22">
        <v>18</v>
      </c>
      <c r="C280" s="23">
        <v>150</v>
      </c>
      <c r="D280" s="23">
        <v>150</v>
      </c>
      <c r="E280" s="23">
        <v>150</v>
      </c>
      <c r="F280" s="23">
        <v>150</v>
      </c>
      <c r="G280" s="23">
        <v>150</v>
      </c>
      <c r="H280" s="23">
        <v>150</v>
      </c>
      <c r="I280" s="23">
        <v>150</v>
      </c>
      <c r="J280" s="23">
        <v>150</v>
      </c>
      <c r="K280" s="23">
        <v>241</v>
      </c>
      <c r="L280" s="23">
        <v>241</v>
      </c>
      <c r="M280" s="23">
        <v>241</v>
      </c>
      <c r="N280" s="23">
        <v>241</v>
      </c>
      <c r="O280" s="23">
        <v>241</v>
      </c>
      <c r="P280" s="23">
        <v>504</v>
      </c>
      <c r="Q280" s="23">
        <v>504</v>
      </c>
      <c r="R280" s="23">
        <v>504</v>
      </c>
      <c r="S280" s="23">
        <v>504</v>
      </c>
      <c r="T280" s="23">
        <v>504</v>
      </c>
      <c r="U280" s="23">
        <v>854</v>
      </c>
      <c r="V280" s="23">
        <v>854</v>
      </c>
      <c r="W280" s="23">
        <v>854</v>
      </c>
      <c r="X280" s="23">
        <v>854</v>
      </c>
      <c r="Y280" s="23">
        <v>854</v>
      </c>
      <c r="Z280" s="23">
        <v>1533</v>
      </c>
      <c r="AA280" s="23">
        <v>1533</v>
      </c>
      <c r="AB280" s="23">
        <v>1533</v>
      </c>
      <c r="AC280" s="23">
        <v>1533</v>
      </c>
      <c r="AD280" s="23">
        <v>1533</v>
      </c>
      <c r="AE280" s="23">
        <v>2454</v>
      </c>
      <c r="AF280" s="23">
        <v>2454</v>
      </c>
      <c r="AG280" s="23">
        <v>2454</v>
      </c>
      <c r="AH280" s="23">
        <v>2454</v>
      </c>
      <c r="AI280" s="23">
        <v>2454</v>
      </c>
      <c r="AJ280" s="23">
        <v>3626</v>
      </c>
      <c r="AK280" s="23">
        <v>3626</v>
      </c>
      <c r="AL280" s="23">
        <v>3626</v>
      </c>
      <c r="AM280" s="23">
        <v>3626</v>
      </c>
      <c r="AN280" s="23">
        <v>3626</v>
      </c>
      <c r="AO280" s="23">
        <v>5353</v>
      </c>
      <c r="AP280" s="23">
        <v>5353</v>
      </c>
      <c r="AQ280" s="23">
        <v>5353</v>
      </c>
      <c r="AR280" s="23">
        <v>5353</v>
      </c>
      <c r="AS280" s="23">
        <v>5353</v>
      </c>
      <c r="AT280" s="23">
        <v>7077</v>
      </c>
      <c r="AU280" s="23">
        <v>7077</v>
      </c>
      <c r="AV280" s="23">
        <v>7077</v>
      </c>
      <c r="AW280" s="23">
        <v>7077</v>
      </c>
      <c r="AX280" s="23">
        <v>0</v>
      </c>
    </row>
    <row r="281" spans="2:50" x14ac:dyDescent="0.2">
      <c r="B281" s="22">
        <v>19</v>
      </c>
      <c r="C281" s="23">
        <v>150</v>
      </c>
      <c r="D281" s="23">
        <v>150</v>
      </c>
      <c r="E281" s="23">
        <v>150</v>
      </c>
      <c r="F281" s="23">
        <v>150</v>
      </c>
      <c r="G281" s="23">
        <v>150</v>
      </c>
      <c r="H281" s="23">
        <v>150</v>
      </c>
      <c r="I281" s="23">
        <v>150</v>
      </c>
      <c r="J281" s="23">
        <v>150</v>
      </c>
      <c r="K281" s="23">
        <v>241</v>
      </c>
      <c r="L281" s="23">
        <v>241</v>
      </c>
      <c r="M281" s="23">
        <v>241</v>
      </c>
      <c r="N281" s="23">
        <v>241</v>
      </c>
      <c r="O281" s="23">
        <v>241</v>
      </c>
      <c r="P281" s="23">
        <v>504</v>
      </c>
      <c r="Q281" s="23">
        <v>504</v>
      </c>
      <c r="R281" s="23">
        <v>504</v>
      </c>
      <c r="S281" s="23">
        <v>504</v>
      </c>
      <c r="T281" s="23">
        <v>504</v>
      </c>
      <c r="U281" s="23">
        <v>854</v>
      </c>
      <c r="V281" s="23">
        <v>854</v>
      </c>
      <c r="W281" s="23">
        <v>854</v>
      </c>
      <c r="X281" s="23">
        <v>854</v>
      </c>
      <c r="Y281" s="23">
        <v>854</v>
      </c>
      <c r="Z281" s="23">
        <v>1533</v>
      </c>
      <c r="AA281" s="23">
        <v>1533</v>
      </c>
      <c r="AB281" s="23">
        <v>1533</v>
      </c>
      <c r="AC281" s="23">
        <v>1533</v>
      </c>
      <c r="AD281" s="23">
        <v>1533</v>
      </c>
      <c r="AE281" s="23">
        <v>2454</v>
      </c>
      <c r="AF281" s="23">
        <v>2454</v>
      </c>
      <c r="AG281" s="23">
        <v>2454</v>
      </c>
      <c r="AH281" s="23">
        <v>2454</v>
      </c>
      <c r="AI281" s="23">
        <v>2454</v>
      </c>
      <c r="AJ281" s="23">
        <v>3626</v>
      </c>
      <c r="AK281" s="23">
        <v>3626</v>
      </c>
      <c r="AL281" s="23">
        <v>3626</v>
      </c>
      <c r="AM281" s="23">
        <v>3626</v>
      </c>
      <c r="AN281" s="23">
        <v>3626</v>
      </c>
      <c r="AO281" s="23">
        <v>5353</v>
      </c>
      <c r="AP281" s="23">
        <v>5353</v>
      </c>
      <c r="AQ281" s="23">
        <v>5353</v>
      </c>
      <c r="AR281" s="23">
        <v>5353</v>
      </c>
      <c r="AS281" s="23">
        <v>5353</v>
      </c>
      <c r="AT281" s="23">
        <v>7077</v>
      </c>
      <c r="AU281" s="23">
        <v>7077</v>
      </c>
      <c r="AV281" s="23">
        <v>7077</v>
      </c>
      <c r="AW281" s="23">
        <v>7077</v>
      </c>
      <c r="AX281" s="23">
        <v>0</v>
      </c>
    </row>
    <row r="282" spans="2:50" x14ac:dyDescent="0.2">
      <c r="B282" s="22">
        <v>20</v>
      </c>
      <c r="C282" s="23">
        <v>150</v>
      </c>
      <c r="D282" s="23">
        <v>150</v>
      </c>
      <c r="E282" s="23">
        <v>150</v>
      </c>
      <c r="F282" s="23">
        <v>150</v>
      </c>
      <c r="G282" s="23">
        <v>150</v>
      </c>
      <c r="H282" s="23">
        <v>150</v>
      </c>
      <c r="I282" s="23">
        <v>150</v>
      </c>
      <c r="J282" s="23">
        <v>150</v>
      </c>
      <c r="K282" s="23">
        <v>241</v>
      </c>
      <c r="L282" s="23">
        <v>241</v>
      </c>
      <c r="M282" s="23">
        <v>241</v>
      </c>
      <c r="N282" s="23">
        <v>241</v>
      </c>
      <c r="O282" s="23">
        <v>241</v>
      </c>
      <c r="P282" s="23">
        <v>504</v>
      </c>
      <c r="Q282" s="23">
        <v>504</v>
      </c>
      <c r="R282" s="23">
        <v>504</v>
      </c>
      <c r="S282" s="23">
        <v>504</v>
      </c>
      <c r="T282" s="23">
        <v>504</v>
      </c>
      <c r="U282" s="23">
        <v>854</v>
      </c>
      <c r="V282" s="23">
        <v>854</v>
      </c>
      <c r="W282" s="23">
        <v>854</v>
      </c>
      <c r="X282" s="23">
        <v>854</v>
      </c>
      <c r="Y282" s="23">
        <v>854</v>
      </c>
      <c r="Z282" s="23">
        <v>1533</v>
      </c>
      <c r="AA282" s="23">
        <v>1533</v>
      </c>
      <c r="AB282" s="23">
        <v>1533</v>
      </c>
      <c r="AC282" s="23">
        <v>1533</v>
      </c>
      <c r="AD282" s="23">
        <v>1533</v>
      </c>
      <c r="AE282" s="23">
        <v>2454</v>
      </c>
      <c r="AF282" s="23">
        <v>2454</v>
      </c>
      <c r="AG282" s="23">
        <v>2454</v>
      </c>
      <c r="AH282" s="23">
        <v>2454</v>
      </c>
      <c r="AI282" s="23">
        <v>2454</v>
      </c>
      <c r="AJ282" s="23">
        <v>3626</v>
      </c>
      <c r="AK282" s="23">
        <v>3626</v>
      </c>
      <c r="AL282" s="23">
        <v>3626</v>
      </c>
      <c r="AM282" s="23">
        <v>3626</v>
      </c>
      <c r="AN282" s="23">
        <v>3626</v>
      </c>
      <c r="AO282" s="23">
        <v>5353</v>
      </c>
      <c r="AP282" s="23">
        <v>5353</v>
      </c>
      <c r="AQ282" s="23">
        <v>5353</v>
      </c>
      <c r="AR282" s="23">
        <v>5353</v>
      </c>
      <c r="AS282" s="23">
        <v>5353</v>
      </c>
      <c r="AT282" s="23">
        <v>7077</v>
      </c>
      <c r="AU282" s="23">
        <v>7077</v>
      </c>
      <c r="AV282" s="23">
        <v>7077</v>
      </c>
      <c r="AW282" s="23">
        <v>7077</v>
      </c>
      <c r="AX282" s="23">
        <v>0</v>
      </c>
    </row>
    <row r="283" spans="2:50" x14ac:dyDescent="0.2">
      <c r="B283" s="22">
        <v>21</v>
      </c>
      <c r="C283" s="23">
        <v>150</v>
      </c>
      <c r="D283" s="23">
        <v>150</v>
      </c>
      <c r="E283" s="23">
        <v>150</v>
      </c>
      <c r="F283" s="23">
        <v>150</v>
      </c>
      <c r="G283" s="23">
        <v>150</v>
      </c>
      <c r="H283" s="23">
        <v>150</v>
      </c>
      <c r="I283" s="23">
        <v>150</v>
      </c>
      <c r="J283" s="23">
        <v>150</v>
      </c>
      <c r="K283" s="23">
        <v>241</v>
      </c>
      <c r="L283" s="23">
        <v>241</v>
      </c>
      <c r="M283" s="23">
        <v>241</v>
      </c>
      <c r="N283" s="23">
        <v>241</v>
      </c>
      <c r="O283" s="23">
        <v>241</v>
      </c>
      <c r="P283" s="23">
        <v>504</v>
      </c>
      <c r="Q283" s="23">
        <v>504</v>
      </c>
      <c r="R283" s="23">
        <v>504</v>
      </c>
      <c r="S283" s="23">
        <v>504</v>
      </c>
      <c r="T283" s="23">
        <v>504</v>
      </c>
      <c r="U283" s="23">
        <v>854</v>
      </c>
      <c r="V283" s="23">
        <v>854</v>
      </c>
      <c r="W283" s="23">
        <v>854</v>
      </c>
      <c r="X283" s="23">
        <v>854</v>
      </c>
      <c r="Y283" s="23">
        <v>854</v>
      </c>
      <c r="Z283" s="23">
        <v>1533</v>
      </c>
      <c r="AA283" s="23">
        <v>1533</v>
      </c>
      <c r="AB283" s="23">
        <v>1533</v>
      </c>
      <c r="AC283" s="23">
        <v>1533</v>
      </c>
      <c r="AD283" s="23">
        <v>1533</v>
      </c>
      <c r="AE283" s="23">
        <v>2454</v>
      </c>
      <c r="AF283" s="23">
        <v>2454</v>
      </c>
      <c r="AG283" s="23">
        <v>2454</v>
      </c>
      <c r="AH283" s="23">
        <v>2454</v>
      </c>
      <c r="AI283" s="23">
        <v>2454</v>
      </c>
      <c r="AJ283" s="23">
        <v>3626</v>
      </c>
      <c r="AK283" s="23">
        <v>3626</v>
      </c>
      <c r="AL283" s="23">
        <v>3626</v>
      </c>
      <c r="AM283" s="23">
        <v>3626</v>
      </c>
      <c r="AN283" s="23">
        <v>3626</v>
      </c>
      <c r="AO283" s="23">
        <v>5353</v>
      </c>
      <c r="AP283" s="23">
        <v>5353</v>
      </c>
      <c r="AQ283" s="23">
        <v>5353</v>
      </c>
      <c r="AR283" s="23">
        <v>5353</v>
      </c>
      <c r="AS283" s="23">
        <v>5353</v>
      </c>
      <c r="AT283" s="23">
        <v>7077</v>
      </c>
      <c r="AU283" s="23">
        <v>7077</v>
      </c>
      <c r="AV283" s="23">
        <v>7077</v>
      </c>
      <c r="AW283" s="23">
        <v>7077</v>
      </c>
      <c r="AX283" s="23">
        <v>0</v>
      </c>
    </row>
    <row r="284" spans="2:50" x14ac:dyDescent="0.2">
      <c r="B284" s="22">
        <v>22</v>
      </c>
      <c r="C284" s="23">
        <v>150</v>
      </c>
      <c r="D284" s="23">
        <v>150</v>
      </c>
      <c r="E284" s="23">
        <v>150</v>
      </c>
      <c r="F284" s="23">
        <v>150</v>
      </c>
      <c r="G284" s="23">
        <v>150</v>
      </c>
      <c r="H284" s="23">
        <v>150</v>
      </c>
      <c r="I284" s="23">
        <v>150</v>
      </c>
      <c r="J284" s="23">
        <v>150</v>
      </c>
      <c r="K284" s="23">
        <v>241</v>
      </c>
      <c r="L284" s="23">
        <v>241</v>
      </c>
      <c r="M284" s="23">
        <v>241</v>
      </c>
      <c r="N284" s="23">
        <v>241</v>
      </c>
      <c r="O284" s="23">
        <v>241</v>
      </c>
      <c r="P284" s="23">
        <v>504</v>
      </c>
      <c r="Q284" s="23">
        <v>504</v>
      </c>
      <c r="R284" s="23">
        <v>504</v>
      </c>
      <c r="S284" s="23">
        <v>504</v>
      </c>
      <c r="T284" s="23">
        <v>504</v>
      </c>
      <c r="U284" s="23">
        <v>854</v>
      </c>
      <c r="V284" s="23">
        <v>854</v>
      </c>
      <c r="W284" s="23">
        <v>854</v>
      </c>
      <c r="X284" s="23">
        <v>854</v>
      </c>
      <c r="Y284" s="23">
        <v>854</v>
      </c>
      <c r="Z284" s="23">
        <v>1533</v>
      </c>
      <c r="AA284" s="23">
        <v>1533</v>
      </c>
      <c r="AB284" s="23">
        <v>1533</v>
      </c>
      <c r="AC284" s="23">
        <v>1533</v>
      </c>
      <c r="AD284" s="23">
        <v>1533</v>
      </c>
      <c r="AE284" s="23">
        <v>2454</v>
      </c>
      <c r="AF284" s="23">
        <v>2454</v>
      </c>
      <c r="AG284" s="23">
        <v>2454</v>
      </c>
      <c r="AH284" s="23">
        <v>2454</v>
      </c>
      <c r="AI284" s="23">
        <v>2454</v>
      </c>
      <c r="AJ284" s="23">
        <v>3626</v>
      </c>
      <c r="AK284" s="23">
        <v>3626</v>
      </c>
      <c r="AL284" s="23">
        <v>3626</v>
      </c>
      <c r="AM284" s="23">
        <v>3626</v>
      </c>
      <c r="AN284" s="23">
        <v>3626</v>
      </c>
      <c r="AO284" s="23">
        <v>5353</v>
      </c>
      <c r="AP284" s="23">
        <v>5353</v>
      </c>
      <c r="AQ284" s="23">
        <v>5353</v>
      </c>
      <c r="AR284" s="23">
        <v>5353</v>
      </c>
      <c r="AS284" s="23">
        <v>5353</v>
      </c>
      <c r="AT284" s="23">
        <v>7077</v>
      </c>
      <c r="AU284" s="23">
        <v>7077</v>
      </c>
      <c r="AV284" s="23">
        <v>7077</v>
      </c>
      <c r="AW284" s="23">
        <v>7077</v>
      </c>
      <c r="AX284" s="23">
        <v>0</v>
      </c>
    </row>
    <row r="285" spans="2:50" x14ac:dyDescent="0.2">
      <c r="B285" s="22">
        <v>23</v>
      </c>
      <c r="C285" s="23">
        <v>150</v>
      </c>
      <c r="D285" s="23">
        <v>150</v>
      </c>
      <c r="E285" s="23">
        <v>150</v>
      </c>
      <c r="F285" s="23">
        <v>150</v>
      </c>
      <c r="G285" s="23">
        <v>150</v>
      </c>
      <c r="H285" s="23">
        <v>150</v>
      </c>
      <c r="I285" s="23">
        <v>150</v>
      </c>
      <c r="J285" s="23">
        <v>150</v>
      </c>
      <c r="K285" s="23">
        <v>241</v>
      </c>
      <c r="L285" s="23">
        <v>241</v>
      </c>
      <c r="M285" s="23">
        <v>241</v>
      </c>
      <c r="N285" s="23">
        <v>241</v>
      </c>
      <c r="O285" s="23">
        <v>241</v>
      </c>
      <c r="P285" s="23">
        <v>504</v>
      </c>
      <c r="Q285" s="23">
        <v>504</v>
      </c>
      <c r="R285" s="23">
        <v>504</v>
      </c>
      <c r="S285" s="23">
        <v>504</v>
      </c>
      <c r="T285" s="23">
        <v>504</v>
      </c>
      <c r="U285" s="23">
        <v>854</v>
      </c>
      <c r="V285" s="23">
        <v>854</v>
      </c>
      <c r="W285" s="23">
        <v>854</v>
      </c>
      <c r="X285" s="23">
        <v>854</v>
      </c>
      <c r="Y285" s="23">
        <v>854</v>
      </c>
      <c r="Z285" s="23">
        <v>1533</v>
      </c>
      <c r="AA285" s="23">
        <v>1533</v>
      </c>
      <c r="AB285" s="23">
        <v>1533</v>
      </c>
      <c r="AC285" s="23">
        <v>1533</v>
      </c>
      <c r="AD285" s="23">
        <v>1533</v>
      </c>
      <c r="AE285" s="23">
        <v>2454</v>
      </c>
      <c r="AF285" s="23">
        <v>2454</v>
      </c>
      <c r="AG285" s="23">
        <v>2454</v>
      </c>
      <c r="AH285" s="23">
        <v>2454</v>
      </c>
      <c r="AI285" s="23">
        <v>2454</v>
      </c>
      <c r="AJ285" s="23">
        <v>3626</v>
      </c>
      <c r="AK285" s="23">
        <v>3626</v>
      </c>
      <c r="AL285" s="23">
        <v>3626</v>
      </c>
      <c r="AM285" s="23">
        <v>3626</v>
      </c>
      <c r="AN285" s="23">
        <v>3626</v>
      </c>
      <c r="AO285" s="23">
        <v>5353</v>
      </c>
      <c r="AP285" s="23">
        <v>5353</v>
      </c>
      <c r="AQ285" s="23">
        <v>5353</v>
      </c>
      <c r="AR285" s="23">
        <v>5353</v>
      </c>
      <c r="AS285" s="23">
        <v>5353</v>
      </c>
      <c r="AT285" s="23">
        <v>7077</v>
      </c>
      <c r="AU285" s="23">
        <v>7077</v>
      </c>
      <c r="AV285" s="23">
        <v>7077</v>
      </c>
      <c r="AW285" s="23">
        <v>7077</v>
      </c>
      <c r="AX285" s="23">
        <v>0</v>
      </c>
    </row>
    <row r="286" spans="2:50" x14ac:dyDescent="0.2">
      <c r="B286" s="22">
        <v>24</v>
      </c>
      <c r="C286" s="23">
        <v>150</v>
      </c>
      <c r="D286" s="23">
        <v>150</v>
      </c>
      <c r="E286" s="23">
        <v>150</v>
      </c>
      <c r="F286" s="23">
        <v>150</v>
      </c>
      <c r="G286" s="23">
        <v>150</v>
      </c>
      <c r="H286" s="23">
        <v>150</v>
      </c>
      <c r="I286" s="23">
        <v>150</v>
      </c>
      <c r="J286" s="23">
        <v>150</v>
      </c>
      <c r="K286" s="23">
        <v>241</v>
      </c>
      <c r="L286" s="23">
        <v>241</v>
      </c>
      <c r="M286" s="23">
        <v>241</v>
      </c>
      <c r="N286" s="23">
        <v>241</v>
      </c>
      <c r="O286" s="23">
        <v>241</v>
      </c>
      <c r="P286" s="23">
        <v>504</v>
      </c>
      <c r="Q286" s="23">
        <v>504</v>
      </c>
      <c r="R286" s="23">
        <v>504</v>
      </c>
      <c r="S286" s="23">
        <v>504</v>
      </c>
      <c r="T286" s="23">
        <v>504</v>
      </c>
      <c r="U286" s="23">
        <v>854</v>
      </c>
      <c r="V286" s="23">
        <v>854</v>
      </c>
      <c r="W286" s="23">
        <v>854</v>
      </c>
      <c r="X286" s="23">
        <v>854</v>
      </c>
      <c r="Y286" s="23">
        <v>854</v>
      </c>
      <c r="Z286" s="23">
        <v>1533</v>
      </c>
      <c r="AA286" s="23">
        <v>1533</v>
      </c>
      <c r="AB286" s="23">
        <v>1533</v>
      </c>
      <c r="AC286" s="23">
        <v>1533</v>
      </c>
      <c r="AD286" s="23">
        <v>1533</v>
      </c>
      <c r="AE286" s="23">
        <v>2454</v>
      </c>
      <c r="AF286" s="23">
        <v>2454</v>
      </c>
      <c r="AG286" s="23">
        <v>2454</v>
      </c>
      <c r="AH286" s="23">
        <v>2454</v>
      </c>
      <c r="AI286" s="23">
        <v>2454</v>
      </c>
      <c r="AJ286" s="23">
        <v>3626</v>
      </c>
      <c r="AK286" s="23">
        <v>3626</v>
      </c>
      <c r="AL286" s="23">
        <v>3626</v>
      </c>
      <c r="AM286" s="23">
        <v>3626</v>
      </c>
      <c r="AN286" s="23">
        <v>3626</v>
      </c>
      <c r="AO286" s="23">
        <v>5353</v>
      </c>
      <c r="AP286" s="23">
        <v>5353</v>
      </c>
      <c r="AQ286" s="23">
        <v>5353</v>
      </c>
      <c r="AR286" s="23">
        <v>5353</v>
      </c>
      <c r="AS286" s="23">
        <v>5353</v>
      </c>
      <c r="AT286" s="23">
        <v>7077</v>
      </c>
      <c r="AU286" s="23">
        <v>7077</v>
      </c>
      <c r="AV286" s="23">
        <v>7077</v>
      </c>
      <c r="AW286" s="23">
        <v>7077</v>
      </c>
      <c r="AX286" s="23">
        <v>0</v>
      </c>
    </row>
    <row r="287" spans="2:50" x14ac:dyDescent="0.2">
      <c r="B287" s="22">
        <v>25</v>
      </c>
      <c r="C287" s="23">
        <v>150</v>
      </c>
      <c r="D287" s="23">
        <v>150</v>
      </c>
      <c r="E287" s="23">
        <v>150</v>
      </c>
      <c r="F287" s="23">
        <v>150</v>
      </c>
      <c r="G287" s="23">
        <v>150</v>
      </c>
      <c r="H287" s="23">
        <v>150</v>
      </c>
      <c r="I287" s="23">
        <v>150</v>
      </c>
      <c r="J287" s="23">
        <v>150</v>
      </c>
      <c r="K287" s="23">
        <v>241</v>
      </c>
      <c r="L287" s="23">
        <v>241</v>
      </c>
      <c r="M287" s="23">
        <v>241</v>
      </c>
      <c r="N287" s="23">
        <v>241</v>
      </c>
      <c r="O287" s="23">
        <v>241</v>
      </c>
      <c r="P287" s="23">
        <v>504</v>
      </c>
      <c r="Q287" s="23">
        <v>504</v>
      </c>
      <c r="R287" s="23">
        <v>504</v>
      </c>
      <c r="S287" s="23">
        <v>504</v>
      </c>
      <c r="T287" s="23">
        <v>504</v>
      </c>
      <c r="U287" s="23">
        <v>854</v>
      </c>
      <c r="V287" s="23">
        <v>854</v>
      </c>
      <c r="W287" s="23">
        <v>854</v>
      </c>
      <c r="X287" s="23">
        <v>854</v>
      </c>
      <c r="Y287" s="23">
        <v>854</v>
      </c>
      <c r="Z287" s="23">
        <v>1533</v>
      </c>
      <c r="AA287" s="23">
        <v>1533</v>
      </c>
      <c r="AB287" s="23">
        <v>1533</v>
      </c>
      <c r="AC287" s="23">
        <v>1533</v>
      </c>
      <c r="AD287" s="23">
        <v>1533</v>
      </c>
      <c r="AE287" s="23">
        <v>2454</v>
      </c>
      <c r="AF287" s="23">
        <v>2454</v>
      </c>
      <c r="AG287" s="23">
        <v>2454</v>
      </c>
      <c r="AH287" s="23">
        <v>2454</v>
      </c>
      <c r="AI287" s="23">
        <v>2454</v>
      </c>
      <c r="AJ287" s="23">
        <v>3626</v>
      </c>
      <c r="AK287" s="23">
        <v>3626</v>
      </c>
      <c r="AL287" s="23">
        <v>3626</v>
      </c>
      <c r="AM287" s="23">
        <v>3626</v>
      </c>
      <c r="AN287" s="23">
        <v>3626</v>
      </c>
      <c r="AO287" s="23">
        <v>5353</v>
      </c>
      <c r="AP287" s="23">
        <v>5353</v>
      </c>
      <c r="AQ287" s="23">
        <v>5353</v>
      </c>
      <c r="AR287" s="23">
        <v>5353</v>
      </c>
      <c r="AS287" s="23">
        <v>5353</v>
      </c>
      <c r="AT287" s="23">
        <v>7077</v>
      </c>
      <c r="AU287" s="23">
        <v>7077</v>
      </c>
      <c r="AV287" s="23">
        <v>7077</v>
      </c>
      <c r="AW287" s="23">
        <v>7077</v>
      </c>
      <c r="AX287" s="23">
        <v>0</v>
      </c>
    </row>
    <row r="288" spans="2:50" x14ac:dyDescent="0.2">
      <c r="B288" s="22">
        <v>26</v>
      </c>
      <c r="C288" s="23">
        <v>150</v>
      </c>
      <c r="D288" s="23">
        <v>150</v>
      </c>
      <c r="E288" s="23">
        <v>150</v>
      </c>
      <c r="F288" s="23">
        <v>150</v>
      </c>
      <c r="G288" s="23">
        <v>150</v>
      </c>
      <c r="H288" s="23">
        <v>150</v>
      </c>
      <c r="I288" s="23">
        <v>150</v>
      </c>
      <c r="J288" s="23">
        <v>150</v>
      </c>
      <c r="K288" s="23">
        <v>241</v>
      </c>
      <c r="L288" s="23">
        <v>241</v>
      </c>
      <c r="M288" s="23">
        <v>241</v>
      </c>
      <c r="N288" s="23">
        <v>241</v>
      </c>
      <c r="O288" s="23">
        <v>241</v>
      </c>
      <c r="P288" s="23">
        <v>504</v>
      </c>
      <c r="Q288" s="23">
        <v>504</v>
      </c>
      <c r="R288" s="23">
        <v>504</v>
      </c>
      <c r="S288" s="23">
        <v>504</v>
      </c>
      <c r="T288" s="23">
        <v>504</v>
      </c>
      <c r="U288" s="23">
        <v>854</v>
      </c>
      <c r="V288" s="23">
        <v>854</v>
      </c>
      <c r="W288" s="23">
        <v>854</v>
      </c>
      <c r="X288" s="23">
        <v>854</v>
      </c>
      <c r="Y288" s="23">
        <v>854</v>
      </c>
      <c r="Z288" s="23">
        <v>1533</v>
      </c>
      <c r="AA288" s="23">
        <v>1533</v>
      </c>
      <c r="AB288" s="23">
        <v>1533</v>
      </c>
      <c r="AC288" s="23">
        <v>1533</v>
      </c>
      <c r="AD288" s="23">
        <v>1533</v>
      </c>
      <c r="AE288" s="23">
        <v>2454</v>
      </c>
      <c r="AF288" s="23">
        <v>2454</v>
      </c>
      <c r="AG288" s="23">
        <v>2454</v>
      </c>
      <c r="AH288" s="23">
        <v>2454</v>
      </c>
      <c r="AI288" s="23">
        <v>2454</v>
      </c>
      <c r="AJ288" s="23">
        <v>3626</v>
      </c>
      <c r="AK288" s="23">
        <v>3626</v>
      </c>
      <c r="AL288" s="23">
        <v>3626</v>
      </c>
      <c r="AM288" s="23">
        <v>3626</v>
      </c>
      <c r="AN288" s="23">
        <v>3626</v>
      </c>
      <c r="AO288" s="23">
        <v>5353</v>
      </c>
      <c r="AP288" s="23">
        <v>5353</v>
      </c>
      <c r="AQ288" s="23">
        <v>5353</v>
      </c>
      <c r="AR288" s="23">
        <v>5353</v>
      </c>
      <c r="AS288" s="23">
        <v>5353</v>
      </c>
      <c r="AT288" s="23">
        <v>7077</v>
      </c>
      <c r="AU288" s="23">
        <v>7077</v>
      </c>
      <c r="AV288" s="23">
        <v>7077</v>
      </c>
      <c r="AW288" s="23">
        <v>7077</v>
      </c>
      <c r="AX288" s="23">
        <v>0</v>
      </c>
    </row>
    <row r="289" spans="2:50" x14ac:dyDescent="0.2">
      <c r="B289" s="22">
        <v>27</v>
      </c>
      <c r="C289" s="23">
        <v>150</v>
      </c>
      <c r="D289" s="23">
        <v>150</v>
      </c>
      <c r="E289" s="23">
        <v>150</v>
      </c>
      <c r="F289" s="23">
        <v>150</v>
      </c>
      <c r="G289" s="23">
        <v>150</v>
      </c>
      <c r="H289" s="23">
        <v>150</v>
      </c>
      <c r="I289" s="23">
        <v>150</v>
      </c>
      <c r="J289" s="23">
        <v>150</v>
      </c>
      <c r="K289" s="23">
        <v>241</v>
      </c>
      <c r="L289" s="23">
        <v>241</v>
      </c>
      <c r="M289" s="23">
        <v>241</v>
      </c>
      <c r="N289" s="23">
        <v>241</v>
      </c>
      <c r="O289" s="23">
        <v>241</v>
      </c>
      <c r="P289" s="23">
        <v>504</v>
      </c>
      <c r="Q289" s="23">
        <v>504</v>
      </c>
      <c r="R289" s="23">
        <v>504</v>
      </c>
      <c r="S289" s="23">
        <v>504</v>
      </c>
      <c r="T289" s="23">
        <v>504</v>
      </c>
      <c r="U289" s="23">
        <v>854</v>
      </c>
      <c r="V289" s="23">
        <v>854</v>
      </c>
      <c r="W289" s="23">
        <v>854</v>
      </c>
      <c r="X289" s="23">
        <v>854</v>
      </c>
      <c r="Y289" s="23">
        <v>854</v>
      </c>
      <c r="Z289" s="23">
        <v>1533</v>
      </c>
      <c r="AA289" s="23">
        <v>1533</v>
      </c>
      <c r="AB289" s="23">
        <v>1533</v>
      </c>
      <c r="AC289" s="23">
        <v>1533</v>
      </c>
      <c r="AD289" s="23">
        <v>1533</v>
      </c>
      <c r="AE289" s="23">
        <v>2454</v>
      </c>
      <c r="AF289" s="23">
        <v>2454</v>
      </c>
      <c r="AG289" s="23">
        <v>2454</v>
      </c>
      <c r="AH289" s="23">
        <v>2454</v>
      </c>
      <c r="AI289" s="23">
        <v>2454</v>
      </c>
      <c r="AJ289" s="23">
        <v>3626</v>
      </c>
      <c r="AK289" s="23">
        <v>3626</v>
      </c>
      <c r="AL289" s="23">
        <v>3626</v>
      </c>
      <c r="AM289" s="23">
        <v>3626</v>
      </c>
      <c r="AN289" s="23">
        <v>3626</v>
      </c>
      <c r="AO289" s="23">
        <v>5353</v>
      </c>
      <c r="AP289" s="23">
        <v>5353</v>
      </c>
      <c r="AQ289" s="23">
        <v>5353</v>
      </c>
      <c r="AR289" s="23">
        <v>5353</v>
      </c>
      <c r="AS289" s="23">
        <v>5353</v>
      </c>
      <c r="AT289" s="23">
        <v>7077</v>
      </c>
      <c r="AU289" s="23">
        <v>7077</v>
      </c>
      <c r="AV289" s="23">
        <v>7077</v>
      </c>
      <c r="AW289" s="23">
        <v>7077</v>
      </c>
      <c r="AX289" s="23">
        <v>0</v>
      </c>
    </row>
    <row r="290" spans="2:50" x14ac:dyDescent="0.2">
      <c r="B290" s="22">
        <v>28</v>
      </c>
      <c r="C290" s="23">
        <v>150</v>
      </c>
      <c r="D290" s="23">
        <v>150</v>
      </c>
      <c r="E290" s="23">
        <v>150</v>
      </c>
      <c r="F290" s="23">
        <v>150</v>
      </c>
      <c r="G290" s="23">
        <v>150</v>
      </c>
      <c r="H290" s="23">
        <v>150</v>
      </c>
      <c r="I290" s="23">
        <v>150</v>
      </c>
      <c r="J290" s="23">
        <v>150</v>
      </c>
      <c r="K290" s="23">
        <v>241</v>
      </c>
      <c r="L290" s="23">
        <v>241</v>
      </c>
      <c r="M290" s="23">
        <v>241</v>
      </c>
      <c r="N290" s="23">
        <v>241</v>
      </c>
      <c r="O290" s="23">
        <v>241</v>
      </c>
      <c r="P290" s="23">
        <v>504</v>
      </c>
      <c r="Q290" s="23">
        <v>504</v>
      </c>
      <c r="R290" s="23">
        <v>504</v>
      </c>
      <c r="S290" s="23">
        <v>504</v>
      </c>
      <c r="T290" s="23">
        <v>504</v>
      </c>
      <c r="U290" s="23">
        <v>854</v>
      </c>
      <c r="V290" s="23">
        <v>854</v>
      </c>
      <c r="W290" s="23">
        <v>854</v>
      </c>
      <c r="X290" s="23">
        <v>854</v>
      </c>
      <c r="Y290" s="23">
        <v>854</v>
      </c>
      <c r="Z290" s="23">
        <v>1533</v>
      </c>
      <c r="AA290" s="23">
        <v>1533</v>
      </c>
      <c r="AB290" s="23">
        <v>1533</v>
      </c>
      <c r="AC290" s="23">
        <v>1533</v>
      </c>
      <c r="AD290" s="23">
        <v>1533</v>
      </c>
      <c r="AE290" s="23">
        <v>2454</v>
      </c>
      <c r="AF290" s="23">
        <v>2454</v>
      </c>
      <c r="AG290" s="23">
        <v>2454</v>
      </c>
      <c r="AH290" s="23">
        <v>2454</v>
      </c>
      <c r="AI290" s="23">
        <v>2454</v>
      </c>
      <c r="AJ290" s="23">
        <v>3626</v>
      </c>
      <c r="AK290" s="23">
        <v>3626</v>
      </c>
      <c r="AL290" s="23">
        <v>3626</v>
      </c>
      <c r="AM290" s="23">
        <v>3626</v>
      </c>
      <c r="AN290" s="23">
        <v>3626</v>
      </c>
      <c r="AO290" s="23">
        <v>5353</v>
      </c>
      <c r="AP290" s="23">
        <v>5353</v>
      </c>
      <c r="AQ290" s="23">
        <v>5353</v>
      </c>
      <c r="AR290" s="23">
        <v>5353</v>
      </c>
      <c r="AS290" s="23">
        <v>5353</v>
      </c>
      <c r="AT290" s="23">
        <v>7077</v>
      </c>
      <c r="AU290" s="23">
        <v>7077</v>
      </c>
      <c r="AV290" s="23">
        <v>7077</v>
      </c>
      <c r="AW290" s="23">
        <v>7077</v>
      </c>
      <c r="AX290" s="23">
        <v>0</v>
      </c>
    </row>
    <row r="291" spans="2:50" x14ac:dyDescent="0.2">
      <c r="B291" s="22">
        <v>29</v>
      </c>
      <c r="C291" s="23">
        <v>150</v>
      </c>
      <c r="D291" s="23">
        <v>150</v>
      </c>
      <c r="E291" s="23">
        <v>150</v>
      </c>
      <c r="F291" s="23">
        <v>150</v>
      </c>
      <c r="G291" s="23">
        <v>150</v>
      </c>
      <c r="H291" s="23">
        <v>150</v>
      </c>
      <c r="I291" s="23">
        <v>150</v>
      </c>
      <c r="J291" s="23">
        <v>150</v>
      </c>
      <c r="K291" s="23">
        <v>241</v>
      </c>
      <c r="L291" s="23">
        <v>241</v>
      </c>
      <c r="M291" s="23">
        <v>241</v>
      </c>
      <c r="N291" s="23">
        <v>241</v>
      </c>
      <c r="O291" s="23">
        <v>241</v>
      </c>
      <c r="P291" s="23">
        <v>504</v>
      </c>
      <c r="Q291" s="23">
        <v>504</v>
      </c>
      <c r="R291" s="23">
        <v>504</v>
      </c>
      <c r="S291" s="23">
        <v>504</v>
      </c>
      <c r="T291" s="23">
        <v>504</v>
      </c>
      <c r="U291" s="23">
        <v>854</v>
      </c>
      <c r="V291" s="23">
        <v>854</v>
      </c>
      <c r="W291" s="23">
        <v>854</v>
      </c>
      <c r="X291" s="23">
        <v>854</v>
      </c>
      <c r="Y291" s="23">
        <v>854</v>
      </c>
      <c r="Z291" s="23">
        <v>1533</v>
      </c>
      <c r="AA291" s="23">
        <v>1533</v>
      </c>
      <c r="AB291" s="23">
        <v>1533</v>
      </c>
      <c r="AC291" s="23">
        <v>1533</v>
      </c>
      <c r="AD291" s="23">
        <v>1533</v>
      </c>
      <c r="AE291" s="23">
        <v>2454</v>
      </c>
      <c r="AF291" s="23">
        <v>2454</v>
      </c>
      <c r="AG291" s="23">
        <v>2454</v>
      </c>
      <c r="AH291" s="23">
        <v>2454</v>
      </c>
      <c r="AI291" s="23">
        <v>2454</v>
      </c>
      <c r="AJ291" s="23">
        <v>3626</v>
      </c>
      <c r="AK291" s="23">
        <v>3626</v>
      </c>
      <c r="AL291" s="23">
        <v>3626</v>
      </c>
      <c r="AM291" s="23">
        <v>3626</v>
      </c>
      <c r="AN291" s="23">
        <v>3626</v>
      </c>
      <c r="AO291" s="23">
        <v>5353</v>
      </c>
      <c r="AP291" s="23">
        <v>5353</v>
      </c>
      <c r="AQ291" s="23">
        <v>5353</v>
      </c>
      <c r="AR291" s="23">
        <v>5353</v>
      </c>
      <c r="AS291" s="23">
        <v>5353</v>
      </c>
      <c r="AT291" s="23">
        <v>7077</v>
      </c>
      <c r="AU291" s="23">
        <v>7077</v>
      </c>
      <c r="AV291" s="23">
        <v>7077</v>
      </c>
      <c r="AW291" s="23">
        <v>7077</v>
      </c>
      <c r="AX291" s="23">
        <v>0</v>
      </c>
    </row>
    <row r="292" spans="2:50" x14ac:dyDescent="0.2">
      <c r="B292" s="22">
        <v>30</v>
      </c>
      <c r="C292" s="23">
        <v>150</v>
      </c>
      <c r="D292" s="23">
        <v>150</v>
      </c>
      <c r="E292" s="23">
        <v>150</v>
      </c>
      <c r="F292" s="23">
        <v>150</v>
      </c>
      <c r="G292" s="23">
        <v>150</v>
      </c>
      <c r="H292" s="23">
        <v>150</v>
      </c>
      <c r="I292" s="23">
        <v>150</v>
      </c>
      <c r="J292" s="23">
        <v>150</v>
      </c>
      <c r="K292" s="23">
        <v>241</v>
      </c>
      <c r="L292" s="23">
        <v>241</v>
      </c>
      <c r="M292" s="23">
        <v>241</v>
      </c>
      <c r="N292" s="23">
        <v>241</v>
      </c>
      <c r="O292" s="23">
        <v>241</v>
      </c>
      <c r="P292" s="23">
        <v>504</v>
      </c>
      <c r="Q292" s="23">
        <v>504</v>
      </c>
      <c r="R292" s="23">
        <v>504</v>
      </c>
      <c r="S292" s="23">
        <v>504</v>
      </c>
      <c r="T292" s="23">
        <v>504</v>
      </c>
      <c r="U292" s="23">
        <v>854</v>
      </c>
      <c r="V292" s="23">
        <v>854</v>
      </c>
      <c r="W292" s="23">
        <v>854</v>
      </c>
      <c r="X292" s="23">
        <v>854</v>
      </c>
      <c r="Y292" s="23">
        <v>854</v>
      </c>
      <c r="Z292" s="23">
        <v>1533</v>
      </c>
      <c r="AA292" s="23">
        <v>1533</v>
      </c>
      <c r="AB292" s="23">
        <v>1533</v>
      </c>
      <c r="AC292" s="23">
        <v>1533</v>
      </c>
      <c r="AD292" s="23">
        <v>1533</v>
      </c>
      <c r="AE292" s="23">
        <v>2454</v>
      </c>
      <c r="AF292" s="23">
        <v>2454</v>
      </c>
      <c r="AG292" s="23">
        <v>2454</v>
      </c>
      <c r="AH292" s="23">
        <v>2454</v>
      </c>
      <c r="AI292" s="23">
        <v>2454</v>
      </c>
      <c r="AJ292" s="23">
        <v>3626</v>
      </c>
      <c r="AK292" s="23">
        <v>3626</v>
      </c>
      <c r="AL292" s="23">
        <v>3626</v>
      </c>
      <c r="AM292" s="23">
        <v>3626</v>
      </c>
      <c r="AN292" s="23">
        <v>3626</v>
      </c>
      <c r="AO292" s="23">
        <v>5353</v>
      </c>
      <c r="AP292" s="23">
        <v>5353</v>
      </c>
      <c r="AQ292" s="23">
        <v>5353</v>
      </c>
      <c r="AR292" s="23">
        <v>5353</v>
      </c>
      <c r="AS292" s="23">
        <v>5353</v>
      </c>
      <c r="AT292" s="23">
        <v>7077</v>
      </c>
      <c r="AU292" s="23">
        <v>7077</v>
      </c>
      <c r="AV292" s="23">
        <v>7077</v>
      </c>
      <c r="AW292" s="23">
        <v>7077</v>
      </c>
      <c r="AX292" s="23">
        <v>0</v>
      </c>
    </row>
    <row r="293" spans="2:50" x14ac:dyDescent="0.2">
      <c r="B293" s="22">
        <v>31</v>
      </c>
      <c r="C293" s="23">
        <v>150</v>
      </c>
      <c r="D293" s="23">
        <v>150</v>
      </c>
      <c r="E293" s="23">
        <v>150</v>
      </c>
      <c r="F293" s="23">
        <v>150</v>
      </c>
      <c r="G293" s="23">
        <v>150</v>
      </c>
      <c r="H293" s="23">
        <v>150</v>
      </c>
      <c r="I293" s="23">
        <v>150</v>
      </c>
      <c r="J293" s="23">
        <v>150</v>
      </c>
      <c r="K293" s="23">
        <v>241</v>
      </c>
      <c r="L293" s="23">
        <v>241</v>
      </c>
      <c r="M293" s="23">
        <v>241</v>
      </c>
      <c r="N293" s="23">
        <v>241</v>
      </c>
      <c r="O293" s="23">
        <v>241</v>
      </c>
      <c r="P293" s="23">
        <v>504</v>
      </c>
      <c r="Q293" s="23">
        <v>504</v>
      </c>
      <c r="R293" s="23">
        <v>504</v>
      </c>
      <c r="S293" s="23">
        <v>504</v>
      </c>
      <c r="T293" s="23">
        <v>504</v>
      </c>
      <c r="U293" s="23">
        <v>854</v>
      </c>
      <c r="V293" s="23">
        <v>854</v>
      </c>
      <c r="W293" s="23">
        <v>854</v>
      </c>
      <c r="X293" s="23">
        <v>854</v>
      </c>
      <c r="Y293" s="23">
        <v>854</v>
      </c>
      <c r="Z293" s="23">
        <v>1533</v>
      </c>
      <c r="AA293" s="23">
        <v>1533</v>
      </c>
      <c r="AB293" s="23">
        <v>1533</v>
      </c>
      <c r="AC293" s="23">
        <v>1533</v>
      </c>
      <c r="AD293" s="23">
        <v>1533</v>
      </c>
      <c r="AE293" s="23">
        <v>2454</v>
      </c>
      <c r="AF293" s="23">
        <v>2454</v>
      </c>
      <c r="AG293" s="23">
        <v>2454</v>
      </c>
      <c r="AH293" s="23">
        <v>2454</v>
      </c>
      <c r="AI293" s="23">
        <v>2454</v>
      </c>
      <c r="AJ293" s="23">
        <v>3626</v>
      </c>
      <c r="AK293" s="23">
        <v>3626</v>
      </c>
      <c r="AL293" s="23">
        <v>3626</v>
      </c>
      <c r="AM293" s="23">
        <v>3626</v>
      </c>
      <c r="AN293" s="23">
        <v>3626</v>
      </c>
      <c r="AO293" s="23">
        <v>5353</v>
      </c>
      <c r="AP293" s="23">
        <v>5353</v>
      </c>
      <c r="AQ293" s="23">
        <v>5353</v>
      </c>
      <c r="AR293" s="23">
        <v>5353</v>
      </c>
      <c r="AS293" s="23">
        <v>5353</v>
      </c>
      <c r="AT293" s="23">
        <v>7077</v>
      </c>
      <c r="AU293" s="23">
        <v>7077</v>
      </c>
      <c r="AV293" s="23">
        <v>7077</v>
      </c>
      <c r="AW293" s="23">
        <v>7077</v>
      </c>
      <c r="AX293" s="23">
        <v>0</v>
      </c>
    </row>
    <row r="294" spans="2:50" x14ac:dyDescent="0.2">
      <c r="B294" s="22">
        <v>32</v>
      </c>
      <c r="C294" s="23">
        <v>150</v>
      </c>
      <c r="D294" s="23">
        <v>150</v>
      </c>
      <c r="E294" s="23">
        <v>150</v>
      </c>
      <c r="F294" s="23">
        <v>150</v>
      </c>
      <c r="G294" s="23">
        <v>150</v>
      </c>
      <c r="H294" s="23">
        <v>150</v>
      </c>
      <c r="I294" s="23">
        <v>150</v>
      </c>
      <c r="J294" s="23">
        <v>150</v>
      </c>
      <c r="K294" s="23">
        <v>241</v>
      </c>
      <c r="L294" s="23">
        <v>241</v>
      </c>
      <c r="M294" s="23">
        <v>241</v>
      </c>
      <c r="N294" s="23">
        <v>241</v>
      </c>
      <c r="O294" s="23">
        <v>241</v>
      </c>
      <c r="P294" s="23">
        <v>504</v>
      </c>
      <c r="Q294" s="23">
        <v>504</v>
      </c>
      <c r="R294" s="23">
        <v>504</v>
      </c>
      <c r="S294" s="23">
        <v>504</v>
      </c>
      <c r="T294" s="23">
        <v>504</v>
      </c>
      <c r="U294" s="23">
        <v>854</v>
      </c>
      <c r="V294" s="23">
        <v>854</v>
      </c>
      <c r="W294" s="23">
        <v>854</v>
      </c>
      <c r="X294" s="23">
        <v>854</v>
      </c>
      <c r="Y294" s="23">
        <v>854</v>
      </c>
      <c r="Z294" s="23">
        <v>1533</v>
      </c>
      <c r="AA294" s="23">
        <v>1533</v>
      </c>
      <c r="AB294" s="23">
        <v>1533</v>
      </c>
      <c r="AC294" s="23">
        <v>1533</v>
      </c>
      <c r="AD294" s="23">
        <v>1533</v>
      </c>
      <c r="AE294" s="23">
        <v>2454</v>
      </c>
      <c r="AF294" s="23">
        <v>2454</v>
      </c>
      <c r="AG294" s="23">
        <v>2454</v>
      </c>
      <c r="AH294" s="23">
        <v>2454</v>
      </c>
      <c r="AI294" s="23">
        <v>2454</v>
      </c>
      <c r="AJ294" s="23">
        <v>3626</v>
      </c>
      <c r="AK294" s="23">
        <v>3626</v>
      </c>
      <c r="AL294" s="23">
        <v>3626</v>
      </c>
      <c r="AM294" s="23">
        <v>3626</v>
      </c>
      <c r="AN294" s="23">
        <v>3626</v>
      </c>
      <c r="AO294" s="23">
        <v>5353</v>
      </c>
      <c r="AP294" s="23">
        <v>5353</v>
      </c>
      <c r="AQ294" s="23">
        <v>5353</v>
      </c>
      <c r="AR294" s="23">
        <v>5353</v>
      </c>
      <c r="AS294" s="23">
        <v>5353</v>
      </c>
      <c r="AT294" s="23">
        <v>7077</v>
      </c>
      <c r="AU294" s="23">
        <v>7077</v>
      </c>
      <c r="AV294" s="23">
        <v>7077</v>
      </c>
      <c r="AW294" s="23">
        <v>7077</v>
      </c>
      <c r="AX294" s="23">
        <v>0</v>
      </c>
    </row>
    <row r="295" spans="2:50" x14ac:dyDescent="0.2">
      <c r="B295" s="22">
        <v>33</v>
      </c>
      <c r="C295" s="23">
        <v>150</v>
      </c>
      <c r="D295" s="23">
        <v>150</v>
      </c>
      <c r="E295" s="23">
        <v>150</v>
      </c>
      <c r="F295" s="23">
        <v>150</v>
      </c>
      <c r="G295" s="23">
        <v>150</v>
      </c>
      <c r="H295" s="23">
        <v>150</v>
      </c>
      <c r="I295" s="23">
        <v>150</v>
      </c>
      <c r="J295" s="23">
        <v>150</v>
      </c>
      <c r="K295" s="23">
        <v>241</v>
      </c>
      <c r="L295" s="23">
        <v>241</v>
      </c>
      <c r="M295" s="23">
        <v>241</v>
      </c>
      <c r="N295" s="23">
        <v>241</v>
      </c>
      <c r="O295" s="23">
        <v>241</v>
      </c>
      <c r="P295" s="23">
        <v>504</v>
      </c>
      <c r="Q295" s="23">
        <v>504</v>
      </c>
      <c r="R295" s="23">
        <v>504</v>
      </c>
      <c r="S295" s="23">
        <v>504</v>
      </c>
      <c r="T295" s="23">
        <v>504</v>
      </c>
      <c r="U295" s="23">
        <v>854</v>
      </c>
      <c r="V295" s="23">
        <v>854</v>
      </c>
      <c r="W295" s="23">
        <v>854</v>
      </c>
      <c r="X295" s="23">
        <v>854</v>
      </c>
      <c r="Y295" s="23">
        <v>854</v>
      </c>
      <c r="Z295" s="23">
        <v>1533</v>
      </c>
      <c r="AA295" s="23">
        <v>1533</v>
      </c>
      <c r="AB295" s="23">
        <v>1533</v>
      </c>
      <c r="AC295" s="23">
        <v>1533</v>
      </c>
      <c r="AD295" s="23">
        <v>1533</v>
      </c>
      <c r="AE295" s="23">
        <v>2454</v>
      </c>
      <c r="AF295" s="23">
        <v>2454</v>
      </c>
      <c r="AG295" s="23">
        <v>2454</v>
      </c>
      <c r="AH295" s="23">
        <v>2454</v>
      </c>
      <c r="AI295" s="23">
        <v>2454</v>
      </c>
      <c r="AJ295" s="23">
        <v>3626</v>
      </c>
      <c r="AK295" s="23">
        <v>3626</v>
      </c>
      <c r="AL295" s="23">
        <v>3626</v>
      </c>
      <c r="AM295" s="23">
        <v>3626</v>
      </c>
      <c r="AN295" s="23">
        <v>3626</v>
      </c>
      <c r="AO295" s="23">
        <v>5353</v>
      </c>
      <c r="AP295" s="23">
        <v>5353</v>
      </c>
      <c r="AQ295" s="23">
        <v>5353</v>
      </c>
      <c r="AR295" s="23">
        <v>5353</v>
      </c>
      <c r="AS295" s="23">
        <v>5353</v>
      </c>
      <c r="AT295" s="23">
        <v>7077</v>
      </c>
      <c r="AU295" s="23">
        <v>7077</v>
      </c>
      <c r="AV295" s="23">
        <v>7077</v>
      </c>
      <c r="AW295" s="23">
        <v>7077</v>
      </c>
      <c r="AX295" s="23">
        <v>0</v>
      </c>
    </row>
    <row r="296" spans="2:50" x14ac:dyDescent="0.2">
      <c r="B296" s="22">
        <v>34</v>
      </c>
      <c r="C296" s="23">
        <v>150</v>
      </c>
      <c r="D296" s="23">
        <v>150</v>
      </c>
      <c r="E296" s="23">
        <v>150</v>
      </c>
      <c r="F296" s="23">
        <v>150</v>
      </c>
      <c r="G296" s="23">
        <v>150</v>
      </c>
      <c r="H296" s="23">
        <v>150</v>
      </c>
      <c r="I296" s="23">
        <v>150</v>
      </c>
      <c r="J296" s="23">
        <v>150</v>
      </c>
      <c r="K296" s="23">
        <v>241</v>
      </c>
      <c r="L296" s="23">
        <v>241</v>
      </c>
      <c r="M296" s="23">
        <v>241</v>
      </c>
      <c r="N296" s="23">
        <v>241</v>
      </c>
      <c r="O296" s="23">
        <v>241</v>
      </c>
      <c r="P296" s="23">
        <v>504</v>
      </c>
      <c r="Q296" s="23">
        <v>504</v>
      </c>
      <c r="R296" s="23">
        <v>504</v>
      </c>
      <c r="S296" s="23">
        <v>504</v>
      </c>
      <c r="T296" s="23">
        <v>504</v>
      </c>
      <c r="U296" s="23">
        <v>854</v>
      </c>
      <c r="V296" s="23">
        <v>854</v>
      </c>
      <c r="W296" s="23">
        <v>854</v>
      </c>
      <c r="X296" s="23">
        <v>854</v>
      </c>
      <c r="Y296" s="23">
        <v>854</v>
      </c>
      <c r="Z296" s="23">
        <v>1533</v>
      </c>
      <c r="AA296" s="23">
        <v>1533</v>
      </c>
      <c r="AB296" s="23">
        <v>1533</v>
      </c>
      <c r="AC296" s="23">
        <v>1533</v>
      </c>
      <c r="AD296" s="23">
        <v>1533</v>
      </c>
      <c r="AE296" s="23">
        <v>2454</v>
      </c>
      <c r="AF296" s="23">
        <v>2454</v>
      </c>
      <c r="AG296" s="23">
        <v>2454</v>
      </c>
      <c r="AH296" s="23">
        <v>2454</v>
      </c>
      <c r="AI296" s="23">
        <v>2454</v>
      </c>
      <c r="AJ296" s="23">
        <v>3626</v>
      </c>
      <c r="AK296" s="23">
        <v>3626</v>
      </c>
      <c r="AL296" s="23">
        <v>3626</v>
      </c>
      <c r="AM296" s="23">
        <v>3626</v>
      </c>
      <c r="AN296" s="23">
        <v>3626</v>
      </c>
      <c r="AO296" s="23">
        <v>5353</v>
      </c>
      <c r="AP296" s="23">
        <v>5353</v>
      </c>
      <c r="AQ296" s="23">
        <v>5353</v>
      </c>
      <c r="AR296" s="23">
        <v>5353</v>
      </c>
      <c r="AS296" s="23">
        <v>5353</v>
      </c>
      <c r="AT296" s="23">
        <v>7077</v>
      </c>
      <c r="AU296" s="23">
        <v>7077</v>
      </c>
      <c r="AV296" s="23">
        <v>7077</v>
      </c>
      <c r="AW296" s="23">
        <v>7077</v>
      </c>
      <c r="AX296" s="23">
        <v>0</v>
      </c>
    </row>
    <row r="297" spans="2:50" x14ac:dyDescent="0.2">
      <c r="B297" s="22">
        <v>35</v>
      </c>
      <c r="C297" s="23">
        <v>150</v>
      </c>
      <c r="D297" s="23">
        <v>150</v>
      </c>
      <c r="E297" s="23">
        <v>150</v>
      </c>
      <c r="F297" s="23">
        <v>150</v>
      </c>
      <c r="G297" s="23">
        <v>150</v>
      </c>
      <c r="H297" s="23">
        <v>150</v>
      </c>
      <c r="I297" s="23">
        <v>150</v>
      </c>
      <c r="J297" s="23">
        <v>150</v>
      </c>
      <c r="K297" s="23">
        <v>241</v>
      </c>
      <c r="L297" s="23">
        <v>241</v>
      </c>
      <c r="M297" s="23">
        <v>241</v>
      </c>
      <c r="N297" s="23">
        <v>241</v>
      </c>
      <c r="O297" s="23">
        <v>241</v>
      </c>
      <c r="P297" s="23">
        <v>504</v>
      </c>
      <c r="Q297" s="23">
        <v>504</v>
      </c>
      <c r="R297" s="23">
        <v>504</v>
      </c>
      <c r="S297" s="23">
        <v>504</v>
      </c>
      <c r="T297" s="23">
        <v>504</v>
      </c>
      <c r="U297" s="23">
        <v>854</v>
      </c>
      <c r="V297" s="23">
        <v>854</v>
      </c>
      <c r="W297" s="23">
        <v>854</v>
      </c>
      <c r="X297" s="23">
        <v>854</v>
      </c>
      <c r="Y297" s="23">
        <v>854</v>
      </c>
      <c r="Z297" s="23">
        <v>1533</v>
      </c>
      <c r="AA297" s="23">
        <v>1533</v>
      </c>
      <c r="AB297" s="23">
        <v>1533</v>
      </c>
      <c r="AC297" s="23">
        <v>1533</v>
      </c>
      <c r="AD297" s="23">
        <v>1533</v>
      </c>
      <c r="AE297" s="23">
        <v>2454</v>
      </c>
      <c r="AF297" s="23">
        <v>2454</v>
      </c>
      <c r="AG297" s="23">
        <v>2454</v>
      </c>
      <c r="AH297" s="23">
        <v>2454</v>
      </c>
      <c r="AI297" s="23">
        <v>2454</v>
      </c>
      <c r="AJ297" s="23">
        <v>3626</v>
      </c>
      <c r="AK297" s="23">
        <v>3626</v>
      </c>
      <c r="AL297" s="23">
        <v>3626</v>
      </c>
      <c r="AM297" s="23">
        <v>3626</v>
      </c>
      <c r="AN297" s="23">
        <v>3626</v>
      </c>
      <c r="AO297" s="23">
        <v>5353</v>
      </c>
      <c r="AP297" s="23">
        <v>5353</v>
      </c>
      <c r="AQ297" s="23">
        <v>5353</v>
      </c>
      <c r="AR297" s="23">
        <v>5353</v>
      </c>
      <c r="AS297" s="23">
        <v>5353</v>
      </c>
      <c r="AT297" s="23">
        <v>7077</v>
      </c>
      <c r="AU297" s="23">
        <v>7077</v>
      </c>
      <c r="AV297" s="23">
        <v>7077</v>
      </c>
      <c r="AW297" s="23">
        <v>7077</v>
      </c>
      <c r="AX297" s="23">
        <v>0</v>
      </c>
    </row>
    <row r="298" spans="2:50" x14ac:dyDescent="0.2">
      <c r="B298" s="22">
        <v>36</v>
      </c>
      <c r="C298" s="23">
        <v>150</v>
      </c>
      <c r="D298" s="23">
        <v>150</v>
      </c>
      <c r="E298" s="23">
        <v>150</v>
      </c>
      <c r="F298" s="23">
        <v>150</v>
      </c>
      <c r="G298" s="23">
        <v>150</v>
      </c>
      <c r="H298" s="23">
        <v>150</v>
      </c>
      <c r="I298" s="23">
        <v>150</v>
      </c>
      <c r="J298" s="23">
        <v>150</v>
      </c>
      <c r="K298" s="23">
        <v>241</v>
      </c>
      <c r="L298" s="23">
        <v>241</v>
      </c>
      <c r="M298" s="23">
        <v>241</v>
      </c>
      <c r="N298" s="23">
        <v>241</v>
      </c>
      <c r="O298" s="23">
        <v>241</v>
      </c>
      <c r="P298" s="23">
        <v>504</v>
      </c>
      <c r="Q298" s="23">
        <v>504</v>
      </c>
      <c r="R298" s="23">
        <v>504</v>
      </c>
      <c r="S298" s="23">
        <v>504</v>
      </c>
      <c r="T298" s="23">
        <v>504</v>
      </c>
      <c r="U298" s="23">
        <v>854</v>
      </c>
      <c r="V298" s="23">
        <v>854</v>
      </c>
      <c r="W298" s="23">
        <v>854</v>
      </c>
      <c r="X298" s="23">
        <v>854</v>
      </c>
      <c r="Y298" s="23">
        <v>854</v>
      </c>
      <c r="Z298" s="23">
        <v>1533</v>
      </c>
      <c r="AA298" s="23">
        <v>1533</v>
      </c>
      <c r="AB298" s="23">
        <v>1533</v>
      </c>
      <c r="AC298" s="23">
        <v>1533</v>
      </c>
      <c r="AD298" s="23">
        <v>1533</v>
      </c>
      <c r="AE298" s="23">
        <v>2454</v>
      </c>
      <c r="AF298" s="23">
        <v>2454</v>
      </c>
      <c r="AG298" s="23">
        <v>2454</v>
      </c>
      <c r="AH298" s="23">
        <v>2454</v>
      </c>
      <c r="AI298" s="23">
        <v>2454</v>
      </c>
      <c r="AJ298" s="23">
        <v>3626</v>
      </c>
      <c r="AK298" s="23">
        <v>3626</v>
      </c>
      <c r="AL298" s="23">
        <v>3626</v>
      </c>
      <c r="AM298" s="23">
        <v>3626</v>
      </c>
      <c r="AN298" s="23">
        <v>3626</v>
      </c>
      <c r="AO298" s="23">
        <v>5353</v>
      </c>
      <c r="AP298" s="23">
        <v>5353</v>
      </c>
      <c r="AQ298" s="23">
        <v>5353</v>
      </c>
      <c r="AR298" s="23">
        <v>5353</v>
      </c>
      <c r="AS298" s="23">
        <v>5353</v>
      </c>
      <c r="AT298" s="23">
        <v>7077</v>
      </c>
      <c r="AU298" s="23">
        <v>7077</v>
      </c>
      <c r="AV298" s="23">
        <v>7077</v>
      </c>
      <c r="AW298" s="23">
        <v>7077</v>
      </c>
      <c r="AX298" s="23">
        <v>0</v>
      </c>
    </row>
    <row r="299" spans="2:50" x14ac:dyDescent="0.2">
      <c r="B299" s="22">
        <v>37</v>
      </c>
      <c r="C299" s="23">
        <v>150</v>
      </c>
      <c r="D299" s="23">
        <v>150</v>
      </c>
      <c r="E299" s="23">
        <v>150</v>
      </c>
      <c r="F299" s="23">
        <v>150</v>
      </c>
      <c r="G299" s="23">
        <v>150</v>
      </c>
      <c r="H299" s="23">
        <v>150</v>
      </c>
      <c r="I299" s="23">
        <v>150</v>
      </c>
      <c r="J299" s="23">
        <v>150</v>
      </c>
      <c r="K299" s="23">
        <v>241</v>
      </c>
      <c r="L299" s="23">
        <v>241</v>
      </c>
      <c r="M299" s="23">
        <v>241</v>
      </c>
      <c r="N299" s="23">
        <v>241</v>
      </c>
      <c r="O299" s="23">
        <v>241</v>
      </c>
      <c r="P299" s="23">
        <v>504</v>
      </c>
      <c r="Q299" s="23">
        <v>504</v>
      </c>
      <c r="R299" s="23">
        <v>504</v>
      </c>
      <c r="S299" s="23">
        <v>504</v>
      </c>
      <c r="T299" s="23">
        <v>504</v>
      </c>
      <c r="U299" s="23">
        <v>854</v>
      </c>
      <c r="V299" s="23">
        <v>854</v>
      </c>
      <c r="W299" s="23">
        <v>854</v>
      </c>
      <c r="X299" s="23">
        <v>854</v>
      </c>
      <c r="Y299" s="23">
        <v>854</v>
      </c>
      <c r="Z299" s="23">
        <v>1533</v>
      </c>
      <c r="AA299" s="23">
        <v>1533</v>
      </c>
      <c r="AB299" s="23">
        <v>1533</v>
      </c>
      <c r="AC299" s="23">
        <v>1533</v>
      </c>
      <c r="AD299" s="23">
        <v>1533</v>
      </c>
      <c r="AE299" s="23">
        <v>2454</v>
      </c>
      <c r="AF299" s="23">
        <v>2454</v>
      </c>
      <c r="AG299" s="23">
        <v>2454</v>
      </c>
      <c r="AH299" s="23">
        <v>2454</v>
      </c>
      <c r="AI299" s="23">
        <v>2454</v>
      </c>
      <c r="AJ299" s="23">
        <v>3626</v>
      </c>
      <c r="AK299" s="23">
        <v>3626</v>
      </c>
      <c r="AL299" s="23">
        <v>3626</v>
      </c>
      <c r="AM299" s="23">
        <v>3626</v>
      </c>
      <c r="AN299" s="23">
        <v>3626</v>
      </c>
      <c r="AO299" s="23">
        <v>5353</v>
      </c>
      <c r="AP299" s="23">
        <v>5353</v>
      </c>
      <c r="AQ299" s="23">
        <v>5353</v>
      </c>
      <c r="AR299" s="23">
        <v>5353</v>
      </c>
      <c r="AS299" s="23">
        <v>5353</v>
      </c>
      <c r="AT299" s="23">
        <v>7077</v>
      </c>
      <c r="AU299" s="23">
        <v>7077</v>
      </c>
      <c r="AV299" s="23">
        <v>7077</v>
      </c>
      <c r="AW299" s="23">
        <v>7077</v>
      </c>
      <c r="AX299" s="23">
        <v>0</v>
      </c>
    </row>
    <row r="300" spans="2:50" x14ac:dyDescent="0.2">
      <c r="B300" s="22">
        <v>38</v>
      </c>
      <c r="C300" s="23">
        <v>150</v>
      </c>
      <c r="D300" s="23">
        <v>150</v>
      </c>
      <c r="E300" s="23">
        <v>150</v>
      </c>
      <c r="F300" s="23">
        <v>150</v>
      </c>
      <c r="G300" s="23">
        <v>150</v>
      </c>
      <c r="H300" s="23">
        <v>150</v>
      </c>
      <c r="I300" s="23">
        <v>150</v>
      </c>
      <c r="J300" s="23">
        <v>150</v>
      </c>
      <c r="K300" s="23">
        <v>241</v>
      </c>
      <c r="L300" s="23">
        <v>241</v>
      </c>
      <c r="M300" s="23">
        <v>241</v>
      </c>
      <c r="N300" s="23">
        <v>241</v>
      </c>
      <c r="O300" s="23">
        <v>241</v>
      </c>
      <c r="P300" s="23">
        <v>504</v>
      </c>
      <c r="Q300" s="23">
        <v>504</v>
      </c>
      <c r="R300" s="23">
        <v>504</v>
      </c>
      <c r="S300" s="23">
        <v>504</v>
      </c>
      <c r="T300" s="23">
        <v>504</v>
      </c>
      <c r="U300" s="23">
        <v>854</v>
      </c>
      <c r="V300" s="23">
        <v>854</v>
      </c>
      <c r="W300" s="23">
        <v>854</v>
      </c>
      <c r="X300" s="23">
        <v>854</v>
      </c>
      <c r="Y300" s="23">
        <v>854</v>
      </c>
      <c r="Z300" s="23">
        <v>1533</v>
      </c>
      <c r="AA300" s="23">
        <v>1533</v>
      </c>
      <c r="AB300" s="23">
        <v>1533</v>
      </c>
      <c r="AC300" s="23">
        <v>1533</v>
      </c>
      <c r="AD300" s="23">
        <v>1533</v>
      </c>
      <c r="AE300" s="23">
        <v>2454</v>
      </c>
      <c r="AF300" s="23">
        <v>2454</v>
      </c>
      <c r="AG300" s="23">
        <v>2454</v>
      </c>
      <c r="AH300" s="23">
        <v>2454</v>
      </c>
      <c r="AI300" s="23">
        <v>2454</v>
      </c>
      <c r="AJ300" s="23">
        <v>3626</v>
      </c>
      <c r="AK300" s="23">
        <v>3626</v>
      </c>
      <c r="AL300" s="23">
        <v>3626</v>
      </c>
      <c r="AM300" s="23">
        <v>3626</v>
      </c>
      <c r="AN300" s="23">
        <v>3626</v>
      </c>
      <c r="AO300" s="23">
        <v>5353</v>
      </c>
      <c r="AP300" s="23">
        <v>5353</v>
      </c>
      <c r="AQ300" s="23">
        <v>5353</v>
      </c>
      <c r="AR300" s="23">
        <v>5353</v>
      </c>
      <c r="AS300" s="23">
        <v>5353</v>
      </c>
      <c r="AT300" s="23">
        <v>7077</v>
      </c>
      <c r="AU300" s="23">
        <v>7077</v>
      </c>
      <c r="AV300" s="23">
        <v>7077</v>
      </c>
      <c r="AW300" s="23">
        <v>7077</v>
      </c>
      <c r="AX300" s="23">
        <v>0</v>
      </c>
    </row>
    <row r="301" spans="2:50" x14ac:dyDescent="0.2">
      <c r="B301" s="22">
        <v>39</v>
      </c>
      <c r="C301" s="23">
        <v>150</v>
      </c>
      <c r="D301" s="23">
        <v>150</v>
      </c>
      <c r="E301" s="23">
        <v>150</v>
      </c>
      <c r="F301" s="23">
        <v>150</v>
      </c>
      <c r="G301" s="23">
        <v>150</v>
      </c>
      <c r="H301" s="23">
        <v>150</v>
      </c>
      <c r="I301" s="23">
        <v>150</v>
      </c>
      <c r="J301" s="23">
        <v>150</v>
      </c>
      <c r="K301" s="23">
        <v>241</v>
      </c>
      <c r="L301" s="23">
        <v>241</v>
      </c>
      <c r="M301" s="23">
        <v>241</v>
      </c>
      <c r="N301" s="23">
        <v>241</v>
      </c>
      <c r="O301" s="23">
        <v>241</v>
      </c>
      <c r="P301" s="23">
        <v>504</v>
      </c>
      <c r="Q301" s="23">
        <v>504</v>
      </c>
      <c r="R301" s="23">
        <v>504</v>
      </c>
      <c r="S301" s="23">
        <v>504</v>
      </c>
      <c r="T301" s="23">
        <v>504</v>
      </c>
      <c r="U301" s="23">
        <v>854</v>
      </c>
      <c r="V301" s="23">
        <v>854</v>
      </c>
      <c r="W301" s="23">
        <v>854</v>
      </c>
      <c r="X301" s="23">
        <v>854</v>
      </c>
      <c r="Y301" s="23">
        <v>854</v>
      </c>
      <c r="Z301" s="23">
        <v>1533</v>
      </c>
      <c r="AA301" s="23">
        <v>1533</v>
      </c>
      <c r="AB301" s="23">
        <v>1533</v>
      </c>
      <c r="AC301" s="23">
        <v>1533</v>
      </c>
      <c r="AD301" s="23">
        <v>1533</v>
      </c>
      <c r="AE301" s="23">
        <v>2454</v>
      </c>
      <c r="AF301" s="23">
        <v>2454</v>
      </c>
      <c r="AG301" s="23">
        <v>2454</v>
      </c>
      <c r="AH301" s="23">
        <v>2454</v>
      </c>
      <c r="AI301" s="23">
        <v>2454</v>
      </c>
      <c r="AJ301" s="23">
        <v>3626</v>
      </c>
      <c r="AK301" s="23">
        <v>3626</v>
      </c>
      <c r="AL301" s="23">
        <v>3626</v>
      </c>
      <c r="AM301" s="23">
        <v>3626</v>
      </c>
      <c r="AN301" s="23">
        <v>3626</v>
      </c>
      <c r="AO301" s="23">
        <v>5353</v>
      </c>
      <c r="AP301" s="23">
        <v>5353</v>
      </c>
      <c r="AQ301" s="23">
        <v>5353</v>
      </c>
      <c r="AR301" s="23">
        <v>5353</v>
      </c>
      <c r="AS301" s="23">
        <v>5353</v>
      </c>
      <c r="AT301" s="23">
        <v>7077</v>
      </c>
      <c r="AU301" s="23">
        <v>7077</v>
      </c>
      <c r="AV301" s="23">
        <v>7077</v>
      </c>
      <c r="AW301" s="23">
        <v>7077</v>
      </c>
      <c r="AX301" s="23">
        <v>0</v>
      </c>
    </row>
    <row r="302" spans="2:50" x14ac:dyDescent="0.2">
      <c r="B302" s="22">
        <v>40</v>
      </c>
      <c r="C302" s="23">
        <v>150</v>
      </c>
      <c r="D302" s="23">
        <v>150</v>
      </c>
      <c r="E302" s="23">
        <v>150</v>
      </c>
      <c r="F302" s="23">
        <v>150</v>
      </c>
      <c r="G302" s="23">
        <v>150</v>
      </c>
      <c r="H302" s="23">
        <v>150</v>
      </c>
      <c r="I302" s="23">
        <v>150</v>
      </c>
      <c r="J302" s="23">
        <v>150</v>
      </c>
      <c r="K302" s="23">
        <v>241</v>
      </c>
      <c r="L302" s="23">
        <v>241</v>
      </c>
      <c r="M302" s="23">
        <v>241</v>
      </c>
      <c r="N302" s="23">
        <v>241</v>
      </c>
      <c r="O302" s="23">
        <v>241</v>
      </c>
      <c r="P302" s="23">
        <v>504</v>
      </c>
      <c r="Q302" s="23">
        <v>504</v>
      </c>
      <c r="R302" s="23">
        <v>504</v>
      </c>
      <c r="S302" s="23">
        <v>504</v>
      </c>
      <c r="T302" s="23">
        <v>504</v>
      </c>
      <c r="U302" s="23">
        <v>854</v>
      </c>
      <c r="V302" s="23">
        <v>854</v>
      </c>
      <c r="W302" s="23">
        <v>854</v>
      </c>
      <c r="X302" s="23">
        <v>854</v>
      </c>
      <c r="Y302" s="23">
        <v>854</v>
      </c>
      <c r="Z302" s="23">
        <v>1533</v>
      </c>
      <c r="AA302" s="23">
        <v>1533</v>
      </c>
      <c r="AB302" s="23">
        <v>1533</v>
      </c>
      <c r="AC302" s="23">
        <v>1533</v>
      </c>
      <c r="AD302" s="23">
        <v>1533</v>
      </c>
      <c r="AE302" s="23">
        <v>2454</v>
      </c>
      <c r="AF302" s="23">
        <v>2454</v>
      </c>
      <c r="AG302" s="23">
        <v>2454</v>
      </c>
      <c r="AH302" s="23">
        <v>2454</v>
      </c>
      <c r="AI302" s="23">
        <v>2454</v>
      </c>
      <c r="AJ302" s="23">
        <v>3626</v>
      </c>
      <c r="AK302" s="23">
        <v>3626</v>
      </c>
      <c r="AL302" s="23">
        <v>3626</v>
      </c>
      <c r="AM302" s="23">
        <v>3626</v>
      </c>
      <c r="AN302" s="23">
        <v>3626</v>
      </c>
      <c r="AO302" s="23">
        <v>5353</v>
      </c>
      <c r="AP302" s="23">
        <v>5353</v>
      </c>
      <c r="AQ302" s="23">
        <v>5353</v>
      </c>
      <c r="AR302" s="23">
        <v>5353</v>
      </c>
      <c r="AS302" s="23">
        <v>5353</v>
      </c>
      <c r="AT302" s="23">
        <v>7077</v>
      </c>
      <c r="AU302" s="23">
        <v>7077</v>
      </c>
      <c r="AV302" s="23">
        <v>7077</v>
      </c>
      <c r="AW302" s="23">
        <v>7077</v>
      </c>
      <c r="AX302" s="23">
        <v>0</v>
      </c>
    </row>
    <row r="303" spans="2:50" x14ac:dyDescent="0.2">
      <c r="B303" s="22">
        <v>41</v>
      </c>
      <c r="C303" s="23">
        <v>150</v>
      </c>
      <c r="D303" s="23">
        <v>150</v>
      </c>
      <c r="E303" s="23">
        <v>150</v>
      </c>
      <c r="F303" s="23">
        <v>150</v>
      </c>
      <c r="G303" s="23">
        <v>150</v>
      </c>
      <c r="H303" s="23">
        <v>150</v>
      </c>
      <c r="I303" s="23">
        <v>150</v>
      </c>
      <c r="J303" s="23">
        <v>150</v>
      </c>
      <c r="K303" s="23">
        <v>241</v>
      </c>
      <c r="L303" s="23">
        <v>241</v>
      </c>
      <c r="M303" s="23">
        <v>241</v>
      </c>
      <c r="N303" s="23">
        <v>241</v>
      </c>
      <c r="O303" s="23">
        <v>241</v>
      </c>
      <c r="P303" s="23">
        <v>504</v>
      </c>
      <c r="Q303" s="23">
        <v>504</v>
      </c>
      <c r="R303" s="23">
        <v>504</v>
      </c>
      <c r="S303" s="23">
        <v>504</v>
      </c>
      <c r="T303" s="23">
        <v>504</v>
      </c>
      <c r="U303" s="23">
        <v>854</v>
      </c>
      <c r="V303" s="23">
        <v>854</v>
      </c>
      <c r="W303" s="23">
        <v>854</v>
      </c>
      <c r="X303" s="23">
        <v>854</v>
      </c>
      <c r="Y303" s="23">
        <v>854</v>
      </c>
      <c r="Z303" s="23">
        <v>1533</v>
      </c>
      <c r="AA303" s="23">
        <v>1533</v>
      </c>
      <c r="AB303" s="23">
        <v>1533</v>
      </c>
      <c r="AC303" s="23">
        <v>1533</v>
      </c>
      <c r="AD303" s="23">
        <v>1533</v>
      </c>
      <c r="AE303" s="23">
        <v>2454</v>
      </c>
      <c r="AF303" s="23">
        <v>2454</v>
      </c>
      <c r="AG303" s="23">
        <v>2454</v>
      </c>
      <c r="AH303" s="23">
        <v>2454</v>
      </c>
      <c r="AI303" s="23">
        <v>2454</v>
      </c>
      <c r="AJ303" s="23">
        <v>3626</v>
      </c>
      <c r="AK303" s="23">
        <v>3626</v>
      </c>
      <c r="AL303" s="23">
        <v>3626</v>
      </c>
      <c r="AM303" s="23">
        <v>3626</v>
      </c>
      <c r="AN303" s="23">
        <v>3626</v>
      </c>
      <c r="AO303" s="23">
        <v>5353</v>
      </c>
      <c r="AP303" s="23">
        <v>5353</v>
      </c>
      <c r="AQ303" s="23">
        <v>5353</v>
      </c>
      <c r="AR303" s="23">
        <v>5353</v>
      </c>
      <c r="AS303" s="23">
        <v>5353</v>
      </c>
      <c r="AT303" s="23">
        <v>7077</v>
      </c>
      <c r="AU303" s="23">
        <v>7077</v>
      </c>
      <c r="AV303" s="23">
        <v>7077</v>
      </c>
      <c r="AW303" s="23">
        <v>7077</v>
      </c>
      <c r="AX303" s="23">
        <v>0</v>
      </c>
    </row>
    <row r="304" spans="2:50" x14ac:dyDescent="0.2">
      <c r="B304" s="22">
        <v>42</v>
      </c>
      <c r="C304" s="23">
        <v>150</v>
      </c>
      <c r="D304" s="23">
        <v>150</v>
      </c>
      <c r="E304" s="23">
        <v>150</v>
      </c>
      <c r="F304" s="23">
        <v>150</v>
      </c>
      <c r="G304" s="23">
        <v>150</v>
      </c>
      <c r="H304" s="23">
        <v>150</v>
      </c>
      <c r="I304" s="23">
        <v>150</v>
      </c>
      <c r="J304" s="23">
        <v>150</v>
      </c>
      <c r="K304" s="23">
        <v>241</v>
      </c>
      <c r="L304" s="23">
        <v>241</v>
      </c>
      <c r="M304" s="23">
        <v>241</v>
      </c>
      <c r="N304" s="23">
        <v>241</v>
      </c>
      <c r="O304" s="23">
        <v>241</v>
      </c>
      <c r="P304" s="23">
        <v>504</v>
      </c>
      <c r="Q304" s="23">
        <v>504</v>
      </c>
      <c r="R304" s="23">
        <v>504</v>
      </c>
      <c r="S304" s="23">
        <v>504</v>
      </c>
      <c r="T304" s="23">
        <v>504</v>
      </c>
      <c r="U304" s="23">
        <v>854</v>
      </c>
      <c r="V304" s="23">
        <v>854</v>
      </c>
      <c r="W304" s="23">
        <v>854</v>
      </c>
      <c r="X304" s="23">
        <v>854</v>
      </c>
      <c r="Y304" s="23">
        <v>854</v>
      </c>
      <c r="Z304" s="23">
        <v>1533</v>
      </c>
      <c r="AA304" s="23">
        <v>1533</v>
      </c>
      <c r="AB304" s="23">
        <v>1533</v>
      </c>
      <c r="AC304" s="23">
        <v>1533</v>
      </c>
      <c r="AD304" s="23">
        <v>1533</v>
      </c>
      <c r="AE304" s="23">
        <v>2454</v>
      </c>
      <c r="AF304" s="23">
        <v>2454</v>
      </c>
      <c r="AG304" s="23">
        <v>2454</v>
      </c>
      <c r="AH304" s="23">
        <v>2454</v>
      </c>
      <c r="AI304" s="23">
        <v>2454</v>
      </c>
      <c r="AJ304" s="23">
        <v>3626</v>
      </c>
      <c r="AK304" s="23">
        <v>3626</v>
      </c>
      <c r="AL304" s="23">
        <v>3626</v>
      </c>
      <c r="AM304" s="23">
        <v>3626</v>
      </c>
      <c r="AN304" s="23">
        <v>3626</v>
      </c>
      <c r="AO304" s="23">
        <v>5353</v>
      </c>
      <c r="AP304" s="23">
        <v>5353</v>
      </c>
      <c r="AQ304" s="23">
        <v>5353</v>
      </c>
      <c r="AR304" s="23">
        <v>5353</v>
      </c>
      <c r="AS304" s="23">
        <v>5353</v>
      </c>
      <c r="AT304" s="23">
        <v>7077</v>
      </c>
      <c r="AU304" s="23">
        <v>7077</v>
      </c>
      <c r="AV304" s="23">
        <v>7077</v>
      </c>
      <c r="AW304" s="23">
        <v>7077</v>
      </c>
      <c r="AX304" s="23">
        <v>0</v>
      </c>
    </row>
    <row r="305" spans="2:50" x14ac:dyDescent="0.2">
      <c r="B305" s="22">
        <v>43</v>
      </c>
      <c r="C305" s="23">
        <v>150</v>
      </c>
      <c r="D305" s="23">
        <v>150</v>
      </c>
      <c r="E305" s="23">
        <v>150</v>
      </c>
      <c r="F305" s="23">
        <v>150</v>
      </c>
      <c r="G305" s="23">
        <v>150</v>
      </c>
      <c r="H305" s="23">
        <v>150</v>
      </c>
      <c r="I305" s="23">
        <v>150</v>
      </c>
      <c r="J305" s="23">
        <v>150</v>
      </c>
      <c r="K305" s="23">
        <v>241</v>
      </c>
      <c r="L305" s="23">
        <v>241</v>
      </c>
      <c r="M305" s="23">
        <v>241</v>
      </c>
      <c r="N305" s="23">
        <v>241</v>
      </c>
      <c r="O305" s="23">
        <v>241</v>
      </c>
      <c r="P305" s="23">
        <v>504</v>
      </c>
      <c r="Q305" s="23">
        <v>504</v>
      </c>
      <c r="R305" s="23">
        <v>504</v>
      </c>
      <c r="S305" s="23">
        <v>504</v>
      </c>
      <c r="T305" s="23">
        <v>504</v>
      </c>
      <c r="U305" s="23">
        <v>854</v>
      </c>
      <c r="V305" s="23">
        <v>854</v>
      </c>
      <c r="W305" s="23">
        <v>854</v>
      </c>
      <c r="X305" s="23">
        <v>854</v>
      </c>
      <c r="Y305" s="23">
        <v>854</v>
      </c>
      <c r="Z305" s="23">
        <v>1533</v>
      </c>
      <c r="AA305" s="23">
        <v>1533</v>
      </c>
      <c r="AB305" s="23">
        <v>1533</v>
      </c>
      <c r="AC305" s="23">
        <v>1533</v>
      </c>
      <c r="AD305" s="23">
        <v>1533</v>
      </c>
      <c r="AE305" s="23">
        <v>2454</v>
      </c>
      <c r="AF305" s="23">
        <v>2454</v>
      </c>
      <c r="AG305" s="23">
        <v>2454</v>
      </c>
      <c r="AH305" s="23">
        <v>2454</v>
      </c>
      <c r="AI305" s="23">
        <v>2454</v>
      </c>
      <c r="AJ305" s="23">
        <v>3626</v>
      </c>
      <c r="AK305" s="23">
        <v>3626</v>
      </c>
      <c r="AL305" s="23">
        <v>3626</v>
      </c>
      <c r="AM305" s="23">
        <v>3626</v>
      </c>
      <c r="AN305" s="23">
        <v>3626</v>
      </c>
      <c r="AO305" s="23">
        <v>5353</v>
      </c>
      <c r="AP305" s="23">
        <v>5353</v>
      </c>
      <c r="AQ305" s="23">
        <v>5353</v>
      </c>
      <c r="AR305" s="23">
        <v>5353</v>
      </c>
      <c r="AS305" s="23">
        <v>5353</v>
      </c>
      <c r="AT305" s="23">
        <v>7077</v>
      </c>
      <c r="AU305" s="23">
        <v>7077</v>
      </c>
      <c r="AV305" s="23">
        <v>7077</v>
      </c>
      <c r="AW305" s="23">
        <v>7077</v>
      </c>
      <c r="AX305" s="23">
        <v>0</v>
      </c>
    </row>
    <row r="306" spans="2:50" x14ac:dyDescent="0.2">
      <c r="B306" s="22">
        <v>44</v>
      </c>
      <c r="C306" s="23">
        <v>150</v>
      </c>
      <c r="D306" s="23">
        <v>150</v>
      </c>
      <c r="E306" s="23">
        <v>150</v>
      </c>
      <c r="F306" s="23">
        <v>150</v>
      </c>
      <c r="G306" s="23">
        <v>150</v>
      </c>
      <c r="H306" s="23">
        <v>150</v>
      </c>
      <c r="I306" s="23">
        <v>150</v>
      </c>
      <c r="J306" s="23">
        <v>150</v>
      </c>
      <c r="K306" s="23">
        <v>241</v>
      </c>
      <c r="L306" s="23">
        <v>241</v>
      </c>
      <c r="M306" s="23">
        <v>241</v>
      </c>
      <c r="N306" s="23">
        <v>241</v>
      </c>
      <c r="O306" s="23">
        <v>241</v>
      </c>
      <c r="P306" s="23">
        <v>504</v>
      </c>
      <c r="Q306" s="23">
        <v>504</v>
      </c>
      <c r="R306" s="23">
        <v>504</v>
      </c>
      <c r="S306" s="23">
        <v>504</v>
      </c>
      <c r="T306" s="23">
        <v>504</v>
      </c>
      <c r="U306" s="23">
        <v>854</v>
      </c>
      <c r="V306" s="23">
        <v>854</v>
      </c>
      <c r="W306" s="23">
        <v>854</v>
      </c>
      <c r="X306" s="23">
        <v>854</v>
      </c>
      <c r="Y306" s="23">
        <v>854</v>
      </c>
      <c r="Z306" s="23">
        <v>1533</v>
      </c>
      <c r="AA306" s="23">
        <v>1533</v>
      </c>
      <c r="AB306" s="23">
        <v>1533</v>
      </c>
      <c r="AC306" s="23">
        <v>1533</v>
      </c>
      <c r="AD306" s="23">
        <v>1533</v>
      </c>
      <c r="AE306" s="23">
        <v>2454</v>
      </c>
      <c r="AF306" s="23">
        <v>2454</v>
      </c>
      <c r="AG306" s="23">
        <v>2454</v>
      </c>
      <c r="AH306" s="23">
        <v>2454</v>
      </c>
      <c r="AI306" s="23">
        <v>2454</v>
      </c>
      <c r="AJ306" s="23">
        <v>3626</v>
      </c>
      <c r="AK306" s="23">
        <v>3626</v>
      </c>
      <c r="AL306" s="23">
        <v>3626</v>
      </c>
      <c r="AM306" s="23">
        <v>3626</v>
      </c>
      <c r="AN306" s="23">
        <v>3626</v>
      </c>
      <c r="AO306" s="23">
        <v>5353</v>
      </c>
      <c r="AP306" s="23">
        <v>5353</v>
      </c>
      <c r="AQ306" s="23">
        <v>5353</v>
      </c>
      <c r="AR306" s="23">
        <v>5353</v>
      </c>
      <c r="AS306" s="23">
        <v>5353</v>
      </c>
      <c r="AT306" s="23">
        <v>7077</v>
      </c>
      <c r="AU306" s="23">
        <v>7077</v>
      </c>
      <c r="AV306" s="23">
        <v>7077</v>
      </c>
      <c r="AW306" s="23">
        <v>7077</v>
      </c>
      <c r="AX306" s="23">
        <v>0</v>
      </c>
    </row>
    <row r="307" spans="2:50" x14ac:dyDescent="0.2">
      <c r="B307" s="22">
        <v>45</v>
      </c>
      <c r="C307" s="23">
        <v>150</v>
      </c>
      <c r="D307" s="23">
        <v>150</v>
      </c>
      <c r="E307" s="23">
        <v>150</v>
      </c>
      <c r="F307" s="23">
        <v>150</v>
      </c>
      <c r="G307" s="23">
        <v>150</v>
      </c>
      <c r="H307" s="23">
        <v>150</v>
      </c>
      <c r="I307" s="23">
        <v>150</v>
      </c>
      <c r="J307" s="23">
        <v>150</v>
      </c>
      <c r="K307" s="23">
        <v>241</v>
      </c>
      <c r="L307" s="23">
        <v>241</v>
      </c>
      <c r="M307" s="23">
        <v>241</v>
      </c>
      <c r="N307" s="23">
        <v>241</v>
      </c>
      <c r="O307" s="23">
        <v>241</v>
      </c>
      <c r="P307" s="23">
        <v>504</v>
      </c>
      <c r="Q307" s="23">
        <v>504</v>
      </c>
      <c r="R307" s="23">
        <v>504</v>
      </c>
      <c r="S307" s="23">
        <v>504</v>
      </c>
      <c r="T307" s="23">
        <v>504</v>
      </c>
      <c r="U307" s="23">
        <v>854</v>
      </c>
      <c r="V307" s="23">
        <v>854</v>
      </c>
      <c r="W307" s="23">
        <v>854</v>
      </c>
      <c r="X307" s="23">
        <v>854</v>
      </c>
      <c r="Y307" s="23">
        <v>854</v>
      </c>
      <c r="Z307" s="23">
        <v>1533</v>
      </c>
      <c r="AA307" s="23">
        <v>1533</v>
      </c>
      <c r="AB307" s="23">
        <v>1533</v>
      </c>
      <c r="AC307" s="23">
        <v>1533</v>
      </c>
      <c r="AD307" s="23">
        <v>1533</v>
      </c>
      <c r="AE307" s="23">
        <v>2454</v>
      </c>
      <c r="AF307" s="23">
        <v>2454</v>
      </c>
      <c r="AG307" s="23">
        <v>2454</v>
      </c>
      <c r="AH307" s="23">
        <v>2454</v>
      </c>
      <c r="AI307" s="23">
        <v>2454</v>
      </c>
      <c r="AJ307" s="23">
        <v>3626</v>
      </c>
      <c r="AK307" s="23">
        <v>3626</v>
      </c>
      <c r="AL307" s="23">
        <v>3626</v>
      </c>
      <c r="AM307" s="23">
        <v>3626</v>
      </c>
      <c r="AN307" s="23">
        <v>3626</v>
      </c>
      <c r="AO307" s="23">
        <v>5353</v>
      </c>
      <c r="AP307" s="23">
        <v>5353</v>
      </c>
      <c r="AQ307" s="23">
        <v>5353</v>
      </c>
      <c r="AR307" s="23">
        <v>5353</v>
      </c>
      <c r="AS307" s="23">
        <v>5353</v>
      </c>
      <c r="AT307" s="23">
        <v>7077</v>
      </c>
      <c r="AU307" s="23">
        <v>7077</v>
      </c>
      <c r="AV307" s="23">
        <v>7077</v>
      </c>
      <c r="AW307" s="23">
        <v>7077</v>
      </c>
      <c r="AX307" s="23">
        <v>0</v>
      </c>
    </row>
    <row r="308" spans="2:50" x14ac:dyDescent="0.2">
      <c r="B308" s="22">
        <v>46</v>
      </c>
      <c r="C308" s="23">
        <v>150</v>
      </c>
      <c r="D308" s="23">
        <v>150</v>
      </c>
      <c r="E308" s="23">
        <v>150</v>
      </c>
      <c r="F308" s="23">
        <v>150</v>
      </c>
      <c r="G308" s="23">
        <v>150</v>
      </c>
      <c r="H308" s="23">
        <v>150</v>
      </c>
      <c r="I308" s="23">
        <v>150</v>
      </c>
      <c r="J308" s="23">
        <v>150</v>
      </c>
      <c r="K308" s="23">
        <v>241</v>
      </c>
      <c r="L308" s="23">
        <v>241</v>
      </c>
      <c r="M308" s="23">
        <v>241</v>
      </c>
      <c r="N308" s="23">
        <v>241</v>
      </c>
      <c r="O308" s="23">
        <v>241</v>
      </c>
      <c r="P308" s="23">
        <v>504</v>
      </c>
      <c r="Q308" s="23">
        <v>504</v>
      </c>
      <c r="R308" s="23">
        <v>504</v>
      </c>
      <c r="S308" s="23">
        <v>504</v>
      </c>
      <c r="T308" s="23">
        <v>504</v>
      </c>
      <c r="U308" s="23">
        <v>854</v>
      </c>
      <c r="V308" s="23">
        <v>854</v>
      </c>
      <c r="W308" s="23">
        <v>854</v>
      </c>
      <c r="X308" s="23">
        <v>854</v>
      </c>
      <c r="Y308" s="23">
        <v>854</v>
      </c>
      <c r="Z308" s="23">
        <v>1533</v>
      </c>
      <c r="AA308" s="23">
        <v>1533</v>
      </c>
      <c r="AB308" s="23">
        <v>1533</v>
      </c>
      <c r="AC308" s="23">
        <v>1533</v>
      </c>
      <c r="AD308" s="23">
        <v>1533</v>
      </c>
      <c r="AE308" s="23">
        <v>2454</v>
      </c>
      <c r="AF308" s="23">
        <v>2454</v>
      </c>
      <c r="AG308" s="23">
        <v>2454</v>
      </c>
      <c r="AH308" s="23">
        <v>2454</v>
      </c>
      <c r="AI308" s="23">
        <v>2454</v>
      </c>
      <c r="AJ308" s="23">
        <v>3626</v>
      </c>
      <c r="AK308" s="23">
        <v>3626</v>
      </c>
      <c r="AL308" s="23">
        <v>3626</v>
      </c>
      <c r="AM308" s="23">
        <v>3626</v>
      </c>
      <c r="AN308" s="23">
        <v>3626</v>
      </c>
      <c r="AO308" s="23">
        <v>5353</v>
      </c>
      <c r="AP308" s="23">
        <v>5353</v>
      </c>
      <c r="AQ308" s="23">
        <v>5353</v>
      </c>
      <c r="AR308" s="23">
        <v>5353</v>
      </c>
      <c r="AS308" s="23">
        <v>5353</v>
      </c>
      <c r="AT308" s="23">
        <v>7077</v>
      </c>
      <c r="AU308" s="23">
        <v>7077</v>
      </c>
      <c r="AV308" s="23">
        <v>7077</v>
      </c>
      <c r="AW308" s="23">
        <v>7077</v>
      </c>
      <c r="AX308" s="23">
        <v>0</v>
      </c>
    </row>
    <row r="309" spans="2:50" x14ac:dyDescent="0.2">
      <c r="B309" s="22">
        <v>47</v>
      </c>
      <c r="C309" s="23">
        <v>150</v>
      </c>
      <c r="D309" s="23">
        <v>150</v>
      </c>
      <c r="E309" s="23">
        <v>150</v>
      </c>
      <c r="F309" s="23">
        <v>150</v>
      </c>
      <c r="G309" s="23">
        <v>150</v>
      </c>
      <c r="H309" s="23">
        <v>150</v>
      </c>
      <c r="I309" s="23">
        <v>150</v>
      </c>
      <c r="J309" s="23">
        <v>150</v>
      </c>
      <c r="K309" s="23">
        <v>241</v>
      </c>
      <c r="L309" s="23">
        <v>241</v>
      </c>
      <c r="M309" s="23">
        <v>241</v>
      </c>
      <c r="N309" s="23">
        <v>241</v>
      </c>
      <c r="O309" s="23">
        <v>241</v>
      </c>
      <c r="P309" s="23">
        <v>504</v>
      </c>
      <c r="Q309" s="23">
        <v>504</v>
      </c>
      <c r="R309" s="23">
        <v>504</v>
      </c>
      <c r="S309" s="23">
        <v>504</v>
      </c>
      <c r="T309" s="23">
        <v>504</v>
      </c>
      <c r="U309" s="23">
        <v>854</v>
      </c>
      <c r="V309" s="23">
        <v>854</v>
      </c>
      <c r="W309" s="23">
        <v>854</v>
      </c>
      <c r="X309" s="23">
        <v>854</v>
      </c>
      <c r="Y309" s="23">
        <v>854</v>
      </c>
      <c r="Z309" s="23">
        <v>1533</v>
      </c>
      <c r="AA309" s="23">
        <v>1533</v>
      </c>
      <c r="AB309" s="23">
        <v>1533</v>
      </c>
      <c r="AC309" s="23">
        <v>1533</v>
      </c>
      <c r="AD309" s="23">
        <v>1533</v>
      </c>
      <c r="AE309" s="23">
        <v>2454</v>
      </c>
      <c r="AF309" s="23">
        <v>2454</v>
      </c>
      <c r="AG309" s="23">
        <v>2454</v>
      </c>
      <c r="AH309" s="23">
        <v>2454</v>
      </c>
      <c r="AI309" s="23">
        <v>2454</v>
      </c>
      <c r="AJ309" s="23">
        <v>3626</v>
      </c>
      <c r="AK309" s="23">
        <v>3626</v>
      </c>
      <c r="AL309" s="23">
        <v>3626</v>
      </c>
      <c r="AM309" s="23">
        <v>3626</v>
      </c>
      <c r="AN309" s="23">
        <v>3626</v>
      </c>
      <c r="AO309" s="23">
        <v>5353</v>
      </c>
      <c r="AP309" s="23">
        <v>5353</v>
      </c>
      <c r="AQ309" s="23">
        <v>5353</v>
      </c>
      <c r="AR309" s="23">
        <v>5353</v>
      </c>
      <c r="AS309" s="23">
        <v>5353</v>
      </c>
      <c r="AT309" s="23">
        <v>7077</v>
      </c>
      <c r="AU309" s="23">
        <v>7077</v>
      </c>
      <c r="AV309" s="23">
        <v>7077</v>
      </c>
      <c r="AW309" s="23">
        <v>7077</v>
      </c>
      <c r="AX309" s="23">
        <v>0</v>
      </c>
    </row>
    <row r="313" spans="2:50" x14ac:dyDescent="0.2">
      <c r="B313">
        <v>100000</v>
      </c>
    </row>
    <row r="314" spans="2:50" x14ac:dyDescent="0.2">
      <c r="B314">
        <v>807</v>
      </c>
      <c r="C314" s="22">
        <v>18</v>
      </c>
      <c r="D314" s="22">
        <v>19</v>
      </c>
      <c r="E314" s="22">
        <v>20</v>
      </c>
      <c r="F314" s="22">
        <v>21</v>
      </c>
      <c r="G314" s="22">
        <v>22</v>
      </c>
      <c r="H314" s="22">
        <v>23</v>
      </c>
      <c r="I314" s="22">
        <v>24</v>
      </c>
      <c r="J314" s="22">
        <v>25</v>
      </c>
      <c r="K314" s="22">
        <v>26</v>
      </c>
      <c r="L314" s="22">
        <v>27</v>
      </c>
      <c r="M314" s="22">
        <v>28</v>
      </c>
      <c r="N314" s="22">
        <v>29</v>
      </c>
      <c r="O314" s="22">
        <v>30</v>
      </c>
      <c r="P314" s="22">
        <v>31</v>
      </c>
      <c r="Q314" s="22">
        <v>32</v>
      </c>
      <c r="R314" s="22">
        <v>33</v>
      </c>
      <c r="S314" s="22">
        <v>34</v>
      </c>
      <c r="T314" s="22">
        <v>35</v>
      </c>
      <c r="U314" s="22">
        <v>36</v>
      </c>
      <c r="V314" s="22">
        <v>37</v>
      </c>
      <c r="W314" s="22">
        <v>38</v>
      </c>
      <c r="X314" s="22">
        <v>39</v>
      </c>
      <c r="Y314" s="22">
        <v>40</v>
      </c>
      <c r="Z314" s="22">
        <v>41</v>
      </c>
      <c r="AA314" s="22">
        <v>42</v>
      </c>
      <c r="AB314" s="22">
        <v>43</v>
      </c>
      <c r="AC314" s="22">
        <v>44</v>
      </c>
      <c r="AD314" s="22">
        <v>45</v>
      </c>
      <c r="AE314" s="22">
        <v>46</v>
      </c>
      <c r="AF314" s="22">
        <v>47</v>
      </c>
      <c r="AG314" s="22">
        <v>48</v>
      </c>
      <c r="AH314" s="22">
        <v>49</v>
      </c>
      <c r="AI314" s="22">
        <v>50</v>
      </c>
      <c r="AJ314" s="22">
        <v>51</v>
      </c>
      <c r="AK314" s="22">
        <v>52</v>
      </c>
      <c r="AL314" s="22">
        <v>53</v>
      </c>
      <c r="AM314" s="22">
        <v>54</v>
      </c>
      <c r="AN314" s="22">
        <v>55</v>
      </c>
      <c r="AO314" s="22">
        <v>56</v>
      </c>
      <c r="AP314" s="22">
        <v>57</v>
      </c>
      <c r="AQ314" s="22">
        <v>58</v>
      </c>
      <c r="AR314" s="22">
        <v>59</v>
      </c>
      <c r="AS314" s="22">
        <v>60</v>
      </c>
      <c r="AT314" s="22">
        <v>61</v>
      </c>
      <c r="AU314" s="22">
        <v>62</v>
      </c>
      <c r="AV314" s="22">
        <v>63</v>
      </c>
      <c r="AW314" s="22">
        <v>64</v>
      </c>
      <c r="AX314" s="22">
        <v>65</v>
      </c>
    </row>
    <row r="315" spans="2:50" x14ac:dyDescent="0.2">
      <c r="B315" s="22">
        <v>1</v>
      </c>
      <c r="C315" s="23">
        <v>192</v>
      </c>
      <c r="D315" s="23">
        <v>192</v>
      </c>
      <c r="E315" s="23">
        <v>192</v>
      </c>
      <c r="F315" s="23">
        <v>192</v>
      </c>
      <c r="G315" s="23">
        <v>192</v>
      </c>
      <c r="H315" s="23">
        <v>192</v>
      </c>
      <c r="I315" s="23">
        <v>192</v>
      </c>
      <c r="J315" s="23">
        <v>192</v>
      </c>
      <c r="K315" s="23">
        <v>334</v>
      </c>
      <c r="L315" s="23">
        <v>334</v>
      </c>
      <c r="M315" s="23">
        <v>334</v>
      </c>
      <c r="N315" s="23">
        <v>334</v>
      </c>
      <c r="O315" s="23">
        <v>334</v>
      </c>
      <c r="P315" s="23">
        <v>717</v>
      </c>
      <c r="Q315" s="23">
        <v>717</v>
      </c>
      <c r="R315" s="23">
        <v>717</v>
      </c>
      <c r="S315" s="23">
        <v>717</v>
      </c>
      <c r="T315" s="23">
        <v>717</v>
      </c>
      <c r="U315" s="23">
        <v>1162</v>
      </c>
      <c r="V315" s="23">
        <v>1162</v>
      </c>
      <c r="W315" s="23">
        <v>1162</v>
      </c>
      <c r="X315" s="23">
        <v>1162</v>
      </c>
      <c r="Y315" s="23">
        <v>1162</v>
      </c>
      <c r="Z315" s="23">
        <v>1944</v>
      </c>
      <c r="AA315" s="23">
        <v>1944</v>
      </c>
      <c r="AB315" s="23">
        <v>1944</v>
      </c>
      <c r="AC315" s="23">
        <v>1944</v>
      </c>
      <c r="AD315" s="23">
        <v>1944</v>
      </c>
      <c r="AE315" s="23">
        <v>2964</v>
      </c>
      <c r="AF315" s="23">
        <v>2964</v>
      </c>
      <c r="AG315" s="23">
        <v>2964</v>
      </c>
      <c r="AH315" s="23">
        <v>2964</v>
      </c>
      <c r="AI315" s="23">
        <v>2964</v>
      </c>
      <c r="AJ315" s="23">
        <v>4357</v>
      </c>
      <c r="AK315" s="23">
        <v>4357</v>
      </c>
      <c r="AL315" s="23">
        <v>4357</v>
      </c>
      <c r="AM315" s="23">
        <v>4357</v>
      </c>
      <c r="AN315" s="23">
        <v>4357</v>
      </c>
      <c r="AO315" s="23">
        <v>6243</v>
      </c>
      <c r="AP315" s="23">
        <v>6243</v>
      </c>
      <c r="AQ315" s="23">
        <v>6243</v>
      </c>
      <c r="AR315" s="23">
        <v>6243</v>
      </c>
      <c r="AS315" s="23">
        <v>6243</v>
      </c>
      <c r="AT315" s="23">
        <v>7378</v>
      </c>
      <c r="AU315" s="23">
        <v>7378</v>
      </c>
      <c r="AV315" s="23">
        <v>7378</v>
      </c>
      <c r="AW315" s="23">
        <v>7378</v>
      </c>
      <c r="AX315" s="23">
        <v>0</v>
      </c>
    </row>
    <row r="316" spans="2:50" x14ac:dyDescent="0.2">
      <c r="B316" s="22">
        <v>2</v>
      </c>
      <c r="C316" s="23">
        <v>192</v>
      </c>
      <c r="D316" s="23">
        <v>192</v>
      </c>
      <c r="E316" s="23">
        <v>192</v>
      </c>
      <c r="F316" s="23">
        <v>192</v>
      </c>
      <c r="G316" s="23">
        <v>192</v>
      </c>
      <c r="H316" s="23">
        <v>192</v>
      </c>
      <c r="I316" s="23">
        <v>192</v>
      </c>
      <c r="J316" s="23">
        <v>192</v>
      </c>
      <c r="K316" s="23">
        <v>334</v>
      </c>
      <c r="L316" s="23">
        <v>334</v>
      </c>
      <c r="M316" s="23">
        <v>334</v>
      </c>
      <c r="N316" s="23">
        <v>334</v>
      </c>
      <c r="O316" s="23">
        <v>334</v>
      </c>
      <c r="P316" s="23">
        <v>717</v>
      </c>
      <c r="Q316" s="23">
        <v>717</v>
      </c>
      <c r="R316" s="23">
        <v>717</v>
      </c>
      <c r="S316" s="23">
        <v>717</v>
      </c>
      <c r="T316" s="23">
        <v>717</v>
      </c>
      <c r="U316" s="23">
        <v>1162</v>
      </c>
      <c r="V316" s="23">
        <v>1162</v>
      </c>
      <c r="W316" s="23">
        <v>1162</v>
      </c>
      <c r="X316" s="23">
        <v>1162</v>
      </c>
      <c r="Y316" s="23">
        <v>1162</v>
      </c>
      <c r="Z316" s="23">
        <v>1944</v>
      </c>
      <c r="AA316" s="23">
        <v>1944</v>
      </c>
      <c r="AB316" s="23">
        <v>1944</v>
      </c>
      <c r="AC316" s="23">
        <v>1944</v>
      </c>
      <c r="AD316" s="23">
        <v>1944</v>
      </c>
      <c r="AE316" s="23">
        <v>2964</v>
      </c>
      <c r="AF316" s="23">
        <v>2964</v>
      </c>
      <c r="AG316" s="23">
        <v>2964</v>
      </c>
      <c r="AH316" s="23">
        <v>2964</v>
      </c>
      <c r="AI316" s="23">
        <v>2964</v>
      </c>
      <c r="AJ316" s="23">
        <v>4357</v>
      </c>
      <c r="AK316" s="23">
        <v>4357</v>
      </c>
      <c r="AL316" s="23">
        <v>4357</v>
      </c>
      <c r="AM316" s="23">
        <v>4357</v>
      </c>
      <c r="AN316" s="23">
        <v>4357</v>
      </c>
      <c r="AO316" s="23">
        <v>6243</v>
      </c>
      <c r="AP316" s="23">
        <v>6243</v>
      </c>
      <c r="AQ316" s="23">
        <v>6243</v>
      </c>
      <c r="AR316" s="23">
        <v>6243</v>
      </c>
      <c r="AS316" s="23">
        <v>6243</v>
      </c>
      <c r="AT316" s="23">
        <v>7378</v>
      </c>
      <c r="AU316" s="23">
        <v>7378</v>
      </c>
      <c r="AV316" s="23">
        <v>7378</v>
      </c>
      <c r="AW316" s="23">
        <v>7378</v>
      </c>
      <c r="AX316" s="23">
        <v>0</v>
      </c>
    </row>
    <row r="317" spans="2:50" x14ac:dyDescent="0.2">
      <c r="B317" s="22">
        <v>3</v>
      </c>
      <c r="C317" s="23">
        <v>192</v>
      </c>
      <c r="D317" s="23">
        <v>192</v>
      </c>
      <c r="E317" s="23">
        <v>192</v>
      </c>
      <c r="F317" s="23">
        <v>192</v>
      </c>
      <c r="G317" s="23">
        <v>192</v>
      </c>
      <c r="H317" s="23">
        <v>192</v>
      </c>
      <c r="I317" s="23">
        <v>192</v>
      </c>
      <c r="J317" s="23">
        <v>192</v>
      </c>
      <c r="K317" s="23">
        <v>334</v>
      </c>
      <c r="L317" s="23">
        <v>334</v>
      </c>
      <c r="M317" s="23">
        <v>334</v>
      </c>
      <c r="N317" s="23">
        <v>334</v>
      </c>
      <c r="O317" s="23">
        <v>334</v>
      </c>
      <c r="P317" s="23">
        <v>717</v>
      </c>
      <c r="Q317" s="23">
        <v>717</v>
      </c>
      <c r="R317" s="23">
        <v>717</v>
      </c>
      <c r="S317" s="23">
        <v>717</v>
      </c>
      <c r="T317" s="23">
        <v>717</v>
      </c>
      <c r="U317" s="23">
        <v>1162</v>
      </c>
      <c r="V317" s="23">
        <v>1162</v>
      </c>
      <c r="W317" s="23">
        <v>1162</v>
      </c>
      <c r="X317" s="23">
        <v>1162</v>
      </c>
      <c r="Y317" s="23">
        <v>1162</v>
      </c>
      <c r="Z317" s="23">
        <v>1944</v>
      </c>
      <c r="AA317" s="23">
        <v>1944</v>
      </c>
      <c r="AB317" s="23">
        <v>1944</v>
      </c>
      <c r="AC317" s="23">
        <v>1944</v>
      </c>
      <c r="AD317" s="23">
        <v>1944</v>
      </c>
      <c r="AE317" s="23">
        <v>2964</v>
      </c>
      <c r="AF317" s="23">
        <v>2964</v>
      </c>
      <c r="AG317" s="23">
        <v>2964</v>
      </c>
      <c r="AH317" s="23">
        <v>2964</v>
      </c>
      <c r="AI317" s="23">
        <v>2964</v>
      </c>
      <c r="AJ317" s="23">
        <v>4357</v>
      </c>
      <c r="AK317" s="23">
        <v>4357</v>
      </c>
      <c r="AL317" s="23">
        <v>4357</v>
      </c>
      <c r="AM317" s="23">
        <v>4357</v>
      </c>
      <c r="AN317" s="23">
        <v>4357</v>
      </c>
      <c r="AO317" s="23">
        <v>6243</v>
      </c>
      <c r="AP317" s="23">
        <v>6243</v>
      </c>
      <c r="AQ317" s="23">
        <v>6243</v>
      </c>
      <c r="AR317" s="23">
        <v>6243</v>
      </c>
      <c r="AS317" s="23">
        <v>6243</v>
      </c>
      <c r="AT317" s="23">
        <v>7378</v>
      </c>
      <c r="AU317" s="23">
        <v>7378</v>
      </c>
      <c r="AV317" s="23">
        <v>7378</v>
      </c>
      <c r="AW317" s="23">
        <v>7378</v>
      </c>
      <c r="AX317" s="23">
        <v>0</v>
      </c>
    </row>
    <row r="318" spans="2:50" x14ac:dyDescent="0.2">
      <c r="B318" s="22">
        <v>4</v>
      </c>
      <c r="C318" s="23">
        <v>192</v>
      </c>
      <c r="D318" s="23">
        <v>192</v>
      </c>
      <c r="E318" s="23">
        <v>192</v>
      </c>
      <c r="F318" s="23">
        <v>192</v>
      </c>
      <c r="G318" s="23">
        <v>192</v>
      </c>
      <c r="H318" s="23">
        <v>192</v>
      </c>
      <c r="I318" s="23">
        <v>192</v>
      </c>
      <c r="J318" s="23">
        <v>192</v>
      </c>
      <c r="K318" s="23">
        <v>334</v>
      </c>
      <c r="L318" s="23">
        <v>334</v>
      </c>
      <c r="M318" s="23">
        <v>334</v>
      </c>
      <c r="N318" s="23">
        <v>334</v>
      </c>
      <c r="O318" s="23">
        <v>334</v>
      </c>
      <c r="P318" s="23">
        <v>717</v>
      </c>
      <c r="Q318" s="23">
        <v>717</v>
      </c>
      <c r="R318" s="23">
        <v>717</v>
      </c>
      <c r="S318" s="23">
        <v>717</v>
      </c>
      <c r="T318" s="23">
        <v>717</v>
      </c>
      <c r="U318" s="23">
        <v>1162</v>
      </c>
      <c r="V318" s="23">
        <v>1162</v>
      </c>
      <c r="W318" s="23">
        <v>1162</v>
      </c>
      <c r="X318" s="23">
        <v>1162</v>
      </c>
      <c r="Y318" s="23">
        <v>1162</v>
      </c>
      <c r="Z318" s="23">
        <v>1944</v>
      </c>
      <c r="AA318" s="23">
        <v>1944</v>
      </c>
      <c r="AB318" s="23">
        <v>1944</v>
      </c>
      <c r="AC318" s="23">
        <v>1944</v>
      </c>
      <c r="AD318" s="23">
        <v>1944</v>
      </c>
      <c r="AE318" s="23">
        <v>2964</v>
      </c>
      <c r="AF318" s="23">
        <v>2964</v>
      </c>
      <c r="AG318" s="23">
        <v>2964</v>
      </c>
      <c r="AH318" s="23">
        <v>2964</v>
      </c>
      <c r="AI318" s="23">
        <v>2964</v>
      </c>
      <c r="AJ318" s="23">
        <v>4357</v>
      </c>
      <c r="AK318" s="23">
        <v>4357</v>
      </c>
      <c r="AL318" s="23">
        <v>4357</v>
      </c>
      <c r="AM318" s="23">
        <v>4357</v>
      </c>
      <c r="AN318" s="23">
        <v>4357</v>
      </c>
      <c r="AO318" s="23">
        <v>6243</v>
      </c>
      <c r="AP318" s="23">
        <v>6243</v>
      </c>
      <c r="AQ318" s="23">
        <v>6243</v>
      </c>
      <c r="AR318" s="23">
        <v>6243</v>
      </c>
      <c r="AS318" s="23">
        <v>6243</v>
      </c>
      <c r="AT318" s="23">
        <v>7378</v>
      </c>
      <c r="AU318" s="23">
        <v>7378</v>
      </c>
      <c r="AV318" s="23">
        <v>7378</v>
      </c>
      <c r="AW318" s="23">
        <v>7378</v>
      </c>
      <c r="AX318" s="23">
        <v>0</v>
      </c>
    </row>
    <row r="319" spans="2:50" x14ac:dyDescent="0.2">
      <c r="B319" s="22">
        <v>5</v>
      </c>
      <c r="C319" s="23">
        <v>192</v>
      </c>
      <c r="D319" s="23">
        <v>192</v>
      </c>
      <c r="E319" s="23">
        <v>192</v>
      </c>
      <c r="F319" s="23">
        <v>192</v>
      </c>
      <c r="G319" s="23">
        <v>192</v>
      </c>
      <c r="H319" s="23">
        <v>192</v>
      </c>
      <c r="I319" s="23">
        <v>192</v>
      </c>
      <c r="J319" s="23">
        <v>192</v>
      </c>
      <c r="K319" s="23">
        <v>334</v>
      </c>
      <c r="L319" s="23">
        <v>334</v>
      </c>
      <c r="M319" s="23">
        <v>334</v>
      </c>
      <c r="N319" s="23">
        <v>334</v>
      </c>
      <c r="O319" s="23">
        <v>334</v>
      </c>
      <c r="P319" s="23">
        <v>717</v>
      </c>
      <c r="Q319" s="23">
        <v>717</v>
      </c>
      <c r="R319" s="23">
        <v>717</v>
      </c>
      <c r="S319" s="23">
        <v>717</v>
      </c>
      <c r="T319" s="23">
        <v>717</v>
      </c>
      <c r="U319" s="23">
        <v>1162</v>
      </c>
      <c r="V319" s="23">
        <v>1162</v>
      </c>
      <c r="W319" s="23">
        <v>1162</v>
      </c>
      <c r="X319" s="23">
        <v>1162</v>
      </c>
      <c r="Y319" s="23">
        <v>1162</v>
      </c>
      <c r="Z319" s="23">
        <v>1944</v>
      </c>
      <c r="AA319" s="23">
        <v>1944</v>
      </c>
      <c r="AB319" s="23">
        <v>1944</v>
      </c>
      <c r="AC319" s="23">
        <v>1944</v>
      </c>
      <c r="AD319" s="23">
        <v>1944</v>
      </c>
      <c r="AE319" s="23">
        <v>2964</v>
      </c>
      <c r="AF319" s="23">
        <v>2964</v>
      </c>
      <c r="AG319" s="23">
        <v>2964</v>
      </c>
      <c r="AH319" s="23">
        <v>2964</v>
      </c>
      <c r="AI319" s="23">
        <v>2964</v>
      </c>
      <c r="AJ319" s="23">
        <v>4357</v>
      </c>
      <c r="AK319" s="23">
        <v>4357</v>
      </c>
      <c r="AL319" s="23">
        <v>4357</v>
      </c>
      <c r="AM319" s="23">
        <v>4357</v>
      </c>
      <c r="AN319" s="23">
        <v>4357</v>
      </c>
      <c r="AO319" s="23">
        <v>6243</v>
      </c>
      <c r="AP319" s="23">
        <v>6243</v>
      </c>
      <c r="AQ319" s="23">
        <v>6243</v>
      </c>
      <c r="AR319" s="23">
        <v>6243</v>
      </c>
      <c r="AS319" s="23">
        <v>6243</v>
      </c>
      <c r="AT319" s="23">
        <v>7378</v>
      </c>
      <c r="AU319" s="23">
        <v>7378</v>
      </c>
      <c r="AV319" s="23">
        <v>7378</v>
      </c>
      <c r="AW319" s="23">
        <v>7378</v>
      </c>
      <c r="AX319" s="23">
        <v>0</v>
      </c>
    </row>
    <row r="320" spans="2:50" x14ac:dyDescent="0.2">
      <c r="B320" s="22">
        <v>6</v>
      </c>
      <c r="C320" s="23">
        <v>192</v>
      </c>
      <c r="D320" s="23">
        <v>192</v>
      </c>
      <c r="E320" s="23">
        <v>192</v>
      </c>
      <c r="F320" s="23">
        <v>192</v>
      </c>
      <c r="G320" s="23">
        <v>192</v>
      </c>
      <c r="H320" s="23">
        <v>192</v>
      </c>
      <c r="I320" s="23">
        <v>192</v>
      </c>
      <c r="J320" s="23">
        <v>192</v>
      </c>
      <c r="K320" s="23">
        <v>334</v>
      </c>
      <c r="L320" s="23">
        <v>334</v>
      </c>
      <c r="M320" s="23">
        <v>334</v>
      </c>
      <c r="N320" s="23">
        <v>334</v>
      </c>
      <c r="O320" s="23">
        <v>334</v>
      </c>
      <c r="P320" s="23">
        <v>717</v>
      </c>
      <c r="Q320" s="23">
        <v>717</v>
      </c>
      <c r="R320" s="23">
        <v>717</v>
      </c>
      <c r="S320" s="23">
        <v>717</v>
      </c>
      <c r="T320" s="23">
        <v>717</v>
      </c>
      <c r="U320" s="23">
        <v>1162</v>
      </c>
      <c r="V320" s="23">
        <v>1162</v>
      </c>
      <c r="W320" s="23">
        <v>1162</v>
      </c>
      <c r="X320" s="23">
        <v>1162</v>
      </c>
      <c r="Y320" s="23">
        <v>1162</v>
      </c>
      <c r="Z320" s="23">
        <v>1944</v>
      </c>
      <c r="AA320" s="23">
        <v>1944</v>
      </c>
      <c r="AB320" s="23">
        <v>1944</v>
      </c>
      <c r="AC320" s="23">
        <v>1944</v>
      </c>
      <c r="AD320" s="23">
        <v>1944</v>
      </c>
      <c r="AE320" s="23">
        <v>2964</v>
      </c>
      <c r="AF320" s="23">
        <v>2964</v>
      </c>
      <c r="AG320" s="23">
        <v>2964</v>
      </c>
      <c r="AH320" s="23">
        <v>2964</v>
      </c>
      <c r="AI320" s="23">
        <v>2964</v>
      </c>
      <c r="AJ320" s="23">
        <v>4357</v>
      </c>
      <c r="AK320" s="23">
        <v>4357</v>
      </c>
      <c r="AL320" s="23">
        <v>4357</v>
      </c>
      <c r="AM320" s="23">
        <v>4357</v>
      </c>
      <c r="AN320" s="23">
        <v>4357</v>
      </c>
      <c r="AO320" s="23">
        <v>6243</v>
      </c>
      <c r="AP320" s="23">
        <v>6243</v>
      </c>
      <c r="AQ320" s="23">
        <v>6243</v>
      </c>
      <c r="AR320" s="23">
        <v>6243</v>
      </c>
      <c r="AS320" s="23">
        <v>6243</v>
      </c>
      <c r="AT320" s="23">
        <v>7378</v>
      </c>
      <c r="AU320" s="23">
        <v>7378</v>
      </c>
      <c r="AV320" s="23">
        <v>7378</v>
      </c>
      <c r="AW320" s="23">
        <v>7378</v>
      </c>
      <c r="AX320" s="23">
        <v>0</v>
      </c>
    </row>
    <row r="321" spans="2:50" x14ac:dyDescent="0.2">
      <c r="B321" s="22">
        <v>7</v>
      </c>
      <c r="C321" s="23">
        <v>192</v>
      </c>
      <c r="D321" s="23">
        <v>192</v>
      </c>
      <c r="E321" s="23">
        <v>192</v>
      </c>
      <c r="F321" s="23">
        <v>192</v>
      </c>
      <c r="G321" s="23">
        <v>192</v>
      </c>
      <c r="H321" s="23">
        <v>192</v>
      </c>
      <c r="I321" s="23">
        <v>192</v>
      </c>
      <c r="J321" s="23">
        <v>192</v>
      </c>
      <c r="K321" s="23">
        <v>334</v>
      </c>
      <c r="L321" s="23">
        <v>334</v>
      </c>
      <c r="M321" s="23">
        <v>334</v>
      </c>
      <c r="N321" s="23">
        <v>334</v>
      </c>
      <c r="O321" s="23">
        <v>334</v>
      </c>
      <c r="P321" s="23">
        <v>717</v>
      </c>
      <c r="Q321" s="23">
        <v>717</v>
      </c>
      <c r="R321" s="23">
        <v>717</v>
      </c>
      <c r="S321" s="23">
        <v>717</v>
      </c>
      <c r="T321" s="23">
        <v>717</v>
      </c>
      <c r="U321" s="23">
        <v>1162</v>
      </c>
      <c r="V321" s="23">
        <v>1162</v>
      </c>
      <c r="W321" s="23">
        <v>1162</v>
      </c>
      <c r="X321" s="23">
        <v>1162</v>
      </c>
      <c r="Y321" s="23">
        <v>1162</v>
      </c>
      <c r="Z321" s="23">
        <v>1944</v>
      </c>
      <c r="AA321" s="23">
        <v>1944</v>
      </c>
      <c r="AB321" s="23">
        <v>1944</v>
      </c>
      <c r="AC321" s="23">
        <v>1944</v>
      </c>
      <c r="AD321" s="23">
        <v>1944</v>
      </c>
      <c r="AE321" s="23">
        <v>2964</v>
      </c>
      <c r="AF321" s="23">
        <v>2964</v>
      </c>
      <c r="AG321" s="23">
        <v>2964</v>
      </c>
      <c r="AH321" s="23">
        <v>2964</v>
      </c>
      <c r="AI321" s="23">
        <v>2964</v>
      </c>
      <c r="AJ321" s="23">
        <v>4357</v>
      </c>
      <c r="AK321" s="23">
        <v>4357</v>
      </c>
      <c r="AL321" s="23">
        <v>4357</v>
      </c>
      <c r="AM321" s="23">
        <v>4357</v>
      </c>
      <c r="AN321" s="23">
        <v>4357</v>
      </c>
      <c r="AO321" s="23">
        <v>6243</v>
      </c>
      <c r="AP321" s="23">
        <v>6243</v>
      </c>
      <c r="AQ321" s="23">
        <v>6243</v>
      </c>
      <c r="AR321" s="23">
        <v>6243</v>
      </c>
      <c r="AS321" s="23">
        <v>6243</v>
      </c>
      <c r="AT321" s="23">
        <v>7378</v>
      </c>
      <c r="AU321" s="23">
        <v>7378</v>
      </c>
      <c r="AV321" s="23">
        <v>7378</v>
      </c>
      <c r="AW321" s="23">
        <v>7378</v>
      </c>
      <c r="AX321" s="23">
        <v>0</v>
      </c>
    </row>
    <row r="322" spans="2:50" x14ac:dyDescent="0.2">
      <c r="B322" s="22">
        <v>8</v>
      </c>
      <c r="C322" s="23">
        <v>192</v>
      </c>
      <c r="D322" s="23">
        <v>192</v>
      </c>
      <c r="E322" s="23">
        <v>192</v>
      </c>
      <c r="F322" s="23">
        <v>192</v>
      </c>
      <c r="G322" s="23">
        <v>192</v>
      </c>
      <c r="H322" s="23">
        <v>192</v>
      </c>
      <c r="I322" s="23">
        <v>192</v>
      </c>
      <c r="J322" s="23">
        <v>192</v>
      </c>
      <c r="K322" s="23">
        <v>334</v>
      </c>
      <c r="L322" s="23">
        <v>334</v>
      </c>
      <c r="M322" s="23">
        <v>334</v>
      </c>
      <c r="N322" s="23">
        <v>334</v>
      </c>
      <c r="O322" s="23">
        <v>334</v>
      </c>
      <c r="P322" s="23">
        <v>717</v>
      </c>
      <c r="Q322" s="23">
        <v>717</v>
      </c>
      <c r="R322" s="23">
        <v>717</v>
      </c>
      <c r="S322" s="23">
        <v>717</v>
      </c>
      <c r="T322" s="23">
        <v>717</v>
      </c>
      <c r="U322" s="23">
        <v>1162</v>
      </c>
      <c r="V322" s="23">
        <v>1162</v>
      </c>
      <c r="W322" s="23">
        <v>1162</v>
      </c>
      <c r="X322" s="23">
        <v>1162</v>
      </c>
      <c r="Y322" s="23">
        <v>1162</v>
      </c>
      <c r="Z322" s="23">
        <v>1944</v>
      </c>
      <c r="AA322" s="23">
        <v>1944</v>
      </c>
      <c r="AB322" s="23">
        <v>1944</v>
      </c>
      <c r="AC322" s="23">
        <v>1944</v>
      </c>
      <c r="AD322" s="23">
        <v>1944</v>
      </c>
      <c r="AE322" s="23">
        <v>2964</v>
      </c>
      <c r="AF322" s="23">
        <v>2964</v>
      </c>
      <c r="AG322" s="23">
        <v>2964</v>
      </c>
      <c r="AH322" s="23">
        <v>2964</v>
      </c>
      <c r="AI322" s="23">
        <v>2964</v>
      </c>
      <c r="AJ322" s="23">
        <v>4357</v>
      </c>
      <c r="AK322" s="23">
        <v>4357</v>
      </c>
      <c r="AL322" s="23">
        <v>4357</v>
      </c>
      <c r="AM322" s="23">
        <v>4357</v>
      </c>
      <c r="AN322" s="23">
        <v>4357</v>
      </c>
      <c r="AO322" s="23">
        <v>6243</v>
      </c>
      <c r="AP322" s="23">
        <v>6243</v>
      </c>
      <c r="AQ322" s="23">
        <v>6243</v>
      </c>
      <c r="AR322" s="23">
        <v>6243</v>
      </c>
      <c r="AS322" s="23">
        <v>6243</v>
      </c>
      <c r="AT322" s="23">
        <v>7378</v>
      </c>
      <c r="AU322" s="23">
        <v>7378</v>
      </c>
      <c r="AV322" s="23">
        <v>7378</v>
      </c>
      <c r="AW322" s="23">
        <v>7378</v>
      </c>
      <c r="AX322" s="23">
        <v>0</v>
      </c>
    </row>
    <row r="323" spans="2:50" x14ac:dyDescent="0.2">
      <c r="B323" s="22">
        <v>9</v>
      </c>
      <c r="C323" s="23">
        <v>192</v>
      </c>
      <c r="D323" s="23">
        <v>192</v>
      </c>
      <c r="E323" s="23">
        <v>192</v>
      </c>
      <c r="F323" s="23">
        <v>192</v>
      </c>
      <c r="G323" s="23">
        <v>192</v>
      </c>
      <c r="H323" s="23">
        <v>192</v>
      </c>
      <c r="I323" s="23">
        <v>192</v>
      </c>
      <c r="J323" s="23">
        <v>192</v>
      </c>
      <c r="K323" s="23">
        <v>334</v>
      </c>
      <c r="L323" s="23">
        <v>334</v>
      </c>
      <c r="M323" s="23">
        <v>334</v>
      </c>
      <c r="N323" s="23">
        <v>334</v>
      </c>
      <c r="O323" s="23">
        <v>334</v>
      </c>
      <c r="P323" s="23">
        <v>717</v>
      </c>
      <c r="Q323" s="23">
        <v>717</v>
      </c>
      <c r="R323" s="23">
        <v>717</v>
      </c>
      <c r="S323" s="23">
        <v>717</v>
      </c>
      <c r="T323" s="23">
        <v>717</v>
      </c>
      <c r="U323" s="23">
        <v>1162</v>
      </c>
      <c r="V323" s="23">
        <v>1162</v>
      </c>
      <c r="W323" s="23">
        <v>1162</v>
      </c>
      <c r="X323" s="23">
        <v>1162</v>
      </c>
      <c r="Y323" s="23">
        <v>1162</v>
      </c>
      <c r="Z323" s="23">
        <v>1944</v>
      </c>
      <c r="AA323" s="23">
        <v>1944</v>
      </c>
      <c r="AB323" s="23">
        <v>1944</v>
      </c>
      <c r="AC323" s="23">
        <v>1944</v>
      </c>
      <c r="AD323" s="23">
        <v>1944</v>
      </c>
      <c r="AE323" s="23">
        <v>2964</v>
      </c>
      <c r="AF323" s="23">
        <v>2964</v>
      </c>
      <c r="AG323" s="23">
        <v>2964</v>
      </c>
      <c r="AH323" s="23">
        <v>2964</v>
      </c>
      <c r="AI323" s="23">
        <v>2964</v>
      </c>
      <c r="AJ323" s="23">
        <v>4357</v>
      </c>
      <c r="AK323" s="23">
        <v>4357</v>
      </c>
      <c r="AL323" s="23">
        <v>4357</v>
      </c>
      <c r="AM323" s="23">
        <v>4357</v>
      </c>
      <c r="AN323" s="23">
        <v>4357</v>
      </c>
      <c r="AO323" s="23">
        <v>6243</v>
      </c>
      <c r="AP323" s="23">
        <v>6243</v>
      </c>
      <c r="AQ323" s="23">
        <v>6243</v>
      </c>
      <c r="AR323" s="23">
        <v>6243</v>
      </c>
      <c r="AS323" s="23">
        <v>6243</v>
      </c>
      <c r="AT323" s="23">
        <v>7378</v>
      </c>
      <c r="AU323" s="23">
        <v>7378</v>
      </c>
      <c r="AV323" s="23">
        <v>7378</v>
      </c>
      <c r="AW323" s="23">
        <v>7378</v>
      </c>
      <c r="AX323" s="23">
        <v>0</v>
      </c>
    </row>
    <row r="324" spans="2:50" x14ac:dyDescent="0.2">
      <c r="B324" s="22">
        <v>10</v>
      </c>
      <c r="C324" s="23">
        <v>192</v>
      </c>
      <c r="D324" s="23">
        <v>192</v>
      </c>
      <c r="E324" s="23">
        <v>192</v>
      </c>
      <c r="F324" s="23">
        <v>192</v>
      </c>
      <c r="G324" s="23">
        <v>192</v>
      </c>
      <c r="H324" s="23">
        <v>192</v>
      </c>
      <c r="I324" s="23">
        <v>192</v>
      </c>
      <c r="J324" s="23">
        <v>192</v>
      </c>
      <c r="K324" s="23">
        <v>334</v>
      </c>
      <c r="L324" s="23">
        <v>334</v>
      </c>
      <c r="M324" s="23">
        <v>334</v>
      </c>
      <c r="N324" s="23">
        <v>334</v>
      </c>
      <c r="O324" s="23">
        <v>334</v>
      </c>
      <c r="P324" s="23">
        <v>717</v>
      </c>
      <c r="Q324" s="23">
        <v>717</v>
      </c>
      <c r="R324" s="23">
        <v>717</v>
      </c>
      <c r="S324" s="23">
        <v>717</v>
      </c>
      <c r="T324" s="23">
        <v>717</v>
      </c>
      <c r="U324" s="23">
        <v>1162</v>
      </c>
      <c r="V324" s="23">
        <v>1162</v>
      </c>
      <c r="W324" s="23">
        <v>1162</v>
      </c>
      <c r="X324" s="23">
        <v>1162</v>
      </c>
      <c r="Y324" s="23">
        <v>1162</v>
      </c>
      <c r="Z324" s="23">
        <v>1944</v>
      </c>
      <c r="AA324" s="23">
        <v>1944</v>
      </c>
      <c r="AB324" s="23">
        <v>1944</v>
      </c>
      <c r="AC324" s="23">
        <v>1944</v>
      </c>
      <c r="AD324" s="23">
        <v>1944</v>
      </c>
      <c r="AE324" s="23">
        <v>2964</v>
      </c>
      <c r="AF324" s="23">
        <v>2964</v>
      </c>
      <c r="AG324" s="23">
        <v>2964</v>
      </c>
      <c r="AH324" s="23">
        <v>2964</v>
      </c>
      <c r="AI324" s="23">
        <v>2964</v>
      </c>
      <c r="AJ324" s="23">
        <v>4357</v>
      </c>
      <c r="AK324" s="23">
        <v>4357</v>
      </c>
      <c r="AL324" s="23">
        <v>4357</v>
      </c>
      <c r="AM324" s="23">
        <v>4357</v>
      </c>
      <c r="AN324" s="23">
        <v>4357</v>
      </c>
      <c r="AO324" s="23">
        <v>6243</v>
      </c>
      <c r="AP324" s="23">
        <v>6243</v>
      </c>
      <c r="AQ324" s="23">
        <v>6243</v>
      </c>
      <c r="AR324" s="23">
        <v>6243</v>
      </c>
      <c r="AS324" s="23">
        <v>6243</v>
      </c>
      <c r="AT324" s="23">
        <v>7378</v>
      </c>
      <c r="AU324" s="23">
        <v>7378</v>
      </c>
      <c r="AV324" s="23">
        <v>7378</v>
      </c>
      <c r="AW324" s="23">
        <v>7378</v>
      </c>
      <c r="AX324" s="23">
        <v>0</v>
      </c>
    </row>
    <row r="325" spans="2:50" x14ac:dyDescent="0.2">
      <c r="B325" s="22">
        <v>11</v>
      </c>
      <c r="C325" s="23">
        <v>192</v>
      </c>
      <c r="D325" s="23">
        <v>192</v>
      </c>
      <c r="E325" s="23">
        <v>192</v>
      </c>
      <c r="F325" s="23">
        <v>192</v>
      </c>
      <c r="G325" s="23">
        <v>192</v>
      </c>
      <c r="H325" s="23">
        <v>192</v>
      </c>
      <c r="I325" s="23">
        <v>192</v>
      </c>
      <c r="J325" s="23">
        <v>192</v>
      </c>
      <c r="K325" s="23">
        <v>334</v>
      </c>
      <c r="L325" s="23">
        <v>334</v>
      </c>
      <c r="M325" s="23">
        <v>334</v>
      </c>
      <c r="N325" s="23">
        <v>334</v>
      </c>
      <c r="O325" s="23">
        <v>334</v>
      </c>
      <c r="P325" s="23">
        <v>717</v>
      </c>
      <c r="Q325" s="23">
        <v>717</v>
      </c>
      <c r="R325" s="23">
        <v>717</v>
      </c>
      <c r="S325" s="23">
        <v>717</v>
      </c>
      <c r="T325" s="23">
        <v>717</v>
      </c>
      <c r="U325" s="23">
        <v>1162</v>
      </c>
      <c r="V325" s="23">
        <v>1162</v>
      </c>
      <c r="W325" s="23">
        <v>1162</v>
      </c>
      <c r="X325" s="23">
        <v>1162</v>
      </c>
      <c r="Y325" s="23">
        <v>1162</v>
      </c>
      <c r="Z325" s="23">
        <v>1944</v>
      </c>
      <c r="AA325" s="23">
        <v>1944</v>
      </c>
      <c r="AB325" s="23">
        <v>1944</v>
      </c>
      <c r="AC325" s="23">
        <v>1944</v>
      </c>
      <c r="AD325" s="23">
        <v>1944</v>
      </c>
      <c r="AE325" s="23">
        <v>2964</v>
      </c>
      <c r="AF325" s="23">
        <v>2964</v>
      </c>
      <c r="AG325" s="23">
        <v>2964</v>
      </c>
      <c r="AH325" s="23">
        <v>2964</v>
      </c>
      <c r="AI325" s="23">
        <v>2964</v>
      </c>
      <c r="AJ325" s="23">
        <v>4357</v>
      </c>
      <c r="AK325" s="23">
        <v>4357</v>
      </c>
      <c r="AL325" s="23">
        <v>4357</v>
      </c>
      <c r="AM325" s="23">
        <v>4357</v>
      </c>
      <c r="AN325" s="23">
        <v>4357</v>
      </c>
      <c r="AO325" s="23">
        <v>6243</v>
      </c>
      <c r="AP325" s="23">
        <v>6243</v>
      </c>
      <c r="AQ325" s="23">
        <v>6243</v>
      </c>
      <c r="AR325" s="23">
        <v>6243</v>
      </c>
      <c r="AS325" s="23">
        <v>6243</v>
      </c>
      <c r="AT325" s="23">
        <v>7378</v>
      </c>
      <c r="AU325" s="23">
        <v>7378</v>
      </c>
      <c r="AV325" s="23">
        <v>7378</v>
      </c>
      <c r="AW325" s="23">
        <v>7378</v>
      </c>
      <c r="AX325" s="23">
        <v>0</v>
      </c>
    </row>
    <row r="326" spans="2:50" x14ac:dyDescent="0.2">
      <c r="B326" s="22">
        <v>12</v>
      </c>
      <c r="C326" s="23">
        <v>192</v>
      </c>
      <c r="D326" s="23">
        <v>192</v>
      </c>
      <c r="E326" s="23">
        <v>192</v>
      </c>
      <c r="F326" s="23">
        <v>192</v>
      </c>
      <c r="G326" s="23">
        <v>192</v>
      </c>
      <c r="H326" s="23">
        <v>192</v>
      </c>
      <c r="I326" s="23">
        <v>192</v>
      </c>
      <c r="J326" s="23">
        <v>192</v>
      </c>
      <c r="K326" s="23">
        <v>334</v>
      </c>
      <c r="L326" s="23">
        <v>334</v>
      </c>
      <c r="M326" s="23">
        <v>334</v>
      </c>
      <c r="N326" s="23">
        <v>334</v>
      </c>
      <c r="O326" s="23">
        <v>334</v>
      </c>
      <c r="P326" s="23">
        <v>717</v>
      </c>
      <c r="Q326" s="23">
        <v>717</v>
      </c>
      <c r="R326" s="23">
        <v>717</v>
      </c>
      <c r="S326" s="23">
        <v>717</v>
      </c>
      <c r="T326" s="23">
        <v>717</v>
      </c>
      <c r="U326" s="23">
        <v>1162</v>
      </c>
      <c r="V326" s="23">
        <v>1162</v>
      </c>
      <c r="W326" s="23">
        <v>1162</v>
      </c>
      <c r="X326" s="23">
        <v>1162</v>
      </c>
      <c r="Y326" s="23">
        <v>1162</v>
      </c>
      <c r="Z326" s="23">
        <v>1944</v>
      </c>
      <c r="AA326" s="23">
        <v>1944</v>
      </c>
      <c r="AB326" s="23">
        <v>1944</v>
      </c>
      <c r="AC326" s="23">
        <v>1944</v>
      </c>
      <c r="AD326" s="23">
        <v>1944</v>
      </c>
      <c r="AE326" s="23">
        <v>2964</v>
      </c>
      <c r="AF326" s="23">
        <v>2964</v>
      </c>
      <c r="AG326" s="23">
        <v>2964</v>
      </c>
      <c r="AH326" s="23">
        <v>2964</v>
      </c>
      <c r="AI326" s="23">
        <v>2964</v>
      </c>
      <c r="AJ326" s="23">
        <v>4357</v>
      </c>
      <c r="AK326" s="23">
        <v>4357</v>
      </c>
      <c r="AL326" s="23">
        <v>4357</v>
      </c>
      <c r="AM326" s="23">
        <v>4357</v>
      </c>
      <c r="AN326" s="23">
        <v>4357</v>
      </c>
      <c r="AO326" s="23">
        <v>6243</v>
      </c>
      <c r="AP326" s="23">
        <v>6243</v>
      </c>
      <c r="AQ326" s="23">
        <v>6243</v>
      </c>
      <c r="AR326" s="23">
        <v>6243</v>
      </c>
      <c r="AS326" s="23">
        <v>6243</v>
      </c>
      <c r="AT326" s="23">
        <v>7378</v>
      </c>
      <c r="AU326" s="23">
        <v>7378</v>
      </c>
      <c r="AV326" s="23">
        <v>7378</v>
      </c>
      <c r="AW326" s="23">
        <v>7378</v>
      </c>
      <c r="AX326" s="23">
        <v>0</v>
      </c>
    </row>
    <row r="327" spans="2:50" x14ac:dyDescent="0.2">
      <c r="B327" s="22">
        <v>13</v>
      </c>
      <c r="C327" s="23">
        <v>192</v>
      </c>
      <c r="D327" s="23">
        <v>192</v>
      </c>
      <c r="E327" s="23">
        <v>192</v>
      </c>
      <c r="F327" s="23">
        <v>192</v>
      </c>
      <c r="G327" s="23">
        <v>192</v>
      </c>
      <c r="H327" s="23">
        <v>192</v>
      </c>
      <c r="I327" s="23">
        <v>192</v>
      </c>
      <c r="J327" s="23">
        <v>192</v>
      </c>
      <c r="K327" s="23">
        <v>334</v>
      </c>
      <c r="L327" s="23">
        <v>334</v>
      </c>
      <c r="M327" s="23">
        <v>334</v>
      </c>
      <c r="N327" s="23">
        <v>334</v>
      </c>
      <c r="O327" s="23">
        <v>334</v>
      </c>
      <c r="P327" s="23">
        <v>717</v>
      </c>
      <c r="Q327" s="23">
        <v>717</v>
      </c>
      <c r="R327" s="23">
        <v>717</v>
      </c>
      <c r="S327" s="23">
        <v>717</v>
      </c>
      <c r="T327" s="23">
        <v>717</v>
      </c>
      <c r="U327" s="23">
        <v>1162</v>
      </c>
      <c r="V327" s="23">
        <v>1162</v>
      </c>
      <c r="W327" s="23">
        <v>1162</v>
      </c>
      <c r="X327" s="23">
        <v>1162</v>
      </c>
      <c r="Y327" s="23">
        <v>1162</v>
      </c>
      <c r="Z327" s="23">
        <v>1944</v>
      </c>
      <c r="AA327" s="23">
        <v>1944</v>
      </c>
      <c r="AB327" s="23">
        <v>1944</v>
      </c>
      <c r="AC327" s="23">
        <v>1944</v>
      </c>
      <c r="AD327" s="23">
        <v>1944</v>
      </c>
      <c r="AE327" s="23">
        <v>2964</v>
      </c>
      <c r="AF327" s="23">
        <v>2964</v>
      </c>
      <c r="AG327" s="23">
        <v>2964</v>
      </c>
      <c r="AH327" s="23">
        <v>2964</v>
      </c>
      <c r="AI327" s="23">
        <v>2964</v>
      </c>
      <c r="AJ327" s="23">
        <v>4357</v>
      </c>
      <c r="AK327" s="23">
        <v>4357</v>
      </c>
      <c r="AL327" s="23">
        <v>4357</v>
      </c>
      <c r="AM327" s="23">
        <v>4357</v>
      </c>
      <c r="AN327" s="23">
        <v>4357</v>
      </c>
      <c r="AO327" s="23">
        <v>6243</v>
      </c>
      <c r="AP327" s="23">
        <v>6243</v>
      </c>
      <c r="AQ327" s="23">
        <v>6243</v>
      </c>
      <c r="AR327" s="23">
        <v>6243</v>
      </c>
      <c r="AS327" s="23">
        <v>6243</v>
      </c>
      <c r="AT327" s="23">
        <v>7378</v>
      </c>
      <c r="AU327" s="23">
        <v>7378</v>
      </c>
      <c r="AV327" s="23">
        <v>7378</v>
      </c>
      <c r="AW327" s="23">
        <v>7378</v>
      </c>
      <c r="AX327" s="23">
        <v>0</v>
      </c>
    </row>
    <row r="328" spans="2:50" x14ac:dyDescent="0.2">
      <c r="B328" s="22">
        <v>14</v>
      </c>
      <c r="C328" s="23">
        <v>192</v>
      </c>
      <c r="D328" s="23">
        <v>192</v>
      </c>
      <c r="E328" s="23">
        <v>192</v>
      </c>
      <c r="F328" s="23">
        <v>192</v>
      </c>
      <c r="G328" s="23">
        <v>192</v>
      </c>
      <c r="H328" s="23">
        <v>192</v>
      </c>
      <c r="I328" s="23">
        <v>192</v>
      </c>
      <c r="J328" s="23">
        <v>192</v>
      </c>
      <c r="K328" s="23">
        <v>334</v>
      </c>
      <c r="L328" s="23">
        <v>334</v>
      </c>
      <c r="M328" s="23">
        <v>334</v>
      </c>
      <c r="N328" s="23">
        <v>334</v>
      </c>
      <c r="O328" s="23">
        <v>334</v>
      </c>
      <c r="P328" s="23">
        <v>717</v>
      </c>
      <c r="Q328" s="23">
        <v>717</v>
      </c>
      <c r="R328" s="23">
        <v>717</v>
      </c>
      <c r="S328" s="23">
        <v>717</v>
      </c>
      <c r="T328" s="23">
        <v>717</v>
      </c>
      <c r="U328" s="23">
        <v>1162</v>
      </c>
      <c r="V328" s="23">
        <v>1162</v>
      </c>
      <c r="W328" s="23">
        <v>1162</v>
      </c>
      <c r="X328" s="23">
        <v>1162</v>
      </c>
      <c r="Y328" s="23">
        <v>1162</v>
      </c>
      <c r="Z328" s="23">
        <v>1944</v>
      </c>
      <c r="AA328" s="23">
        <v>1944</v>
      </c>
      <c r="AB328" s="23">
        <v>1944</v>
      </c>
      <c r="AC328" s="23">
        <v>1944</v>
      </c>
      <c r="AD328" s="23">
        <v>1944</v>
      </c>
      <c r="AE328" s="23">
        <v>2964</v>
      </c>
      <c r="AF328" s="23">
        <v>2964</v>
      </c>
      <c r="AG328" s="23">
        <v>2964</v>
      </c>
      <c r="AH328" s="23">
        <v>2964</v>
      </c>
      <c r="AI328" s="23">
        <v>2964</v>
      </c>
      <c r="AJ328" s="23">
        <v>4357</v>
      </c>
      <c r="AK328" s="23">
        <v>4357</v>
      </c>
      <c r="AL328" s="23">
        <v>4357</v>
      </c>
      <c r="AM328" s="23">
        <v>4357</v>
      </c>
      <c r="AN328" s="23">
        <v>4357</v>
      </c>
      <c r="AO328" s="23">
        <v>6243</v>
      </c>
      <c r="AP328" s="23">
        <v>6243</v>
      </c>
      <c r="AQ328" s="23">
        <v>6243</v>
      </c>
      <c r="AR328" s="23">
        <v>6243</v>
      </c>
      <c r="AS328" s="23">
        <v>6243</v>
      </c>
      <c r="AT328" s="23">
        <v>7378</v>
      </c>
      <c r="AU328" s="23">
        <v>7378</v>
      </c>
      <c r="AV328" s="23">
        <v>7378</v>
      </c>
      <c r="AW328" s="23">
        <v>7378</v>
      </c>
      <c r="AX328" s="23">
        <v>0</v>
      </c>
    </row>
    <row r="329" spans="2:50" x14ac:dyDescent="0.2">
      <c r="B329" s="22">
        <v>15</v>
      </c>
      <c r="C329" s="23">
        <v>192</v>
      </c>
      <c r="D329" s="23">
        <v>192</v>
      </c>
      <c r="E329" s="23">
        <v>192</v>
      </c>
      <c r="F329" s="23">
        <v>192</v>
      </c>
      <c r="G329" s="23">
        <v>192</v>
      </c>
      <c r="H329" s="23">
        <v>192</v>
      </c>
      <c r="I329" s="23">
        <v>192</v>
      </c>
      <c r="J329" s="23">
        <v>192</v>
      </c>
      <c r="K329" s="23">
        <v>334</v>
      </c>
      <c r="L329" s="23">
        <v>334</v>
      </c>
      <c r="M329" s="23">
        <v>334</v>
      </c>
      <c r="N329" s="23">
        <v>334</v>
      </c>
      <c r="O329" s="23">
        <v>334</v>
      </c>
      <c r="P329" s="23">
        <v>717</v>
      </c>
      <c r="Q329" s="23">
        <v>717</v>
      </c>
      <c r="R329" s="23">
        <v>717</v>
      </c>
      <c r="S329" s="23">
        <v>717</v>
      </c>
      <c r="T329" s="23">
        <v>717</v>
      </c>
      <c r="U329" s="23">
        <v>1162</v>
      </c>
      <c r="V329" s="23">
        <v>1162</v>
      </c>
      <c r="W329" s="23">
        <v>1162</v>
      </c>
      <c r="X329" s="23">
        <v>1162</v>
      </c>
      <c r="Y329" s="23">
        <v>1162</v>
      </c>
      <c r="Z329" s="23">
        <v>1944</v>
      </c>
      <c r="AA329" s="23">
        <v>1944</v>
      </c>
      <c r="AB329" s="23">
        <v>1944</v>
      </c>
      <c r="AC329" s="23">
        <v>1944</v>
      </c>
      <c r="AD329" s="23">
        <v>1944</v>
      </c>
      <c r="AE329" s="23">
        <v>2964</v>
      </c>
      <c r="AF329" s="23">
        <v>2964</v>
      </c>
      <c r="AG329" s="23">
        <v>2964</v>
      </c>
      <c r="AH329" s="23">
        <v>2964</v>
      </c>
      <c r="AI329" s="23">
        <v>2964</v>
      </c>
      <c r="AJ329" s="23">
        <v>4357</v>
      </c>
      <c r="AK329" s="23">
        <v>4357</v>
      </c>
      <c r="AL329" s="23">
        <v>4357</v>
      </c>
      <c r="AM329" s="23">
        <v>4357</v>
      </c>
      <c r="AN329" s="23">
        <v>4357</v>
      </c>
      <c r="AO329" s="23">
        <v>6243</v>
      </c>
      <c r="AP329" s="23">
        <v>6243</v>
      </c>
      <c r="AQ329" s="23">
        <v>6243</v>
      </c>
      <c r="AR329" s="23">
        <v>6243</v>
      </c>
      <c r="AS329" s="23">
        <v>6243</v>
      </c>
      <c r="AT329" s="23">
        <v>7378</v>
      </c>
      <c r="AU329" s="23">
        <v>7378</v>
      </c>
      <c r="AV329" s="23">
        <v>7378</v>
      </c>
      <c r="AW329" s="23">
        <v>7378</v>
      </c>
      <c r="AX329" s="23">
        <v>0</v>
      </c>
    </row>
    <row r="330" spans="2:50" x14ac:dyDescent="0.2">
      <c r="B330" s="22">
        <v>16</v>
      </c>
      <c r="C330" s="23">
        <v>192</v>
      </c>
      <c r="D330" s="23">
        <v>192</v>
      </c>
      <c r="E330" s="23">
        <v>192</v>
      </c>
      <c r="F330" s="23">
        <v>192</v>
      </c>
      <c r="G330" s="23">
        <v>192</v>
      </c>
      <c r="H330" s="23">
        <v>192</v>
      </c>
      <c r="I330" s="23">
        <v>192</v>
      </c>
      <c r="J330" s="23">
        <v>192</v>
      </c>
      <c r="K330" s="23">
        <v>334</v>
      </c>
      <c r="L330" s="23">
        <v>334</v>
      </c>
      <c r="M330" s="23">
        <v>334</v>
      </c>
      <c r="N330" s="23">
        <v>334</v>
      </c>
      <c r="O330" s="23">
        <v>334</v>
      </c>
      <c r="P330" s="23">
        <v>717</v>
      </c>
      <c r="Q330" s="23">
        <v>717</v>
      </c>
      <c r="R330" s="23">
        <v>717</v>
      </c>
      <c r="S330" s="23">
        <v>717</v>
      </c>
      <c r="T330" s="23">
        <v>717</v>
      </c>
      <c r="U330" s="23">
        <v>1162</v>
      </c>
      <c r="V330" s="23">
        <v>1162</v>
      </c>
      <c r="W330" s="23">
        <v>1162</v>
      </c>
      <c r="X330" s="23">
        <v>1162</v>
      </c>
      <c r="Y330" s="23">
        <v>1162</v>
      </c>
      <c r="Z330" s="23">
        <v>1944</v>
      </c>
      <c r="AA330" s="23">
        <v>1944</v>
      </c>
      <c r="AB330" s="23">
        <v>1944</v>
      </c>
      <c r="AC330" s="23">
        <v>1944</v>
      </c>
      <c r="AD330" s="23">
        <v>1944</v>
      </c>
      <c r="AE330" s="23">
        <v>2964</v>
      </c>
      <c r="AF330" s="23">
        <v>2964</v>
      </c>
      <c r="AG330" s="23">
        <v>2964</v>
      </c>
      <c r="AH330" s="23">
        <v>2964</v>
      </c>
      <c r="AI330" s="23">
        <v>2964</v>
      </c>
      <c r="AJ330" s="23">
        <v>4357</v>
      </c>
      <c r="AK330" s="23">
        <v>4357</v>
      </c>
      <c r="AL330" s="23">
        <v>4357</v>
      </c>
      <c r="AM330" s="23">
        <v>4357</v>
      </c>
      <c r="AN330" s="23">
        <v>4357</v>
      </c>
      <c r="AO330" s="23">
        <v>6243</v>
      </c>
      <c r="AP330" s="23">
        <v>6243</v>
      </c>
      <c r="AQ330" s="23">
        <v>6243</v>
      </c>
      <c r="AR330" s="23">
        <v>6243</v>
      </c>
      <c r="AS330" s="23">
        <v>6243</v>
      </c>
      <c r="AT330" s="23">
        <v>7378</v>
      </c>
      <c r="AU330" s="23">
        <v>7378</v>
      </c>
      <c r="AV330" s="23">
        <v>7378</v>
      </c>
      <c r="AW330" s="23">
        <v>7378</v>
      </c>
      <c r="AX330" s="23">
        <v>0</v>
      </c>
    </row>
    <row r="331" spans="2:50" x14ac:dyDescent="0.2">
      <c r="B331" s="22">
        <v>17</v>
      </c>
      <c r="C331" s="23">
        <v>192</v>
      </c>
      <c r="D331" s="23">
        <v>192</v>
      </c>
      <c r="E331" s="23">
        <v>192</v>
      </c>
      <c r="F331" s="23">
        <v>192</v>
      </c>
      <c r="G331" s="23">
        <v>192</v>
      </c>
      <c r="H331" s="23">
        <v>192</v>
      </c>
      <c r="I331" s="23">
        <v>192</v>
      </c>
      <c r="J331" s="23">
        <v>192</v>
      </c>
      <c r="K331" s="23">
        <v>334</v>
      </c>
      <c r="L331" s="23">
        <v>334</v>
      </c>
      <c r="M331" s="23">
        <v>334</v>
      </c>
      <c r="N331" s="23">
        <v>334</v>
      </c>
      <c r="O331" s="23">
        <v>334</v>
      </c>
      <c r="P331" s="23">
        <v>717</v>
      </c>
      <c r="Q331" s="23">
        <v>717</v>
      </c>
      <c r="R331" s="23">
        <v>717</v>
      </c>
      <c r="S331" s="23">
        <v>717</v>
      </c>
      <c r="T331" s="23">
        <v>717</v>
      </c>
      <c r="U331" s="23">
        <v>1162</v>
      </c>
      <c r="V331" s="23">
        <v>1162</v>
      </c>
      <c r="W331" s="23">
        <v>1162</v>
      </c>
      <c r="X331" s="23">
        <v>1162</v>
      </c>
      <c r="Y331" s="23">
        <v>1162</v>
      </c>
      <c r="Z331" s="23">
        <v>1944</v>
      </c>
      <c r="AA331" s="23">
        <v>1944</v>
      </c>
      <c r="AB331" s="23">
        <v>1944</v>
      </c>
      <c r="AC331" s="23">
        <v>1944</v>
      </c>
      <c r="AD331" s="23">
        <v>1944</v>
      </c>
      <c r="AE331" s="23">
        <v>2964</v>
      </c>
      <c r="AF331" s="23">
        <v>2964</v>
      </c>
      <c r="AG331" s="23">
        <v>2964</v>
      </c>
      <c r="AH331" s="23">
        <v>2964</v>
      </c>
      <c r="AI331" s="23">
        <v>2964</v>
      </c>
      <c r="AJ331" s="23">
        <v>4357</v>
      </c>
      <c r="AK331" s="23">
        <v>4357</v>
      </c>
      <c r="AL331" s="23">
        <v>4357</v>
      </c>
      <c r="AM331" s="23">
        <v>4357</v>
      </c>
      <c r="AN331" s="23">
        <v>4357</v>
      </c>
      <c r="AO331" s="23">
        <v>6243</v>
      </c>
      <c r="AP331" s="23">
        <v>6243</v>
      </c>
      <c r="AQ331" s="23">
        <v>6243</v>
      </c>
      <c r="AR331" s="23">
        <v>6243</v>
      </c>
      <c r="AS331" s="23">
        <v>6243</v>
      </c>
      <c r="AT331" s="23">
        <v>7378</v>
      </c>
      <c r="AU331" s="23">
        <v>7378</v>
      </c>
      <c r="AV331" s="23">
        <v>7378</v>
      </c>
      <c r="AW331" s="23">
        <v>7378</v>
      </c>
      <c r="AX331" s="23">
        <v>0</v>
      </c>
    </row>
    <row r="332" spans="2:50" x14ac:dyDescent="0.2">
      <c r="B332" s="22">
        <v>18</v>
      </c>
      <c r="C332" s="23">
        <v>192</v>
      </c>
      <c r="D332" s="23">
        <v>192</v>
      </c>
      <c r="E332" s="23">
        <v>192</v>
      </c>
      <c r="F332" s="23">
        <v>192</v>
      </c>
      <c r="G332" s="23">
        <v>192</v>
      </c>
      <c r="H332" s="23">
        <v>192</v>
      </c>
      <c r="I332" s="23">
        <v>192</v>
      </c>
      <c r="J332" s="23">
        <v>192</v>
      </c>
      <c r="K332" s="23">
        <v>334</v>
      </c>
      <c r="L332" s="23">
        <v>334</v>
      </c>
      <c r="M332" s="23">
        <v>334</v>
      </c>
      <c r="N332" s="23">
        <v>334</v>
      </c>
      <c r="O332" s="23">
        <v>334</v>
      </c>
      <c r="P332" s="23">
        <v>717</v>
      </c>
      <c r="Q332" s="23">
        <v>717</v>
      </c>
      <c r="R332" s="23">
        <v>717</v>
      </c>
      <c r="S332" s="23">
        <v>717</v>
      </c>
      <c r="T332" s="23">
        <v>717</v>
      </c>
      <c r="U332" s="23">
        <v>1162</v>
      </c>
      <c r="V332" s="23">
        <v>1162</v>
      </c>
      <c r="W332" s="23">
        <v>1162</v>
      </c>
      <c r="X332" s="23">
        <v>1162</v>
      </c>
      <c r="Y332" s="23">
        <v>1162</v>
      </c>
      <c r="Z332" s="23">
        <v>1944</v>
      </c>
      <c r="AA332" s="23">
        <v>1944</v>
      </c>
      <c r="AB332" s="23">
        <v>1944</v>
      </c>
      <c r="AC332" s="23">
        <v>1944</v>
      </c>
      <c r="AD332" s="23">
        <v>1944</v>
      </c>
      <c r="AE332" s="23">
        <v>2964</v>
      </c>
      <c r="AF332" s="23">
        <v>2964</v>
      </c>
      <c r="AG332" s="23">
        <v>2964</v>
      </c>
      <c r="AH332" s="23">
        <v>2964</v>
      </c>
      <c r="AI332" s="23">
        <v>2964</v>
      </c>
      <c r="AJ332" s="23">
        <v>4357</v>
      </c>
      <c r="AK332" s="23">
        <v>4357</v>
      </c>
      <c r="AL332" s="23">
        <v>4357</v>
      </c>
      <c r="AM332" s="23">
        <v>4357</v>
      </c>
      <c r="AN332" s="23">
        <v>4357</v>
      </c>
      <c r="AO332" s="23">
        <v>6243</v>
      </c>
      <c r="AP332" s="23">
        <v>6243</v>
      </c>
      <c r="AQ332" s="23">
        <v>6243</v>
      </c>
      <c r="AR332" s="23">
        <v>6243</v>
      </c>
      <c r="AS332" s="23">
        <v>6243</v>
      </c>
      <c r="AT332" s="23">
        <v>7378</v>
      </c>
      <c r="AU332" s="23">
        <v>7378</v>
      </c>
      <c r="AV332" s="23">
        <v>7378</v>
      </c>
      <c r="AW332" s="23">
        <v>7378</v>
      </c>
      <c r="AX332" s="23">
        <v>0</v>
      </c>
    </row>
    <row r="333" spans="2:50" x14ac:dyDescent="0.2">
      <c r="B333" s="22">
        <v>19</v>
      </c>
      <c r="C333" s="23">
        <v>192</v>
      </c>
      <c r="D333" s="23">
        <v>192</v>
      </c>
      <c r="E333" s="23">
        <v>192</v>
      </c>
      <c r="F333" s="23">
        <v>192</v>
      </c>
      <c r="G333" s="23">
        <v>192</v>
      </c>
      <c r="H333" s="23">
        <v>192</v>
      </c>
      <c r="I333" s="23">
        <v>192</v>
      </c>
      <c r="J333" s="23">
        <v>192</v>
      </c>
      <c r="K333" s="23">
        <v>334</v>
      </c>
      <c r="L333" s="23">
        <v>334</v>
      </c>
      <c r="M333" s="23">
        <v>334</v>
      </c>
      <c r="N333" s="23">
        <v>334</v>
      </c>
      <c r="O333" s="23">
        <v>334</v>
      </c>
      <c r="P333" s="23">
        <v>717</v>
      </c>
      <c r="Q333" s="23">
        <v>717</v>
      </c>
      <c r="R333" s="23">
        <v>717</v>
      </c>
      <c r="S333" s="23">
        <v>717</v>
      </c>
      <c r="T333" s="23">
        <v>717</v>
      </c>
      <c r="U333" s="23">
        <v>1162</v>
      </c>
      <c r="V333" s="23">
        <v>1162</v>
      </c>
      <c r="W333" s="23">
        <v>1162</v>
      </c>
      <c r="X333" s="23">
        <v>1162</v>
      </c>
      <c r="Y333" s="23">
        <v>1162</v>
      </c>
      <c r="Z333" s="23">
        <v>1944</v>
      </c>
      <c r="AA333" s="23">
        <v>1944</v>
      </c>
      <c r="AB333" s="23">
        <v>1944</v>
      </c>
      <c r="AC333" s="23">
        <v>1944</v>
      </c>
      <c r="AD333" s="23">
        <v>1944</v>
      </c>
      <c r="AE333" s="23">
        <v>2964</v>
      </c>
      <c r="AF333" s="23">
        <v>2964</v>
      </c>
      <c r="AG333" s="23">
        <v>2964</v>
      </c>
      <c r="AH333" s="23">
        <v>2964</v>
      </c>
      <c r="AI333" s="23">
        <v>2964</v>
      </c>
      <c r="AJ333" s="23">
        <v>4357</v>
      </c>
      <c r="AK333" s="23">
        <v>4357</v>
      </c>
      <c r="AL333" s="23">
        <v>4357</v>
      </c>
      <c r="AM333" s="23">
        <v>4357</v>
      </c>
      <c r="AN333" s="23">
        <v>4357</v>
      </c>
      <c r="AO333" s="23">
        <v>6243</v>
      </c>
      <c r="AP333" s="23">
        <v>6243</v>
      </c>
      <c r="AQ333" s="23">
        <v>6243</v>
      </c>
      <c r="AR333" s="23">
        <v>6243</v>
      </c>
      <c r="AS333" s="23">
        <v>6243</v>
      </c>
      <c r="AT333" s="23">
        <v>7378</v>
      </c>
      <c r="AU333" s="23">
        <v>7378</v>
      </c>
      <c r="AV333" s="23">
        <v>7378</v>
      </c>
      <c r="AW333" s="23">
        <v>7378</v>
      </c>
      <c r="AX333" s="23">
        <v>0</v>
      </c>
    </row>
    <row r="334" spans="2:50" x14ac:dyDescent="0.2">
      <c r="B334" s="22">
        <v>20</v>
      </c>
      <c r="C334" s="23">
        <v>192</v>
      </c>
      <c r="D334" s="23">
        <v>192</v>
      </c>
      <c r="E334" s="23">
        <v>192</v>
      </c>
      <c r="F334" s="23">
        <v>192</v>
      </c>
      <c r="G334" s="23">
        <v>192</v>
      </c>
      <c r="H334" s="23">
        <v>192</v>
      </c>
      <c r="I334" s="23">
        <v>192</v>
      </c>
      <c r="J334" s="23">
        <v>192</v>
      </c>
      <c r="K334" s="23">
        <v>334</v>
      </c>
      <c r="L334" s="23">
        <v>334</v>
      </c>
      <c r="M334" s="23">
        <v>334</v>
      </c>
      <c r="N334" s="23">
        <v>334</v>
      </c>
      <c r="O334" s="23">
        <v>334</v>
      </c>
      <c r="P334" s="23">
        <v>717</v>
      </c>
      <c r="Q334" s="23">
        <v>717</v>
      </c>
      <c r="R334" s="23">
        <v>717</v>
      </c>
      <c r="S334" s="23">
        <v>717</v>
      </c>
      <c r="T334" s="23">
        <v>717</v>
      </c>
      <c r="U334" s="23">
        <v>1162</v>
      </c>
      <c r="V334" s="23">
        <v>1162</v>
      </c>
      <c r="W334" s="23">
        <v>1162</v>
      </c>
      <c r="X334" s="23">
        <v>1162</v>
      </c>
      <c r="Y334" s="23">
        <v>1162</v>
      </c>
      <c r="Z334" s="23">
        <v>1944</v>
      </c>
      <c r="AA334" s="23">
        <v>1944</v>
      </c>
      <c r="AB334" s="23">
        <v>1944</v>
      </c>
      <c r="AC334" s="23">
        <v>1944</v>
      </c>
      <c r="AD334" s="23">
        <v>1944</v>
      </c>
      <c r="AE334" s="23">
        <v>2964</v>
      </c>
      <c r="AF334" s="23">
        <v>2964</v>
      </c>
      <c r="AG334" s="23">
        <v>2964</v>
      </c>
      <c r="AH334" s="23">
        <v>2964</v>
      </c>
      <c r="AI334" s="23">
        <v>2964</v>
      </c>
      <c r="AJ334" s="23">
        <v>4357</v>
      </c>
      <c r="AK334" s="23">
        <v>4357</v>
      </c>
      <c r="AL334" s="23">
        <v>4357</v>
      </c>
      <c r="AM334" s="23">
        <v>4357</v>
      </c>
      <c r="AN334" s="23">
        <v>4357</v>
      </c>
      <c r="AO334" s="23">
        <v>6243</v>
      </c>
      <c r="AP334" s="23">
        <v>6243</v>
      </c>
      <c r="AQ334" s="23">
        <v>6243</v>
      </c>
      <c r="AR334" s="23">
        <v>6243</v>
      </c>
      <c r="AS334" s="23">
        <v>6243</v>
      </c>
      <c r="AT334" s="23">
        <v>7378</v>
      </c>
      <c r="AU334" s="23">
        <v>7378</v>
      </c>
      <c r="AV334" s="23">
        <v>7378</v>
      </c>
      <c r="AW334" s="23">
        <v>7378</v>
      </c>
      <c r="AX334" s="23">
        <v>0</v>
      </c>
    </row>
    <row r="335" spans="2:50" x14ac:dyDescent="0.2">
      <c r="B335" s="22">
        <v>21</v>
      </c>
      <c r="C335" s="23">
        <v>192</v>
      </c>
      <c r="D335" s="23">
        <v>192</v>
      </c>
      <c r="E335" s="23">
        <v>192</v>
      </c>
      <c r="F335" s="23">
        <v>192</v>
      </c>
      <c r="G335" s="23">
        <v>192</v>
      </c>
      <c r="H335" s="23">
        <v>192</v>
      </c>
      <c r="I335" s="23">
        <v>192</v>
      </c>
      <c r="J335" s="23">
        <v>192</v>
      </c>
      <c r="K335" s="23">
        <v>334</v>
      </c>
      <c r="L335" s="23">
        <v>334</v>
      </c>
      <c r="M335" s="23">
        <v>334</v>
      </c>
      <c r="N335" s="23">
        <v>334</v>
      </c>
      <c r="O335" s="23">
        <v>334</v>
      </c>
      <c r="P335" s="23">
        <v>717</v>
      </c>
      <c r="Q335" s="23">
        <v>717</v>
      </c>
      <c r="R335" s="23">
        <v>717</v>
      </c>
      <c r="S335" s="23">
        <v>717</v>
      </c>
      <c r="T335" s="23">
        <v>717</v>
      </c>
      <c r="U335" s="23">
        <v>1162</v>
      </c>
      <c r="V335" s="23">
        <v>1162</v>
      </c>
      <c r="W335" s="23">
        <v>1162</v>
      </c>
      <c r="X335" s="23">
        <v>1162</v>
      </c>
      <c r="Y335" s="23">
        <v>1162</v>
      </c>
      <c r="Z335" s="23">
        <v>1944</v>
      </c>
      <c r="AA335" s="23">
        <v>1944</v>
      </c>
      <c r="AB335" s="23">
        <v>1944</v>
      </c>
      <c r="AC335" s="23">
        <v>1944</v>
      </c>
      <c r="AD335" s="23">
        <v>1944</v>
      </c>
      <c r="AE335" s="23">
        <v>2964</v>
      </c>
      <c r="AF335" s="23">
        <v>2964</v>
      </c>
      <c r="AG335" s="23">
        <v>2964</v>
      </c>
      <c r="AH335" s="23">
        <v>2964</v>
      </c>
      <c r="AI335" s="23">
        <v>2964</v>
      </c>
      <c r="AJ335" s="23">
        <v>4357</v>
      </c>
      <c r="AK335" s="23">
        <v>4357</v>
      </c>
      <c r="AL335" s="23">
        <v>4357</v>
      </c>
      <c r="AM335" s="23">
        <v>4357</v>
      </c>
      <c r="AN335" s="23">
        <v>4357</v>
      </c>
      <c r="AO335" s="23">
        <v>6243</v>
      </c>
      <c r="AP335" s="23">
        <v>6243</v>
      </c>
      <c r="AQ335" s="23">
        <v>6243</v>
      </c>
      <c r="AR335" s="23">
        <v>6243</v>
      </c>
      <c r="AS335" s="23">
        <v>6243</v>
      </c>
      <c r="AT335" s="23">
        <v>7378</v>
      </c>
      <c r="AU335" s="23">
        <v>7378</v>
      </c>
      <c r="AV335" s="23">
        <v>7378</v>
      </c>
      <c r="AW335" s="23">
        <v>7378</v>
      </c>
      <c r="AX335" s="23">
        <v>0</v>
      </c>
    </row>
    <row r="336" spans="2:50" x14ac:dyDescent="0.2">
      <c r="B336" s="22">
        <v>22</v>
      </c>
      <c r="C336" s="23">
        <v>192</v>
      </c>
      <c r="D336" s="23">
        <v>192</v>
      </c>
      <c r="E336" s="23">
        <v>192</v>
      </c>
      <c r="F336" s="23">
        <v>192</v>
      </c>
      <c r="G336" s="23">
        <v>192</v>
      </c>
      <c r="H336" s="23">
        <v>192</v>
      </c>
      <c r="I336" s="23">
        <v>192</v>
      </c>
      <c r="J336" s="23">
        <v>192</v>
      </c>
      <c r="K336" s="23">
        <v>334</v>
      </c>
      <c r="L336" s="23">
        <v>334</v>
      </c>
      <c r="M336" s="23">
        <v>334</v>
      </c>
      <c r="N336" s="23">
        <v>334</v>
      </c>
      <c r="O336" s="23">
        <v>334</v>
      </c>
      <c r="P336" s="23">
        <v>717</v>
      </c>
      <c r="Q336" s="23">
        <v>717</v>
      </c>
      <c r="R336" s="23">
        <v>717</v>
      </c>
      <c r="S336" s="23">
        <v>717</v>
      </c>
      <c r="T336" s="23">
        <v>717</v>
      </c>
      <c r="U336" s="23">
        <v>1162</v>
      </c>
      <c r="V336" s="23">
        <v>1162</v>
      </c>
      <c r="W336" s="23">
        <v>1162</v>
      </c>
      <c r="X336" s="23">
        <v>1162</v>
      </c>
      <c r="Y336" s="23">
        <v>1162</v>
      </c>
      <c r="Z336" s="23">
        <v>1944</v>
      </c>
      <c r="AA336" s="23">
        <v>1944</v>
      </c>
      <c r="AB336" s="23">
        <v>1944</v>
      </c>
      <c r="AC336" s="23">
        <v>1944</v>
      </c>
      <c r="AD336" s="23">
        <v>1944</v>
      </c>
      <c r="AE336" s="23">
        <v>2964</v>
      </c>
      <c r="AF336" s="23">
        <v>2964</v>
      </c>
      <c r="AG336" s="23">
        <v>2964</v>
      </c>
      <c r="AH336" s="23">
        <v>2964</v>
      </c>
      <c r="AI336" s="23">
        <v>2964</v>
      </c>
      <c r="AJ336" s="23">
        <v>4357</v>
      </c>
      <c r="AK336" s="23">
        <v>4357</v>
      </c>
      <c r="AL336" s="23">
        <v>4357</v>
      </c>
      <c r="AM336" s="23">
        <v>4357</v>
      </c>
      <c r="AN336" s="23">
        <v>4357</v>
      </c>
      <c r="AO336" s="23">
        <v>6243</v>
      </c>
      <c r="AP336" s="23">
        <v>6243</v>
      </c>
      <c r="AQ336" s="23">
        <v>6243</v>
      </c>
      <c r="AR336" s="23">
        <v>6243</v>
      </c>
      <c r="AS336" s="23">
        <v>6243</v>
      </c>
      <c r="AT336" s="23">
        <v>7378</v>
      </c>
      <c r="AU336" s="23">
        <v>7378</v>
      </c>
      <c r="AV336" s="23">
        <v>7378</v>
      </c>
      <c r="AW336" s="23">
        <v>7378</v>
      </c>
      <c r="AX336" s="23">
        <v>0</v>
      </c>
    </row>
    <row r="337" spans="2:50" x14ac:dyDescent="0.2">
      <c r="B337" s="22">
        <v>23</v>
      </c>
      <c r="C337" s="23">
        <v>192</v>
      </c>
      <c r="D337" s="23">
        <v>192</v>
      </c>
      <c r="E337" s="23">
        <v>192</v>
      </c>
      <c r="F337" s="23">
        <v>192</v>
      </c>
      <c r="G337" s="23">
        <v>192</v>
      </c>
      <c r="H337" s="23">
        <v>192</v>
      </c>
      <c r="I337" s="23">
        <v>192</v>
      </c>
      <c r="J337" s="23">
        <v>192</v>
      </c>
      <c r="K337" s="23">
        <v>334</v>
      </c>
      <c r="L337" s="23">
        <v>334</v>
      </c>
      <c r="M337" s="23">
        <v>334</v>
      </c>
      <c r="N337" s="23">
        <v>334</v>
      </c>
      <c r="O337" s="23">
        <v>334</v>
      </c>
      <c r="P337" s="23">
        <v>717</v>
      </c>
      <c r="Q337" s="23">
        <v>717</v>
      </c>
      <c r="R337" s="23">
        <v>717</v>
      </c>
      <c r="S337" s="23">
        <v>717</v>
      </c>
      <c r="T337" s="23">
        <v>717</v>
      </c>
      <c r="U337" s="23">
        <v>1162</v>
      </c>
      <c r="V337" s="23">
        <v>1162</v>
      </c>
      <c r="W337" s="23">
        <v>1162</v>
      </c>
      <c r="X337" s="23">
        <v>1162</v>
      </c>
      <c r="Y337" s="23">
        <v>1162</v>
      </c>
      <c r="Z337" s="23">
        <v>1944</v>
      </c>
      <c r="AA337" s="23">
        <v>1944</v>
      </c>
      <c r="AB337" s="23">
        <v>1944</v>
      </c>
      <c r="AC337" s="23">
        <v>1944</v>
      </c>
      <c r="AD337" s="23">
        <v>1944</v>
      </c>
      <c r="AE337" s="23">
        <v>2964</v>
      </c>
      <c r="AF337" s="23">
        <v>2964</v>
      </c>
      <c r="AG337" s="23">
        <v>2964</v>
      </c>
      <c r="AH337" s="23">
        <v>2964</v>
      </c>
      <c r="AI337" s="23">
        <v>2964</v>
      </c>
      <c r="AJ337" s="23">
        <v>4357</v>
      </c>
      <c r="AK337" s="23">
        <v>4357</v>
      </c>
      <c r="AL337" s="23">
        <v>4357</v>
      </c>
      <c r="AM337" s="23">
        <v>4357</v>
      </c>
      <c r="AN337" s="23">
        <v>4357</v>
      </c>
      <c r="AO337" s="23">
        <v>6243</v>
      </c>
      <c r="AP337" s="23">
        <v>6243</v>
      </c>
      <c r="AQ337" s="23">
        <v>6243</v>
      </c>
      <c r="AR337" s="23">
        <v>6243</v>
      </c>
      <c r="AS337" s="23">
        <v>6243</v>
      </c>
      <c r="AT337" s="23">
        <v>7378</v>
      </c>
      <c r="AU337" s="23">
        <v>7378</v>
      </c>
      <c r="AV337" s="23">
        <v>7378</v>
      </c>
      <c r="AW337" s="23">
        <v>7378</v>
      </c>
      <c r="AX337" s="23">
        <v>0</v>
      </c>
    </row>
    <row r="338" spans="2:50" x14ac:dyDescent="0.2">
      <c r="B338" s="22">
        <v>24</v>
      </c>
      <c r="C338" s="23">
        <v>192</v>
      </c>
      <c r="D338" s="23">
        <v>192</v>
      </c>
      <c r="E338" s="23">
        <v>192</v>
      </c>
      <c r="F338" s="23">
        <v>192</v>
      </c>
      <c r="G338" s="23">
        <v>192</v>
      </c>
      <c r="H338" s="23">
        <v>192</v>
      </c>
      <c r="I338" s="23">
        <v>192</v>
      </c>
      <c r="J338" s="23">
        <v>192</v>
      </c>
      <c r="K338" s="23">
        <v>334</v>
      </c>
      <c r="L338" s="23">
        <v>334</v>
      </c>
      <c r="M338" s="23">
        <v>334</v>
      </c>
      <c r="N338" s="23">
        <v>334</v>
      </c>
      <c r="O338" s="23">
        <v>334</v>
      </c>
      <c r="P338" s="23">
        <v>717</v>
      </c>
      <c r="Q338" s="23">
        <v>717</v>
      </c>
      <c r="R338" s="23">
        <v>717</v>
      </c>
      <c r="S338" s="23">
        <v>717</v>
      </c>
      <c r="T338" s="23">
        <v>717</v>
      </c>
      <c r="U338" s="23">
        <v>1162</v>
      </c>
      <c r="V338" s="23">
        <v>1162</v>
      </c>
      <c r="W338" s="23">
        <v>1162</v>
      </c>
      <c r="X338" s="23">
        <v>1162</v>
      </c>
      <c r="Y338" s="23">
        <v>1162</v>
      </c>
      <c r="Z338" s="23">
        <v>1944</v>
      </c>
      <c r="AA338" s="23">
        <v>1944</v>
      </c>
      <c r="AB338" s="23">
        <v>1944</v>
      </c>
      <c r="AC338" s="23">
        <v>1944</v>
      </c>
      <c r="AD338" s="23">
        <v>1944</v>
      </c>
      <c r="AE338" s="23">
        <v>2964</v>
      </c>
      <c r="AF338" s="23">
        <v>2964</v>
      </c>
      <c r="AG338" s="23">
        <v>2964</v>
      </c>
      <c r="AH338" s="23">
        <v>2964</v>
      </c>
      <c r="AI338" s="23">
        <v>2964</v>
      </c>
      <c r="AJ338" s="23">
        <v>4357</v>
      </c>
      <c r="AK338" s="23">
        <v>4357</v>
      </c>
      <c r="AL338" s="23">
        <v>4357</v>
      </c>
      <c r="AM338" s="23">
        <v>4357</v>
      </c>
      <c r="AN338" s="23">
        <v>4357</v>
      </c>
      <c r="AO338" s="23">
        <v>6243</v>
      </c>
      <c r="AP338" s="23">
        <v>6243</v>
      </c>
      <c r="AQ338" s="23">
        <v>6243</v>
      </c>
      <c r="AR338" s="23">
        <v>6243</v>
      </c>
      <c r="AS338" s="23">
        <v>6243</v>
      </c>
      <c r="AT338" s="23">
        <v>7378</v>
      </c>
      <c r="AU338" s="23">
        <v>7378</v>
      </c>
      <c r="AV338" s="23">
        <v>7378</v>
      </c>
      <c r="AW338" s="23">
        <v>7378</v>
      </c>
      <c r="AX338" s="23">
        <v>0</v>
      </c>
    </row>
    <row r="339" spans="2:50" x14ac:dyDescent="0.2">
      <c r="B339" s="22">
        <v>25</v>
      </c>
      <c r="C339" s="23">
        <v>192</v>
      </c>
      <c r="D339" s="23">
        <v>192</v>
      </c>
      <c r="E339" s="23">
        <v>192</v>
      </c>
      <c r="F339" s="23">
        <v>192</v>
      </c>
      <c r="G339" s="23">
        <v>192</v>
      </c>
      <c r="H339" s="23">
        <v>192</v>
      </c>
      <c r="I339" s="23">
        <v>192</v>
      </c>
      <c r="J339" s="23">
        <v>192</v>
      </c>
      <c r="K339" s="23">
        <v>334</v>
      </c>
      <c r="L339" s="23">
        <v>334</v>
      </c>
      <c r="M339" s="23">
        <v>334</v>
      </c>
      <c r="N339" s="23">
        <v>334</v>
      </c>
      <c r="O339" s="23">
        <v>334</v>
      </c>
      <c r="P339" s="23">
        <v>717</v>
      </c>
      <c r="Q339" s="23">
        <v>717</v>
      </c>
      <c r="R339" s="23">
        <v>717</v>
      </c>
      <c r="S339" s="23">
        <v>717</v>
      </c>
      <c r="T339" s="23">
        <v>717</v>
      </c>
      <c r="U339" s="23">
        <v>1162</v>
      </c>
      <c r="V339" s="23">
        <v>1162</v>
      </c>
      <c r="W339" s="23">
        <v>1162</v>
      </c>
      <c r="X339" s="23">
        <v>1162</v>
      </c>
      <c r="Y339" s="23">
        <v>1162</v>
      </c>
      <c r="Z339" s="23">
        <v>1944</v>
      </c>
      <c r="AA339" s="23">
        <v>1944</v>
      </c>
      <c r="AB339" s="23">
        <v>1944</v>
      </c>
      <c r="AC339" s="23">
        <v>1944</v>
      </c>
      <c r="AD339" s="23">
        <v>1944</v>
      </c>
      <c r="AE339" s="23">
        <v>2964</v>
      </c>
      <c r="AF339" s="23">
        <v>2964</v>
      </c>
      <c r="AG339" s="23">
        <v>2964</v>
      </c>
      <c r="AH339" s="23">
        <v>2964</v>
      </c>
      <c r="AI339" s="23">
        <v>2964</v>
      </c>
      <c r="AJ339" s="23">
        <v>4357</v>
      </c>
      <c r="AK339" s="23">
        <v>4357</v>
      </c>
      <c r="AL339" s="23">
        <v>4357</v>
      </c>
      <c r="AM339" s="23">
        <v>4357</v>
      </c>
      <c r="AN339" s="23">
        <v>4357</v>
      </c>
      <c r="AO339" s="23">
        <v>6243</v>
      </c>
      <c r="AP339" s="23">
        <v>6243</v>
      </c>
      <c r="AQ339" s="23">
        <v>6243</v>
      </c>
      <c r="AR339" s="23">
        <v>6243</v>
      </c>
      <c r="AS339" s="23">
        <v>6243</v>
      </c>
      <c r="AT339" s="23">
        <v>7378</v>
      </c>
      <c r="AU339" s="23">
        <v>7378</v>
      </c>
      <c r="AV339" s="23">
        <v>7378</v>
      </c>
      <c r="AW339" s="23">
        <v>7378</v>
      </c>
      <c r="AX339" s="23">
        <v>0</v>
      </c>
    </row>
    <row r="340" spans="2:50" x14ac:dyDescent="0.2">
      <c r="B340" s="22">
        <v>26</v>
      </c>
      <c r="C340" s="23">
        <v>192</v>
      </c>
      <c r="D340" s="23">
        <v>192</v>
      </c>
      <c r="E340" s="23">
        <v>192</v>
      </c>
      <c r="F340" s="23">
        <v>192</v>
      </c>
      <c r="G340" s="23">
        <v>192</v>
      </c>
      <c r="H340" s="23">
        <v>192</v>
      </c>
      <c r="I340" s="23">
        <v>192</v>
      </c>
      <c r="J340" s="23">
        <v>192</v>
      </c>
      <c r="K340" s="23">
        <v>334</v>
      </c>
      <c r="L340" s="23">
        <v>334</v>
      </c>
      <c r="M340" s="23">
        <v>334</v>
      </c>
      <c r="N340" s="23">
        <v>334</v>
      </c>
      <c r="O340" s="23">
        <v>334</v>
      </c>
      <c r="P340" s="23">
        <v>717</v>
      </c>
      <c r="Q340" s="23">
        <v>717</v>
      </c>
      <c r="R340" s="23">
        <v>717</v>
      </c>
      <c r="S340" s="23">
        <v>717</v>
      </c>
      <c r="T340" s="23">
        <v>717</v>
      </c>
      <c r="U340" s="23">
        <v>1162</v>
      </c>
      <c r="V340" s="23">
        <v>1162</v>
      </c>
      <c r="W340" s="23">
        <v>1162</v>
      </c>
      <c r="X340" s="23">
        <v>1162</v>
      </c>
      <c r="Y340" s="23">
        <v>1162</v>
      </c>
      <c r="Z340" s="23">
        <v>1944</v>
      </c>
      <c r="AA340" s="23">
        <v>1944</v>
      </c>
      <c r="AB340" s="23">
        <v>1944</v>
      </c>
      <c r="AC340" s="23">
        <v>1944</v>
      </c>
      <c r="AD340" s="23">
        <v>1944</v>
      </c>
      <c r="AE340" s="23">
        <v>2964</v>
      </c>
      <c r="AF340" s="23">
        <v>2964</v>
      </c>
      <c r="AG340" s="23">
        <v>2964</v>
      </c>
      <c r="AH340" s="23">
        <v>2964</v>
      </c>
      <c r="AI340" s="23">
        <v>2964</v>
      </c>
      <c r="AJ340" s="23">
        <v>4357</v>
      </c>
      <c r="AK340" s="23">
        <v>4357</v>
      </c>
      <c r="AL340" s="23">
        <v>4357</v>
      </c>
      <c r="AM340" s="23">
        <v>4357</v>
      </c>
      <c r="AN340" s="23">
        <v>4357</v>
      </c>
      <c r="AO340" s="23">
        <v>6243</v>
      </c>
      <c r="AP340" s="23">
        <v>6243</v>
      </c>
      <c r="AQ340" s="23">
        <v>6243</v>
      </c>
      <c r="AR340" s="23">
        <v>6243</v>
      </c>
      <c r="AS340" s="23">
        <v>6243</v>
      </c>
      <c r="AT340" s="23">
        <v>7378</v>
      </c>
      <c r="AU340" s="23">
        <v>7378</v>
      </c>
      <c r="AV340" s="23">
        <v>7378</v>
      </c>
      <c r="AW340" s="23">
        <v>7378</v>
      </c>
      <c r="AX340" s="23">
        <v>0</v>
      </c>
    </row>
    <row r="341" spans="2:50" x14ac:dyDescent="0.2">
      <c r="B341" s="22">
        <v>27</v>
      </c>
      <c r="C341" s="23">
        <v>192</v>
      </c>
      <c r="D341" s="23">
        <v>192</v>
      </c>
      <c r="E341" s="23">
        <v>192</v>
      </c>
      <c r="F341" s="23">
        <v>192</v>
      </c>
      <c r="G341" s="23">
        <v>192</v>
      </c>
      <c r="H341" s="23">
        <v>192</v>
      </c>
      <c r="I341" s="23">
        <v>192</v>
      </c>
      <c r="J341" s="23">
        <v>192</v>
      </c>
      <c r="K341" s="23">
        <v>334</v>
      </c>
      <c r="L341" s="23">
        <v>334</v>
      </c>
      <c r="M341" s="23">
        <v>334</v>
      </c>
      <c r="N341" s="23">
        <v>334</v>
      </c>
      <c r="O341" s="23">
        <v>334</v>
      </c>
      <c r="P341" s="23">
        <v>717</v>
      </c>
      <c r="Q341" s="23">
        <v>717</v>
      </c>
      <c r="R341" s="23">
        <v>717</v>
      </c>
      <c r="S341" s="23">
        <v>717</v>
      </c>
      <c r="T341" s="23">
        <v>717</v>
      </c>
      <c r="U341" s="23">
        <v>1162</v>
      </c>
      <c r="V341" s="23">
        <v>1162</v>
      </c>
      <c r="W341" s="23">
        <v>1162</v>
      </c>
      <c r="X341" s="23">
        <v>1162</v>
      </c>
      <c r="Y341" s="23">
        <v>1162</v>
      </c>
      <c r="Z341" s="23">
        <v>1944</v>
      </c>
      <c r="AA341" s="23">
        <v>1944</v>
      </c>
      <c r="AB341" s="23">
        <v>1944</v>
      </c>
      <c r="AC341" s="23">
        <v>1944</v>
      </c>
      <c r="AD341" s="23">
        <v>1944</v>
      </c>
      <c r="AE341" s="23">
        <v>2964</v>
      </c>
      <c r="AF341" s="23">
        <v>2964</v>
      </c>
      <c r="AG341" s="23">
        <v>2964</v>
      </c>
      <c r="AH341" s="23">
        <v>2964</v>
      </c>
      <c r="AI341" s="23">
        <v>2964</v>
      </c>
      <c r="AJ341" s="23">
        <v>4357</v>
      </c>
      <c r="AK341" s="23">
        <v>4357</v>
      </c>
      <c r="AL341" s="23">
        <v>4357</v>
      </c>
      <c r="AM341" s="23">
        <v>4357</v>
      </c>
      <c r="AN341" s="23">
        <v>4357</v>
      </c>
      <c r="AO341" s="23">
        <v>6243</v>
      </c>
      <c r="AP341" s="23">
        <v>6243</v>
      </c>
      <c r="AQ341" s="23">
        <v>6243</v>
      </c>
      <c r="AR341" s="23">
        <v>6243</v>
      </c>
      <c r="AS341" s="23">
        <v>6243</v>
      </c>
      <c r="AT341" s="23">
        <v>7378</v>
      </c>
      <c r="AU341" s="23">
        <v>7378</v>
      </c>
      <c r="AV341" s="23">
        <v>7378</v>
      </c>
      <c r="AW341" s="23">
        <v>7378</v>
      </c>
      <c r="AX341" s="23">
        <v>0</v>
      </c>
    </row>
    <row r="342" spans="2:50" x14ac:dyDescent="0.2">
      <c r="B342" s="22">
        <v>28</v>
      </c>
      <c r="C342" s="23">
        <v>192</v>
      </c>
      <c r="D342" s="23">
        <v>192</v>
      </c>
      <c r="E342" s="23">
        <v>192</v>
      </c>
      <c r="F342" s="23">
        <v>192</v>
      </c>
      <c r="G342" s="23">
        <v>192</v>
      </c>
      <c r="H342" s="23">
        <v>192</v>
      </c>
      <c r="I342" s="23">
        <v>192</v>
      </c>
      <c r="J342" s="23">
        <v>192</v>
      </c>
      <c r="K342" s="23">
        <v>334</v>
      </c>
      <c r="L342" s="23">
        <v>334</v>
      </c>
      <c r="M342" s="23">
        <v>334</v>
      </c>
      <c r="N342" s="23">
        <v>334</v>
      </c>
      <c r="O342" s="23">
        <v>334</v>
      </c>
      <c r="P342" s="23">
        <v>717</v>
      </c>
      <c r="Q342" s="23">
        <v>717</v>
      </c>
      <c r="R342" s="23">
        <v>717</v>
      </c>
      <c r="S342" s="23">
        <v>717</v>
      </c>
      <c r="T342" s="23">
        <v>717</v>
      </c>
      <c r="U342" s="23">
        <v>1162</v>
      </c>
      <c r="V342" s="23">
        <v>1162</v>
      </c>
      <c r="W342" s="23">
        <v>1162</v>
      </c>
      <c r="X342" s="23">
        <v>1162</v>
      </c>
      <c r="Y342" s="23">
        <v>1162</v>
      </c>
      <c r="Z342" s="23">
        <v>1944</v>
      </c>
      <c r="AA342" s="23">
        <v>1944</v>
      </c>
      <c r="AB342" s="23">
        <v>1944</v>
      </c>
      <c r="AC342" s="23">
        <v>1944</v>
      </c>
      <c r="AD342" s="23">
        <v>1944</v>
      </c>
      <c r="AE342" s="23">
        <v>2964</v>
      </c>
      <c r="AF342" s="23">
        <v>2964</v>
      </c>
      <c r="AG342" s="23">
        <v>2964</v>
      </c>
      <c r="AH342" s="23">
        <v>2964</v>
      </c>
      <c r="AI342" s="23">
        <v>2964</v>
      </c>
      <c r="AJ342" s="23">
        <v>4357</v>
      </c>
      <c r="AK342" s="23">
        <v>4357</v>
      </c>
      <c r="AL342" s="23">
        <v>4357</v>
      </c>
      <c r="AM342" s="23">
        <v>4357</v>
      </c>
      <c r="AN342" s="23">
        <v>4357</v>
      </c>
      <c r="AO342" s="23">
        <v>6243</v>
      </c>
      <c r="AP342" s="23">
        <v>6243</v>
      </c>
      <c r="AQ342" s="23">
        <v>6243</v>
      </c>
      <c r="AR342" s="23">
        <v>6243</v>
      </c>
      <c r="AS342" s="23">
        <v>6243</v>
      </c>
      <c r="AT342" s="23">
        <v>7378</v>
      </c>
      <c r="AU342" s="23">
        <v>7378</v>
      </c>
      <c r="AV342" s="23">
        <v>7378</v>
      </c>
      <c r="AW342" s="23">
        <v>7378</v>
      </c>
      <c r="AX342" s="23">
        <v>0</v>
      </c>
    </row>
    <row r="343" spans="2:50" x14ac:dyDescent="0.2">
      <c r="B343" s="22">
        <v>29</v>
      </c>
      <c r="C343" s="23">
        <v>192</v>
      </c>
      <c r="D343" s="23">
        <v>192</v>
      </c>
      <c r="E343" s="23">
        <v>192</v>
      </c>
      <c r="F343" s="23">
        <v>192</v>
      </c>
      <c r="G343" s="23">
        <v>192</v>
      </c>
      <c r="H343" s="23">
        <v>192</v>
      </c>
      <c r="I343" s="23">
        <v>192</v>
      </c>
      <c r="J343" s="23">
        <v>192</v>
      </c>
      <c r="K343" s="23">
        <v>334</v>
      </c>
      <c r="L343" s="23">
        <v>334</v>
      </c>
      <c r="M343" s="23">
        <v>334</v>
      </c>
      <c r="N343" s="23">
        <v>334</v>
      </c>
      <c r="O343" s="23">
        <v>334</v>
      </c>
      <c r="P343" s="23">
        <v>717</v>
      </c>
      <c r="Q343" s="23">
        <v>717</v>
      </c>
      <c r="R343" s="23">
        <v>717</v>
      </c>
      <c r="S343" s="23">
        <v>717</v>
      </c>
      <c r="T343" s="23">
        <v>717</v>
      </c>
      <c r="U343" s="23">
        <v>1162</v>
      </c>
      <c r="V343" s="23">
        <v>1162</v>
      </c>
      <c r="W343" s="23">
        <v>1162</v>
      </c>
      <c r="X343" s="23">
        <v>1162</v>
      </c>
      <c r="Y343" s="23">
        <v>1162</v>
      </c>
      <c r="Z343" s="23">
        <v>1944</v>
      </c>
      <c r="AA343" s="23">
        <v>1944</v>
      </c>
      <c r="AB343" s="23">
        <v>1944</v>
      </c>
      <c r="AC343" s="23">
        <v>1944</v>
      </c>
      <c r="AD343" s="23">
        <v>1944</v>
      </c>
      <c r="AE343" s="23">
        <v>2964</v>
      </c>
      <c r="AF343" s="23">
        <v>2964</v>
      </c>
      <c r="AG343" s="23">
        <v>2964</v>
      </c>
      <c r="AH343" s="23">
        <v>2964</v>
      </c>
      <c r="AI343" s="23">
        <v>2964</v>
      </c>
      <c r="AJ343" s="23">
        <v>4357</v>
      </c>
      <c r="AK343" s="23">
        <v>4357</v>
      </c>
      <c r="AL343" s="23">
        <v>4357</v>
      </c>
      <c r="AM343" s="23">
        <v>4357</v>
      </c>
      <c r="AN343" s="23">
        <v>4357</v>
      </c>
      <c r="AO343" s="23">
        <v>6243</v>
      </c>
      <c r="AP343" s="23">
        <v>6243</v>
      </c>
      <c r="AQ343" s="23">
        <v>6243</v>
      </c>
      <c r="AR343" s="23">
        <v>6243</v>
      </c>
      <c r="AS343" s="23">
        <v>6243</v>
      </c>
      <c r="AT343" s="23">
        <v>7378</v>
      </c>
      <c r="AU343" s="23">
        <v>7378</v>
      </c>
      <c r="AV343" s="23">
        <v>7378</v>
      </c>
      <c r="AW343" s="23">
        <v>7378</v>
      </c>
      <c r="AX343" s="23">
        <v>0</v>
      </c>
    </row>
    <row r="344" spans="2:50" x14ac:dyDescent="0.2">
      <c r="B344" s="22">
        <v>30</v>
      </c>
      <c r="C344" s="23">
        <v>192</v>
      </c>
      <c r="D344" s="23">
        <v>192</v>
      </c>
      <c r="E344" s="23">
        <v>192</v>
      </c>
      <c r="F344" s="23">
        <v>192</v>
      </c>
      <c r="G344" s="23">
        <v>192</v>
      </c>
      <c r="H344" s="23">
        <v>192</v>
      </c>
      <c r="I344" s="23">
        <v>192</v>
      </c>
      <c r="J344" s="23">
        <v>192</v>
      </c>
      <c r="K344" s="23">
        <v>334</v>
      </c>
      <c r="L344" s="23">
        <v>334</v>
      </c>
      <c r="M344" s="23">
        <v>334</v>
      </c>
      <c r="N344" s="23">
        <v>334</v>
      </c>
      <c r="O344" s="23">
        <v>334</v>
      </c>
      <c r="P344" s="23">
        <v>717</v>
      </c>
      <c r="Q344" s="23">
        <v>717</v>
      </c>
      <c r="R344" s="23">
        <v>717</v>
      </c>
      <c r="S344" s="23">
        <v>717</v>
      </c>
      <c r="T344" s="23">
        <v>717</v>
      </c>
      <c r="U344" s="23">
        <v>1162</v>
      </c>
      <c r="V344" s="23">
        <v>1162</v>
      </c>
      <c r="W344" s="23">
        <v>1162</v>
      </c>
      <c r="X344" s="23">
        <v>1162</v>
      </c>
      <c r="Y344" s="23">
        <v>1162</v>
      </c>
      <c r="Z344" s="23">
        <v>1944</v>
      </c>
      <c r="AA344" s="23">
        <v>1944</v>
      </c>
      <c r="AB344" s="23">
        <v>1944</v>
      </c>
      <c r="AC344" s="23">
        <v>1944</v>
      </c>
      <c r="AD344" s="23">
        <v>1944</v>
      </c>
      <c r="AE344" s="23">
        <v>2964</v>
      </c>
      <c r="AF344" s="23">
        <v>2964</v>
      </c>
      <c r="AG344" s="23">
        <v>2964</v>
      </c>
      <c r="AH344" s="23">
        <v>2964</v>
      </c>
      <c r="AI344" s="23">
        <v>2964</v>
      </c>
      <c r="AJ344" s="23">
        <v>4357</v>
      </c>
      <c r="AK344" s="23">
        <v>4357</v>
      </c>
      <c r="AL344" s="23">
        <v>4357</v>
      </c>
      <c r="AM344" s="23">
        <v>4357</v>
      </c>
      <c r="AN344" s="23">
        <v>4357</v>
      </c>
      <c r="AO344" s="23">
        <v>6243</v>
      </c>
      <c r="AP344" s="23">
        <v>6243</v>
      </c>
      <c r="AQ344" s="23">
        <v>6243</v>
      </c>
      <c r="AR344" s="23">
        <v>6243</v>
      </c>
      <c r="AS344" s="23">
        <v>6243</v>
      </c>
      <c r="AT344" s="23">
        <v>7378</v>
      </c>
      <c r="AU344" s="23">
        <v>7378</v>
      </c>
      <c r="AV344" s="23">
        <v>7378</v>
      </c>
      <c r="AW344" s="23">
        <v>7378</v>
      </c>
      <c r="AX344" s="23">
        <v>0</v>
      </c>
    </row>
    <row r="345" spans="2:50" x14ac:dyDescent="0.2">
      <c r="B345" s="22">
        <v>31</v>
      </c>
      <c r="C345" s="23">
        <v>192</v>
      </c>
      <c r="D345" s="23">
        <v>192</v>
      </c>
      <c r="E345" s="23">
        <v>192</v>
      </c>
      <c r="F345" s="23">
        <v>192</v>
      </c>
      <c r="G345" s="23">
        <v>192</v>
      </c>
      <c r="H345" s="23">
        <v>192</v>
      </c>
      <c r="I345" s="23">
        <v>192</v>
      </c>
      <c r="J345" s="23">
        <v>192</v>
      </c>
      <c r="K345" s="23">
        <v>334</v>
      </c>
      <c r="L345" s="23">
        <v>334</v>
      </c>
      <c r="M345" s="23">
        <v>334</v>
      </c>
      <c r="N345" s="23">
        <v>334</v>
      </c>
      <c r="O345" s="23">
        <v>334</v>
      </c>
      <c r="P345" s="23">
        <v>717</v>
      </c>
      <c r="Q345" s="23">
        <v>717</v>
      </c>
      <c r="R345" s="23">
        <v>717</v>
      </c>
      <c r="S345" s="23">
        <v>717</v>
      </c>
      <c r="T345" s="23">
        <v>717</v>
      </c>
      <c r="U345" s="23">
        <v>1162</v>
      </c>
      <c r="V345" s="23">
        <v>1162</v>
      </c>
      <c r="W345" s="23">
        <v>1162</v>
      </c>
      <c r="X345" s="23">
        <v>1162</v>
      </c>
      <c r="Y345" s="23">
        <v>1162</v>
      </c>
      <c r="Z345" s="23">
        <v>1944</v>
      </c>
      <c r="AA345" s="23">
        <v>1944</v>
      </c>
      <c r="AB345" s="23">
        <v>1944</v>
      </c>
      <c r="AC345" s="23">
        <v>1944</v>
      </c>
      <c r="AD345" s="23">
        <v>1944</v>
      </c>
      <c r="AE345" s="23">
        <v>2964</v>
      </c>
      <c r="AF345" s="23">
        <v>2964</v>
      </c>
      <c r="AG345" s="23">
        <v>2964</v>
      </c>
      <c r="AH345" s="23">
        <v>2964</v>
      </c>
      <c r="AI345" s="23">
        <v>2964</v>
      </c>
      <c r="AJ345" s="23">
        <v>4357</v>
      </c>
      <c r="AK345" s="23">
        <v>4357</v>
      </c>
      <c r="AL345" s="23">
        <v>4357</v>
      </c>
      <c r="AM345" s="23">
        <v>4357</v>
      </c>
      <c r="AN345" s="23">
        <v>4357</v>
      </c>
      <c r="AO345" s="23">
        <v>6243</v>
      </c>
      <c r="AP345" s="23">
        <v>6243</v>
      </c>
      <c r="AQ345" s="23">
        <v>6243</v>
      </c>
      <c r="AR345" s="23">
        <v>6243</v>
      </c>
      <c r="AS345" s="23">
        <v>6243</v>
      </c>
      <c r="AT345" s="23">
        <v>7378</v>
      </c>
      <c r="AU345" s="23">
        <v>7378</v>
      </c>
      <c r="AV345" s="23">
        <v>7378</v>
      </c>
      <c r="AW345" s="23">
        <v>7378</v>
      </c>
      <c r="AX345" s="23">
        <v>0</v>
      </c>
    </row>
    <row r="346" spans="2:50" x14ac:dyDescent="0.2">
      <c r="B346" s="22">
        <v>32</v>
      </c>
      <c r="C346" s="23">
        <v>192</v>
      </c>
      <c r="D346" s="23">
        <v>192</v>
      </c>
      <c r="E346" s="23">
        <v>192</v>
      </c>
      <c r="F346" s="23">
        <v>192</v>
      </c>
      <c r="G346" s="23">
        <v>192</v>
      </c>
      <c r="H346" s="23">
        <v>192</v>
      </c>
      <c r="I346" s="23">
        <v>192</v>
      </c>
      <c r="J346" s="23">
        <v>192</v>
      </c>
      <c r="K346" s="23">
        <v>334</v>
      </c>
      <c r="L346" s="23">
        <v>334</v>
      </c>
      <c r="M346" s="23">
        <v>334</v>
      </c>
      <c r="N346" s="23">
        <v>334</v>
      </c>
      <c r="O346" s="23">
        <v>334</v>
      </c>
      <c r="P346" s="23">
        <v>717</v>
      </c>
      <c r="Q346" s="23">
        <v>717</v>
      </c>
      <c r="R346" s="23">
        <v>717</v>
      </c>
      <c r="S346" s="23">
        <v>717</v>
      </c>
      <c r="T346" s="23">
        <v>717</v>
      </c>
      <c r="U346" s="23">
        <v>1162</v>
      </c>
      <c r="V346" s="23">
        <v>1162</v>
      </c>
      <c r="W346" s="23">
        <v>1162</v>
      </c>
      <c r="X346" s="23">
        <v>1162</v>
      </c>
      <c r="Y346" s="23">
        <v>1162</v>
      </c>
      <c r="Z346" s="23">
        <v>1944</v>
      </c>
      <c r="AA346" s="23">
        <v>1944</v>
      </c>
      <c r="AB346" s="23">
        <v>1944</v>
      </c>
      <c r="AC346" s="23">
        <v>1944</v>
      </c>
      <c r="AD346" s="23">
        <v>1944</v>
      </c>
      <c r="AE346" s="23">
        <v>2964</v>
      </c>
      <c r="AF346" s="23">
        <v>2964</v>
      </c>
      <c r="AG346" s="23">
        <v>2964</v>
      </c>
      <c r="AH346" s="23">
        <v>2964</v>
      </c>
      <c r="AI346" s="23">
        <v>2964</v>
      </c>
      <c r="AJ346" s="23">
        <v>4357</v>
      </c>
      <c r="AK346" s="23">
        <v>4357</v>
      </c>
      <c r="AL346" s="23">
        <v>4357</v>
      </c>
      <c r="AM346" s="23">
        <v>4357</v>
      </c>
      <c r="AN346" s="23">
        <v>4357</v>
      </c>
      <c r="AO346" s="23">
        <v>6243</v>
      </c>
      <c r="AP346" s="23">
        <v>6243</v>
      </c>
      <c r="AQ346" s="23">
        <v>6243</v>
      </c>
      <c r="AR346" s="23">
        <v>6243</v>
      </c>
      <c r="AS346" s="23">
        <v>6243</v>
      </c>
      <c r="AT346" s="23">
        <v>7378</v>
      </c>
      <c r="AU346" s="23">
        <v>7378</v>
      </c>
      <c r="AV346" s="23">
        <v>7378</v>
      </c>
      <c r="AW346" s="23">
        <v>7378</v>
      </c>
      <c r="AX346" s="23">
        <v>0</v>
      </c>
    </row>
    <row r="347" spans="2:50" x14ac:dyDescent="0.2">
      <c r="B347" s="22">
        <v>33</v>
      </c>
      <c r="C347" s="23">
        <v>192</v>
      </c>
      <c r="D347" s="23">
        <v>192</v>
      </c>
      <c r="E347" s="23">
        <v>192</v>
      </c>
      <c r="F347" s="23">
        <v>192</v>
      </c>
      <c r="G347" s="23">
        <v>192</v>
      </c>
      <c r="H347" s="23">
        <v>192</v>
      </c>
      <c r="I347" s="23">
        <v>192</v>
      </c>
      <c r="J347" s="23">
        <v>192</v>
      </c>
      <c r="K347" s="23">
        <v>334</v>
      </c>
      <c r="L347" s="23">
        <v>334</v>
      </c>
      <c r="M347" s="23">
        <v>334</v>
      </c>
      <c r="N347" s="23">
        <v>334</v>
      </c>
      <c r="O347" s="23">
        <v>334</v>
      </c>
      <c r="P347" s="23">
        <v>717</v>
      </c>
      <c r="Q347" s="23">
        <v>717</v>
      </c>
      <c r="R347" s="23">
        <v>717</v>
      </c>
      <c r="S347" s="23">
        <v>717</v>
      </c>
      <c r="T347" s="23">
        <v>717</v>
      </c>
      <c r="U347" s="23">
        <v>1162</v>
      </c>
      <c r="V347" s="23">
        <v>1162</v>
      </c>
      <c r="W347" s="23">
        <v>1162</v>
      </c>
      <c r="X347" s="23">
        <v>1162</v>
      </c>
      <c r="Y347" s="23">
        <v>1162</v>
      </c>
      <c r="Z347" s="23">
        <v>1944</v>
      </c>
      <c r="AA347" s="23">
        <v>1944</v>
      </c>
      <c r="AB347" s="23">
        <v>1944</v>
      </c>
      <c r="AC347" s="23">
        <v>1944</v>
      </c>
      <c r="AD347" s="23">
        <v>1944</v>
      </c>
      <c r="AE347" s="23">
        <v>2964</v>
      </c>
      <c r="AF347" s="23">
        <v>2964</v>
      </c>
      <c r="AG347" s="23">
        <v>2964</v>
      </c>
      <c r="AH347" s="23">
        <v>2964</v>
      </c>
      <c r="AI347" s="23">
        <v>2964</v>
      </c>
      <c r="AJ347" s="23">
        <v>4357</v>
      </c>
      <c r="AK347" s="23">
        <v>4357</v>
      </c>
      <c r="AL347" s="23">
        <v>4357</v>
      </c>
      <c r="AM347" s="23">
        <v>4357</v>
      </c>
      <c r="AN347" s="23">
        <v>4357</v>
      </c>
      <c r="AO347" s="23">
        <v>6243</v>
      </c>
      <c r="AP347" s="23">
        <v>6243</v>
      </c>
      <c r="AQ347" s="23">
        <v>6243</v>
      </c>
      <c r="AR347" s="23">
        <v>6243</v>
      </c>
      <c r="AS347" s="23">
        <v>6243</v>
      </c>
      <c r="AT347" s="23">
        <v>7378</v>
      </c>
      <c r="AU347" s="23">
        <v>7378</v>
      </c>
      <c r="AV347" s="23">
        <v>7378</v>
      </c>
      <c r="AW347" s="23">
        <v>7378</v>
      </c>
      <c r="AX347" s="23">
        <v>0</v>
      </c>
    </row>
    <row r="348" spans="2:50" x14ac:dyDescent="0.2">
      <c r="B348" s="22">
        <v>34</v>
      </c>
      <c r="C348" s="23">
        <v>192</v>
      </c>
      <c r="D348" s="23">
        <v>192</v>
      </c>
      <c r="E348" s="23">
        <v>192</v>
      </c>
      <c r="F348" s="23">
        <v>192</v>
      </c>
      <c r="G348" s="23">
        <v>192</v>
      </c>
      <c r="H348" s="23">
        <v>192</v>
      </c>
      <c r="I348" s="23">
        <v>192</v>
      </c>
      <c r="J348" s="23">
        <v>192</v>
      </c>
      <c r="K348" s="23">
        <v>334</v>
      </c>
      <c r="L348" s="23">
        <v>334</v>
      </c>
      <c r="M348" s="23">
        <v>334</v>
      </c>
      <c r="N348" s="23">
        <v>334</v>
      </c>
      <c r="O348" s="23">
        <v>334</v>
      </c>
      <c r="P348" s="23">
        <v>717</v>
      </c>
      <c r="Q348" s="23">
        <v>717</v>
      </c>
      <c r="R348" s="23">
        <v>717</v>
      </c>
      <c r="S348" s="23">
        <v>717</v>
      </c>
      <c r="T348" s="23">
        <v>717</v>
      </c>
      <c r="U348" s="23">
        <v>1162</v>
      </c>
      <c r="V348" s="23">
        <v>1162</v>
      </c>
      <c r="W348" s="23">
        <v>1162</v>
      </c>
      <c r="X348" s="23">
        <v>1162</v>
      </c>
      <c r="Y348" s="23">
        <v>1162</v>
      </c>
      <c r="Z348" s="23">
        <v>1944</v>
      </c>
      <c r="AA348" s="23">
        <v>1944</v>
      </c>
      <c r="AB348" s="23">
        <v>1944</v>
      </c>
      <c r="AC348" s="23">
        <v>1944</v>
      </c>
      <c r="AD348" s="23">
        <v>1944</v>
      </c>
      <c r="AE348" s="23">
        <v>2964</v>
      </c>
      <c r="AF348" s="23">
        <v>2964</v>
      </c>
      <c r="AG348" s="23">
        <v>2964</v>
      </c>
      <c r="AH348" s="23">
        <v>2964</v>
      </c>
      <c r="AI348" s="23">
        <v>2964</v>
      </c>
      <c r="AJ348" s="23">
        <v>4357</v>
      </c>
      <c r="AK348" s="23">
        <v>4357</v>
      </c>
      <c r="AL348" s="23">
        <v>4357</v>
      </c>
      <c r="AM348" s="23">
        <v>4357</v>
      </c>
      <c r="AN348" s="23">
        <v>4357</v>
      </c>
      <c r="AO348" s="23">
        <v>6243</v>
      </c>
      <c r="AP348" s="23">
        <v>6243</v>
      </c>
      <c r="AQ348" s="23">
        <v>6243</v>
      </c>
      <c r="AR348" s="23">
        <v>6243</v>
      </c>
      <c r="AS348" s="23">
        <v>6243</v>
      </c>
      <c r="AT348" s="23">
        <v>7378</v>
      </c>
      <c r="AU348" s="23">
        <v>7378</v>
      </c>
      <c r="AV348" s="23">
        <v>7378</v>
      </c>
      <c r="AW348" s="23">
        <v>7378</v>
      </c>
      <c r="AX348" s="23">
        <v>0</v>
      </c>
    </row>
    <row r="349" spans="2:50" x14ac:dyDescent="0.2">
      <c r="B349" s="22">
        <v>35</v>
      </c>
      <c r="C349" s="23">
        <v>192</v>
      </c>
      <c r="D349" s="23">
        <v>192</v>
      </c>
      <c r="E349" s="23">
        <v>192</v>
      </c>
      <c r="F349" s="23">
        <v>192</v>
      </c>
      <c r="G349" s="23">
        <v>192</v>
      </c>
      <c r="H349" s="23">
        <v>192</v>
      </c>
      <c r="I349" s="23">
        <v>192</v>
      </c>
      <c r="J349" s="23">
        <v>192</v>
      </c>
      <c r="K349" s="23">
        <v>334</v>
      </c>
      <c r="L349" s="23">
        <v>334</v>
      </c>
      <c r="M349" s="23">
        <v>334</v>
      </c>
      <c r="N349" s="23">
        <v>334</v>
      </c>
      <c r="O349" s="23">
        <v>334</v>
      </c>
      <c r="P349" s="23">
        <v>717</v>
      </c>
      <c r="Q349" s="23">
        <v>717</v>
      </c>
      <c r="R349" s="23">
        <v>717</v>
      </c>
      <c r="S349" s="23">
        <v>717</v>
      </c>
      <c r="T349" s="23">
        <v>717</v>
      </c>
      <c r="U349" s="23">
        <v>1162</v>
      </c>
      <c r="V349" s="23">
        <v>1162</v>
      </c>
      <c r="W349" s="23">
        <v>1162</v>
      </c>
      <c r="X349" s="23">
        <v>1162</v>
      </c>
      <c r="Y349" s="23">
        <v>1162</v>
      </c>
      <c r="Z349" s="23">
        <v>1944</v>
      </c>
      <c r="AA349" s="23">
        <v>1944</v>
      </c>
      <c r="AB349" s="23">
        <v>1944</v>
      </c>
      <c r="AC349" s="23">
        <v>1944</v>
      </c>
      <c r="AD349" s="23">
        <v>1944</v>
      </c>
      <c r="AE349" s="23">
        <v>2964</v>
      </c>
      <c r="AF349" s="23">
        <v>2964</v>
      </c>
      <c r="AG349" s="23">
        <v>2964</v>
      </c>
      <c r="AH349" s="23">
        <v>2964</v>
      </c>
      <c r="AI349" s="23">
        <v>2964</v>
      </c>
      <c r="AJ349" s="23">
        <v>4357</v>
      </c>
      <c r="AK349" s="23">
        <v>4357</v>
      </c>
      <c r="AL349" s="23">
        <v>4357</v>
      </c>
      <c r="AM349" s="23">
        <v>4357</v>
      </c>
      <c r="AN349" s="23">
        <v>4357</v>
      </c>
      <c r="AO349" s="23">
        <v>6243</v>
      </c>
      <c r="AP349" s="23">
        <v>6243</v>
      </c>
      <c r="AQ349" s="23">
        <v>6243</v>
      </c>
      <c r="AR349" s="23">
        <v>6243</v>
      </c>
      <c r="AS349" s="23">
        <v>6243</v>
      </c>
      <c r="AT349" s="23">
        <v>7378</v>
      </c>
      <c r="AU349" s="23">
        <v>7378</v>
      </c>
      <c r="AV349" s="23">
        <v>7378</v>
      </c>
      <c r="AW349" s="23">
        <v>7378</v>
      </c>
      <c r="AX349" s="23">
        <v>0</v>
      </c>
    </row>
    <row r="350" spans="2:50" x14ac:dyDescent="0.2">
      <c r="B350" s="22">
        <v>36</v>
      </c>
      <c r="C350" s="23">
        <v>192</v>
      </c>
      <c r="D350" s="23">
        <v>192</v>
      </c>
      <c r="E350" s="23">
        <v>192</v>
      </c>
      <c r="F350" s="23">
        <v>192</v>
      </c>
      <c r="G350" s="23">
        <v>192</v>
      </c>
      <c r="H350" s="23">
        <v>192</v>
      </c>
      <c r="I350" s="23">
        <v>192</v>
      </c>
      <c r="J350" s="23">
        <v>192</v>
      </c>
      <c r="K350" s="23">
        <v>334</v>
      </c>
      <c r="L350" s="23">
        <v>334</v>
      </c>
      <c r="M350" s="23">
        <v>334</v>
      </c>
      <c r="N350" s="23">
        <v>334</v>
      </c>
      <c r="O350" s="23">
        <v>334</v>
      </c>
      <c r="P350" s="23">
        <v>717</v>
      </c>
      <c r="Q350" s="23">
        <v>717</v>
      </c>
      <c r="R350" s="23">
        <v>717</v>
      </c>
      <c r="S350" s="23">
        <v>717</v>
      </c>
      <c r="T350" s="23">
        <v>717</v>
      </c>
      <c r="U350" s="23">
        <v>1162</v>
      </c>
      <c r="V350" s="23">
        <v>1162</v>
      </c>
      <c r="W350" s="23">
        <v>1162</v>
      </c>
      <c r="X350" s="23">
        <v>1162</v>
      </c>
      <c r="Y350" s="23">
        <v>1162</v>
      </c>
      <c r="Z350" s="23">
        <v>1944</v>
      </c>
      <c r="AA350" s="23">
        <v>1944</v>
      </c>
      <c r="AB350" s="23">
        <v>1944</v>
      </c>
      <c r="AC350" s="23">
        <v>1944</v>
      </c>
      <c r="AD350" s="23">
        <v>1944</v>
      </c>
      <c r="AE350" s="23">
        <v>2964</v>
      </c>
      <c r="AF350" s="23">
        <v>2964</v>
      </c>
      <c r="AG350" s="23">
        <v>2964</v>
      </c>
      <c r="AH350" s="23">
        <v>2964</v>
      </c>
      <c r="AI350" s="23">
        <v>2964</v>
      </c>
      <c r="AJ350" s="23">
        <v>4357</v>
      </c>
      <c r="AK350" s="23">
        <v>4357</v>
      </c>
      <c r="AL350" s="23">
        <v>4357</v>
      </c>
      <c r="AM350" s="23">
        <v>4357</v>
      </c>
      <c r="AN350" s="23">
        <v>4357</v>
      </c>
      <c r="AO350" s="23">
        <v>6243</v>
      </c>
      <c r="AP350" s="23">
        <v>6243</v>
      </c>
      <c r="AQ350" s="23">
        <v>6243</v>
      </c>
      <c r="AR350" s="23">
        <v>6243</v>
      </c>
      <c r="AS350" s="23">
        <v>6243</v>
      </c>
      <c r="AT350" s="23">
        <v>7378</v>
      </c>
      <c r="AU350" s="23">
        <v>7378</v>
      </c>
      <c r="AV350" s="23">
        <v>7378</v>
      </c>
      <c r="AW350" s="23">
        <v>7378</v>
      </c>
      <c r="AX350" s="23">
        <v>0</v>
      </c>
    </row>
    <row r="351" spans="2:50" x14ac:dyDescent="0.2">
      <c r="B351" s="22">
        <v>37</v>
      </c>
      <c r="C351" s="23">
        <v>192</v>
      </c>
      <c r="D351" s="23">
        <v>192</v>
      </c>
      <c r="E351" s="23">
        <v>192</v>
      </c>
      <c r="F351" s="23">
        <v>192</v>
      </c>
      <c r="G351" s="23">
        <v>192</v>
      </c>
      <c r="H351" s="23">
        <v>192</v>
      </c>
      <c r="I351" s="23">
        <v>192</v>
      </c>
      <c r="J351" s="23">
        <v>192</v>
      </c>
      <c r="K351" s="23">
        <v>334</v>
      </c>
      <c r="L351" s="23">
        <v>334</v>
      </c>
      <c r="M351" s="23">
        <v>334</v>
      </c>
      <c r="N351" s="23">
        <v>334</v>
      </c>
      <c r="O351" s="23">
        <v>334</v>
      </c>
      <c r="P351" s="23">
        <v>717</v>
      </c>
      <c r="Q351" s="23">
        <v>717</v>
      </c>
      <c r="R351" s="23">
        <v>717</v>
      </c>
      <c r="S351" s="23">
        <v>717</v>
      </c>
      <c r="T351" s="23">
        <v>717</v>
      </c>
      <c r="U351" s="23">
        <v>1162</v>
      </c>
      <c r="V351" s="23">
        <v>1162</v>
      </c>
      <c r="W351" s="23">
        <v>1162</v>
      </c>
      <c r="X351" s="23">
        <v>1162</v>
      </c>
      <c r="Y351" s="23">
        <v>1162</v>
      </c>
      <c r="Z351" s="23">
        <v>1944</v>
      </c>
      <c r="AA351" s="23">
        <v>1944</v>
      </c>
      <c r="AB351" s="23">
        <v>1944</v>
      </c>
      <c r="AC351" s="23">
        <v>1944</v>
      </c>
      <c r="AD351" s="23">
        <v>1944</v>
      </c>
      <c r="AE351" s="23">
        <v>2964</v>
      </c>
      <c r="AF351" s="23">
        <v>2964</v>
      </c>
      <c r="AG351" s="23">
        <v>2964</v>
      </c>
      <c r="AH351" s="23">
        <v>2964</v>
      </c>
      <c r="AI351" s="23">
        <v>2964</v>
      </c>
      <c r="AJ351" s="23">
        <v>4357</v>
      </c>
      <c r="AK351" s="23">
        <v>4357</v>
      </c>
      <c r="AL351" s="23">
        <v>4357</v>
      </c>
      <c r="AM351" s="23">
        <v>4357</v>
      </c>
      <c r="AN351" s="23">
        <v>4357</v>
      </c>
      <c r="AO351" s="23">
        <v>6243</v>
      </c>
      <c r="AP351" s="23">
        <v>6243</v>
      </c>
      <c r="AQ351" s="23">
        <v>6243</v>
      </c>
      <c r="AR351" s="23">
        <v>6243</v>
      </c>
      <c r="AS351" s="23">
        <v>6243</v>
      </c>
      <c r="AT351" s="23">
        <v>7378</v>
      </c>
      <c r="AU351" s="23">
        <v>7378</v>
      </c>
      <c r="AV351" s="23">
        <v>7378</v>
      </c>
      <c r="AW351" s="23">
        <v>7378</v>
      </c>
      <c r="AX351" s="23">
        <v>0</v>
      </c>
    </row>
    <row r="352" spans="2:50" x14ac:dyDescent="0.2">
      <c r="B352" s="22">
        <v>38</v>
      </c>
      <c r="C352" s="23">
        <v>192</v>
      </c>
      <c r="D352" s="23">
        <v>192</v>
      </c>
      <c r="E352" s="23">
        <v>192</v>
      </c>
      <c r="F352" s="23">
        <v>192</v>
      </c>
      <c r="G352" s="23">
        <v>192</v>
      </c>
      <c r="H352" s="23">
        <v>192</v>
      </c>
      <c r="I352" s="23">
        <v>192</v>
      </c>
      <c r="J352" s="23">
        <v>192</v>
      </c>
      <c r="K352" s="23">
        <v>334</v>
      </c>
      <c r="L352" s="23">
        <v>334</v>
      </c>
      <c r="M352" s="23">
        <v>334</v>
      </c>
      <c r="N352" s="23">
        <v>334</v>
      </c>
      <c r="O352" s="23">
        <v>334</v>
      </c>
      <c r="P352" s="23">
        <v>717</v>
      </c>
      <c r="Q352" s="23">
        <v>717</v>
      </c>
      <c r="R352" s="23">
        <v>717</v>
      </c>
      <c r="S352" s="23">
        <v>717</v>
      </c>
      <c r="T352" s="23">
        <v>717</v>
      </c>
      <c r="U352" s="23">
        <v>1162</v>
      </c>
      <c r="V352" s="23">
        <v>1162</v>
      </c>
      <c r="W352" s="23">
        <v>1162</v>
      </c>
      <c r="X352" s="23">
        <v>1162</v>
      </c>
      <c r="Y352" s="23">
        <v>1162</v>
      </c>
      <c r="Z352" s="23">
        <v>1944</v>
      </c>
      <c r="AA352" s="23">
        <v>1944</v>
      </c>
      <c r="AB352" s="23">
        <v>1944</v>
      </c>
      <c r="AC352" s="23">
        <v>1944</v>
      </c>
      <c r="AD352" s="23">
        <v>1944</v>
      </c>
      <c r="AE352" s="23">
        <v>2964</v>
      </c>
      <c r="AF352" s="23">
        <v>2964</v>
      </c>
      <c r="AG352" s="23">
        <v>2964</v>
      </c>
      <c r="AH352" s="23">
        <v>2964</v>
      </c>
      <c r="AI352" s="23">
        <v>2964</v>
      </c>
      <c r="AJ352" s="23">
        <v>4357</v>
      </c>
      <c r="AK352" s="23">
        <v>4357</v>
      </c>
      <c r="AL352" s="23">
        <v>4357</v>
      </c>
      <c r="AM352" s="23">
        <v>4357</v>
      </c>
      <c r="AN352" s="23">
        <v>4357</v>
      </c>
      <c r="AO352" s="23">
        <v>6243</v>
      </c>
      <c r="AP352" s="23">
        <v>6243</v>
      </c>
      <c r="AQ352" s="23">
        <v>6243</v>
      </c>
      <c r="AR352" s="23">
        <v>6243</v>
      </c>
      <c r="AS352" s="23">
        <v>6243</v>
      </c>
      <c r="AT352" s="23">
        <v>7378</v>
      </c>
      <c r="AU352" s="23">
        <v>7378</v>
      </c>
      <c r="AV352" s="23">
        <v>7378</v>
      </c>
      <c r="AW352" s="23">
        <v>7378</v>
      </c>
      <c r="AX352" s="23">
        <v>0</v>
      </c>
    </row>
    <row r="353" spans="2:50" x14ac:dyDescent="0.2">
      <c r="B353" s="22">
        <v>39</v>
      </c>
      <c r="C353" s="23">
        <v>192</v>
      </c>
      <c r="D353" s="23">
        <v>192</v>
      </c>
      <c r="E353" s="23">
        <v>192</v>
      </c>
      <c r="F353" s="23">
        <v>192</v>
      </c>
      <c r="G353" s="23">
        <v>192</v>
      </c>
      <c r="H353" s="23">
        <v>192</v>
      </c>
      <c r="I353" s="23">
        <v>192</v>
      </c>
      <c r="J353" s="23">
        <v>192</v>
      </c>
      <c r="K353" s="23">
        <v>334</v>
      </c>
      <c r="L353" s="23">
        <v>334</v>
      </c>
      <c r="M353" s="23">
        <v>334</v>
      </c>
      <c r="N353" s="23">
        <v>334</v>
      </c>
      <c r="O353" s="23">
        <v>334</v>
      </c>
      <c r="P353" s="23">
        <v>717</v>
      </c>
      <c r="Q353" s="23">
        <v>717</v>
      </c>
      <c r="R353" s="23">
        <v>717</v>
      </c>
      <c r="S353" s="23">
        <v>717</v>
      </c>
      <c r="T353" s="23">
        <v>717</v>
      </c>
      <c r="U353" s="23">
        <v>1162</v>
      </c>
      <c r="V353" s="23">
        <v>1162</v>
      </c>
      <c r="W353" s="23">
        <v>1162</v>
      </c>
      <c r="X353" s="23">
        <v>1162</v>
      </c>
      <c r="Y353" s="23">
        <v>1162</v>
      </c>
      <c r="Z353" s="23">
        <v>1944</v>
      </c>
      <c r="AA353" s="23">
        <v>1944</v>
      </c>
      <c r="AB353" s="23">
        <v>1944</v>
      </c>
      <c r="AC353" s="23">
        <v>1944</v>
      </c>
      <c r="AD353" s="23">
        <v>1944</v>
      </c>
      <c r="AE353" s="23">
        <v>2964</v>
      </c>
      <c r="AF353" s="23">
        <v>2964</v>
      </c>
      <c r="AG353" s="23">
        <v>2964</v>
      </c>
      <c r="AH353" s="23">
        <v>2964</v>
      </c>
      <c r="AI353" s="23">
        <v>2964</v>
      </c>
      <c r="AJ353" s="23">
        <v>4357</v>
      </c>
      <c r="AK353" s="23">
        <v>4357</v>
      </c>
      <c r="AL353" s="23">
        <v>4357</v>
      </c>
      <c r="AM353" s="23">
        <v>4357</v>
      </c>
      <c r="AN353" s="23">
        <v>4357</v>
      </c>
      <c r="AO353" s="23">
        <v>6243</v>
      </c>
      <c r="AP353" s="23">
        <v>6243</v>
      </c>
      <c r="AQ353" s="23">
        <v>6243</v>
      </c>
      <c r="AR353" s="23">
        <v>6243</v>
      </c>
      <c r="AS353" s="23">
        <v>6243</v>
      </c>
      <c r="AT353" s="23">
        <v>7378</v>
      </c>
      <c r="AU353" s="23">
        <v>7378</v>
      </c>
      <c r="AV353" s="23">
        <v>7378</v>
      </c>
      <c r="AW353" s="23">
        <v>7378</v>
      </c>
      <c r="AX353" s="23">
        <v>0</v>
      </c>
    </row>
    <row r="354" spans="2:50" x14ac:dyDescent="0.2">
      <c r="B354" s="22">
        <v>40</v>
      </c>
      <c r="C354" s="23">
        <v>192</v>
      </c>
      <c r="D354" s="23">
        <v>192</v>
      </c>
      <c r="E354" s="23">
        <v>192</v>
      </c>
      <c r="F354" s="23">
        <v>192</v>
      </c>
      <c r="G354" s="23">
        <v>192</v>
      </c>
      <c r="H354" s="23">
        <v>192</v>
      </c>
      <c r="I354" s="23">
        <v>192</v>
      </c>
      <c r="J354" s="23">
        <v>192</v>
      </c>
      <c r="K354" s="23">
        <v>334</v>
      </c>
      <c r="L354" s="23">
        <v>334</v>
      </c>
      <c r="M354" s="23">
        <v>334</v>
      </c>
      <c r="N354" s="23">
        <v>334</v>
      </c>
      <c r="O354" s="23">
        <v>334</v>
      </c>
      <c r="P354" s="23">
        <v>717</v>
      </c>
      <c r="Q354" s="23">
        <v>717</v>
      </c>
      <c r="R354" s="23">
        <v>717</v>
      </c>
      <c r="S354" s="23">
        <v>717</v>
      </c>
      <c r="T354" s="23">
        <v>717</v>
      </c>
      <c r="U354" s="23">
        <v>1162</v>
      </c>
      <c r="V354" s="23">
        <v>1162</v>
      </c>
      <c r="W354" s="23">
        <v>1162</v>
      </c>
      <c r="X354" s="23">
        <v>1162</v>
      </c>
      <c r="Y354" s="23">
        <v>1162</v>
      </c>
      <c r="Z354" s="23">
        <v>1944</v>
      </c>
      <c r="AA354" s="23">
        <v>1944</v>
      </c>
      <c r="AB354" s="23">
        <v>1944</v>
      </c>
      <c r="AC354" s="23">
        <v>1944</v>
      </c>
      <c r="AD354" s="23">
        <v>1944</v>
      </c>
      <c r="AE354" s="23">
        <v>2964</v>
      </c>
      <c r="AF354" s="23">
        <v>2964</v>
      </c>
      <c r="AG354" s="23">
        <v>2964</v>
      </c>
      <c r="AH354" s="23">
        <v>2964</v>
      </c>
      <c r="AI354" s="23">
        <v>2964</v>
      </c>
      <c r="AJ354" s="23">
        <v>4357</v>
      </c>
      <c r="AK354" s="23">
        <v>4357</v>
      </c>
      <c r="AL354" s="23">
        <v>4357</v>
      </c>
      <c r="AM354" s="23">
        <v>4357</v>
      </c>
      <c r="AN354" s="23">
        <v>4357</v>
      </c>
      <c r="AO354" s="23">
        <v>6243</v>
      </c>
      <c r="AP354" s="23">
        <v>6243</v>
      </c>
      <c r="AQ354" s="23">
        <v>6243</v>
      </c>
      <c r="AR354" s="23">
        <v>6243</v>
      </c>
      <c r="AS354" s="23">
        <v>6243</v>
      </c>
      <c r="AT354" s="23">
        <v>7378</v>
      </c>
      <c r="AU354" s="23">
        <v>7378</v>
      </c>
      <c r="AV354" s="23">
        <v>7378</v>
      </c>
      <c r="AW354" s="23">
        <v>7378</v>
      </c>
      <c r="AX354" s="23">
        <v>0</v>
      </c>
    </row>
    <row r="355" spans="2:50" x14ac:dyDescent="0.2">
      <c r="B355" s="22">
        <v>41</v>
      </c>
      <c r="C355" s="23">
        <v>192</v>
      </c>
      <c r="D355" s="23">
        <v>192</v>
      </c>
      <c r="E355" s="23">
        <v>192</v>
      </c>
      <c r="F355" s="23">
        <v>192</v>
      </c>
      <c r="G355" s="23">
        <v>192</v>
      </c>
      <c r="H355" s="23">
        <v>192</v>
      </c>
      <c r="I355" s="23">
        <v>192</v>
      </c>
      <c r="J355" s="23">
        <v>192</v>
      </c>
      <c r="K355" s="23">
        <v>334</v>
      </c>
      <c r="L355" s="23">
        <v>334</v>
      </c>
      <c r="M355" s="23">
        <v>334</v>
      </c>
      <c r="N355" s="23">
        <v>334</v>
      </c>
      <c r="O355" s="23">
        <v>334</v>
      </c>
      <c r="P355" s="23">
        <v>717</v>
      </c>
      <c r="Q355" s="23">
        <v>717</v>
      </c>
      <c r="R355" s="23">
        <v>717</v>
      </c>
      <c r="S355" s="23">
        <v>717</v>
      </c>
      <c r="T355" s="23">
        <v>717</v>
      </c>
      <c r="U355" s="23">
        <v>1162</v>
      </c>
      <c r="V355" s="23">
        <v>1162</v>
      </c>
      <c r="W355" s="23">
        <v>1162</v>
      </c>
      <c r="X355" s="23">
        <v>1162</v>
      </c>
      <c r="Y355" s="23">
        <v>1162</v>
      </c>
      <c r="Z355" s="23">
        <v>1944</v>
      </c>
      <c r="AA355" s="23">
        <v>1944</v>
      </c>
      <c r="AB355" s="23">
        <v>1944</v>
      </c>
      <c r="AC355" s="23">
        <v>1944</v>
      </c>
      <c r="AD355" s="23">
        <v>1944</v>
      </c>
      <c r="AE355" s="23">
        <v>2964</v>
      </c>
      <c r="AF355" s="23">
        <v>2964</v>
      </c>
      <c r="AG355" s="23">
        <v>2964</v>
      </c>
      <c r="AH355" s="23">
        <v>2964</v>
      </c>
      <c r="AI355" s="23">
        <v>2964</v>
      </c>
      <c r="AJ355" s="23">
        <v>4357</v>
      </c>
      <c r="AK355" s="23">
        <v>4357</v>
      </c>
      <c r="AL355" s="23">
        <v>4357</v>
      </c>
      <c r="AM355" s="23">
        <v>4357</v>
      </c>
      <c r="AN355" s="23">
        <v>4357</v>
      </c>
      <c r="AO355" s="23">
        <v>6243</v>
      </c>
      <c r="AP355" s="23">
        <v>6243</v>
      </c>
      <c r="AQ355" s="23">
        <v>6243</v>
      </c>
      <c r="AR355" s="23">
        <v>6243</v>
      </c>
      <c r="AS355" s="23">
        <v>6243</v>
      </c>
      <c r="AT355" s="23">
        <v>7378</v>
      </c>
      <c r="AU355" s="23">
        <v>7378</v>
      </c>
      <c r="AV355" s="23">
        <v>7378</v>
      </c>
      <c r="AW355" s="23">
        <v>7378</v>
      </c>
      <c r="AX355" s="23">
        <v>0</v>
      </c>
    </row>
    <row r="356" spans="2:50" x14ac:dyDescent="0.2">
      <c r="B356" s="22">
        <v>42</v>
      </c>
      <c r="C356" s="23">
        <v>192</v>
      </c>
      <c r="D356" s="23">
        <v>192</v>
      </c>
      <c r="E356" s="23">
        <v>192</v>
      </c>
      <c r="F356" s="23">
        <v>192</v>
      </c>
      <c r="G356" s="23">
        <v>192</v>
      </c>
      <c r="H356" s="23">
        <v>192</v>
      </c>
      <c r="I356" s="23">
        <v>192</v>
      </c>
      <c r="J356" s="23">
        <v>192</v>
      </c>
      <c r="K356" s="23">
        <v>334</v>
      </c>
      <c r="L356" s="23">
        <v>334</v>
      </c>
      <c r="M356" s="23">
        <v>334</v>
      </c>
      <c r="N356" s="23">
        <v>334</v>
      </c>
      <c r="O356" s="23">
        <v>334</v>
      </c>
      <c r="P356" s="23">
        <v>717</v>
      </c>
      <c r="Q356" s="23">
        <v>717</v>
      </c>
      <c r="R356" s="23">
        <v>717</v>
      </c>
      <c r="S356" s="23">
        <v>717</v>
      </c>
      <c r="T356" s="23">
        <v>717</v>
      </c>
      <c r="U356" s="23">
        <v>1162</v>
      </c>
      <c r="V356" s="23">
        <v>1162</v>
      </c>
      <c r="W356" s="23">
        <v>1162</v>
      </c>
      <c r="X356" s="23">
        <v>1162</v>
      </c>
      <c r="Y356" s="23">
        <v>1162</v>
      </c>
      <c r="Z356" s="23">
        <v>1944</v>
      </c>
      <c r="AA356" s="23">
        <v>1944</v>
      </c>
      <c r="AB356" s="23">
        <v>1944</v>
      </c>
      <c r="AC356" s="23">
        <v>1944</v>
      </c>
      <c r="AD356" s="23">
        <v>1944</v>
      </c>
      <c r="AE356" s="23">
        <v>2964</v>
      </c>
      <c r="AF356" s="23">
        <v>2964</v>
      </c>
      <c r="AG356" s="23">
        <v>2964</v>
      </c>
      <c r="AH356" s="23">
        <v>2964</v>
      </c>
      <c r="AI356" s="23">
        <v>2964</v>
      </c>
      <c r="AJ356" s="23">
        <v>4357</v>
      </c>
      <c r="AK356" s="23">
        <v>4357</v>
      </c>
      <c r="AL356" s="23">
        <v>4357</v>
      </c>
      <c r="AM356" s="23">
        <v>4357</v>
      </c>
      <c r="AN356" s="23">
        <v>4357</v>
      </c>
      <c r="AO356" s="23">
        <v>6243</v>
      </c>
      <c r="AP356" s="23">
        <v>6243</v>
      </c>
      <c r="AQ356" s="23">
        <v>6243</v>
      </c>
      <c r="AR356" s="23">
        <v>6243</v>
      </c>
      <c r="AS356" s="23">
        <v>6243</v>
      </c>
      <c r="AT356" s="23">
        <v>7378</v>
      </c>
      <c r="AU356" s="23">
        <v>7378</v>
      </c>
      <c r="AV356" s="23">
        <v>7378</v>
      </c>
      <c r="AW356" s="23">
        <v>7378</v>
      </c>
      <c r="AX356" s="23">
        <v>0</v>
      </c>
    </row>
    <row r="357" spans="2:50" x14ac:dyDescent="0.2">
      <c r="B357" s="22">
        <v>43</v>
      </c>
      <c r="C357" s="23">
        <v>192</v>
      </c>
      <c r="D357" s="23">
        <v>192</v>
      </c>
      <c r="E357" s="23">
        <v>192</v>
      </c>
      <c r="F357" s="23">
        <v>192</v>
      </c>
      <c r="G357" s="23">
        <v>192</v>
      </c>
      <c r="H357" s="23">
        <v>192</v>
      </c>
      <c r="I357" s="23">
        <v>192</v>
      </c>
      <c r="J357" s="23">
        <v>192</v>
      </c>
      <c r="K357" s="23">
        <v>334</v>
      </c>
      <c r="L357" s="23">
        <v>334</v>
      </c>
      <c r="M357" s="23">
        <v>334</v>
      </c>
      <c r="N357" s="23">
        <v>334</v>
      </c>
      <c r="O357" s="23">
        <v>334</v>
      </c>
      <c r="P357" s="23">
        <v>717</v>
      </c>
      <c r="Q357" s="23">
        <v>717</v>
      </c>
      <c r="R357" s="23">
        <v>717</v>
      </c>
      <c r="S357" s="23">
        <v>717</v>
      </c>
      <c r="T357" s="23">
        <v>717</v>
      </c>
      <c r="U357" s="23">
        <v>1162</v>
      </c>
      <c r="V357" s="23">
        <v>1162</v>
      </c>
      <c r="W357" s="23">
        <v>1162</v>
      </c>
      <c r="X357" s="23">
        <v>1162</v>
      </c>
      <c r="Y357" s="23">
        <v>1162</v>
      </c>
      <c r="Z357" s="23">
        <v>1944</v>
      </c>
      <c r="AA357" s="23">
        <v>1944</v>
      </c>
      <c r="AB357" s="23">
        <v>1944</v>
      </c>
      <c r="AC357" s="23">
        <v>1944</v>
      </c>
      <c r="AD357" s="23">
        <v>1944</v>
      </c>
      <c r="AE357" s="23">
        <v>2964</v>
      </c>
      <c r="AF357" s="23">
        <v>2964</v>
      </c>
      <c r="AG357" s="23">
        <v>2964</v>
      </c>
      <c r="AH357" s="23">
        <v>2964</v>
      </c>
      <c r="AI357" s="23">
        <v>2964</v>
      </c>
      <c r="AJ357" s="23">
        <v>4357</v>
      </c>
      <c r="AK357" s="23">
        <v>4357</v>
      </c>
      <c r="AL357" s="23">
        <v>4357</v>
      </c>
      <c r="AM357" s="23">
        <v>4357</v>
      </c>
      <c r="AN357" s="23">
        <v>4357</v>
      </c>
      <c r="AO357" s="23">
        <v>6243</v>
      </c>
      <c r="AP357" s="23">
        <v>6243</v>
      </c>
      <c r="AQ357" s="23">
        <v>6243</v>
      </c>
      <c r="AR357" s="23">
        <v>6243</v>
      </c>
      <c r="AS357" s="23">
        <v>6243</v>
      </c>
      <c r="AT357" s="23">
        <v>7378</v>
      </c>
      <c r="AU357" s="23">
        <v>7378</v>
      </c>
      <c r="AV357" s="23">
        <v>7378</v>
      </c>
      <c r="AW357" s="23">
        <v>7378</v>
      </c>
      <c r="AX357" s="23">
        <v>0</v>
      </c>
    </row>
    <row r="358" spans="2:50" x14ac:dyDescent="0.2">
      <c r="B358" s="22">
        <v>44</v>
      </c>
      <c r="C358" s="23">
        <v>192</v>
      </c>
      <c r="D358" s="23">
        <v>192</v>
      </c>
      <c r="E358" s="23">
        <v>192</v>
      </c>
      <c r="F358" s="23">
        <v>192</v>
      </c>
      <c r="G358" s="23">
        <v>192</v>
      </c>
      <c r="H358" s="23">
        <v>192</v>
      </c>
      <c r="I358" s="23">
        <v>192</v>
      </c>
      <c r="J358" s="23">
        <v>192</v>
      </c>
      <c r="K358" s="23">
        <v>334</v>
      </c>
      <c r="L358" s="23">
        <v>334</v>
      </c>
      <c r="M358" s="23">
        <v>334</v>
      </c>
      <c r="N358" s="23">
        <v>334</v>
      </c>
      <c r="O358" s="23">
        <v>334</v>
      </c>
      <c r="P358" s="23">
        <v>717</v>
      </c>
      <c r="Q358" s="23">
        <v>717</v>
      </c>
      <c r="R358" s="23">
        <v>717</v>
      </c>
      <c r="S358" s="23">
        <v>717</v>
      </c>
      <c r="T358" s="23">
        <v>717</v>
      </c>
      <c r="U358" s="23">
        <v>1162</v>
      </c>
      <c r="V358" s="23">
        <v>1162</v>
      </c>
      <c r="W358" s="23">
        <v>1162</v>
      </c>
      <c r="X358" s="23">
        <v>1162</v>
      </c>
      <c r="Y358" s="23">
        <v>1162</v>
      </c>
      <c r="Z358" s="23">
        <v>1944</v>
      </c>
      <c r="AA358" s="23">
        <v>1944</v>
      </c>
      <c r="AB358" s="23">
        <v>1944</v>
      </c>
      <c r="AC358" s="23">
        <v>1944</v>
      </c>
      <c r="AD358" s="23">
        <v>1944</v>
      </c>
      <c r="AE358" s="23">
        <v>2964</v>
      </c>
      <c r="AF358" s="23">
        <v>2964</v>
      </c>
      <c r="AG358" s="23">
        <v>2964</v>
      </c>
      <c r="AH358" s="23">
        <v>2964</v>
      </c>
      <c r="AI358" s="23">
        <v>2964</v>
      </c>
      <c r="AJ358" s="23">
        <v>4357</v>
      </c>
      <c r="AK358" s="23">
        <v>4357</v>
      </c>
      <c r="AL358" s="23">
        <v>4357</v>
      </c>
      <c r="AM358" s="23">
        <v>4357</v>
      </c>
      <c r="AN358" s="23">
        <v>4357</v>
      </c>
      <c r="AO358" s="23">
        <v>6243</v>
      </c>
      <c r="AP358" s="23">
        <v>6243</v>
      </c>
      <c r="AQ358" s="23">
        <v>6243</v>
      </c>
      <c r="AR358" s="23">
        <v>6243</v>
      </c>
      <c r="AS358" s="23">
        <v>6243</v>
      </c>
      <c r="AT358" s="23">
        <v>7378</v>
      </c>
      <c r="AU358" s="23">
        <v>7378</v>
      </c>
      <c r="AV358" s="23">
        <v>7378</v>
      </c>
      <c r="AW358" s="23">
        <v>7378</v>
      </c>
      <c r="AX358" s="23">
        <v>0</v>
      </c>
    </row>
    <row r="359" spans="2:50" x14ac:dyDescent="0.2">
      <c r="B359" s="22">
        <v>45</v>
      </c>
      <c r="C359" s="23">
        <v>192</v>
      </c>
      <c r="D359" s="23">
        <v>192</v>
      </c>
      <c r="E359" s="23">
        <v>192</v>
      </c>
      <c r="F359" s="23">
        <v>192</v>
      </c>
      <c r="G359" s="23">
        <v>192</v>
      </c>
      <c r="H359" s="23">
        <v>192</v>
      </c>
      <c r="I359" s="23">
        <v>192</v>
      </c>
      <c r="J359" s="23">
        <v>192</v>
      </c>
      <c r="K359" s="23">
        <v>334</v>
      </c>
      <c r="L359" s="23">
        <v>334</v>
      </c>
      <c r="M359" s="23">
        <v>334</v>
      </c>
      <c r="N359" s="23">
        <v>334</v>
      </c>
      <c r="O359" s="23">
        <v>334</v>
      </c>
      <c r="P359" s="23">
        <v>717</v>
      </c>
      <c r="Q359" s="23">
        <v>717</v>
      </c>
      <c r="R359" s="23">
        <v>717</v>
      </c>
      <c r="S359" s="23">
        <v>717</v>
      </c>
      <c r="T359" s="23">
        <v>717</v>
      </c>
      <c r="U359" s="23">
        <v>1162</v>
      </c>
      <c r="V359" s="23">
        <v>1162</v>
      </c>
      <c r="W359" s="23">
        <v>1162</v>
      </c>
      <c r="X359" s="23">
        <v>1162</v>
      </c>
      <c r="Y359" s="23">
        <v>1162</v>
      </c>
      <c r="Z359" s="23">
        <v>1944</v>
      </c>
      <c r="AA359" s="23">
        <v>1944</v>
      </c>
      <c r="AB359" s="23">
        <v>1944</v>
      </c>
      <c r="AC359" s="23">
        <v>1944</v>
      </c>
      <c r="AD359" s="23">
        <v>1944</v>
      </c>
      <c r="AE359" s="23">
        <v>2964</v>
      </c>
      <c r="AF359" s="23">
        <v>2964</v>
      </c>
      <c r="AG359" s="23">
        <v>2964</v>
      </c>
      <c r="AH359" s="23">
        <v>2964</v>
      </c>
      <c r="AI359" s="23">
        <v>2964</v>
      </c>
      <c r="AJ359" s="23">
        <v>4357</v>
      </c>
      <c r="AK359" s="23">
        <v>4357</v>
      </c>
      <c r="AL359" s="23">
        <v>4357</v>
      </c>
      <c r="AM359" s="23">
        <v>4357</v>
      </c>
      <c r="AN359" s="23">
        <v>4357</v>
      </c>
      <c r="AO359" s="23">
        <v>6243</v>
      </c>
      <c r="AP359" s="23">
        <v>6243</v>
      </c>
      <c r="AQ359" s="23">
        <v>6243</v>
      </c>
      <c r="AR359" s="23">
        <v>6243</v>
      </c>
      <c r="AS359" s="23">
        <v>6243</v>
      </c>
      <c r="AT359" s="23">
        <v>7378</v>
      </c>
      <c r="AU359" s="23">
        <v>7378</v>
      </c>
      <c r="AV359" s="23">
        <v>7378</v>
      </c>
      <c r="AW359" s="23">
        <v>7378</v>
      </c>
      <c r="AX359" s="23">
        <v>0</v>
      </c>
    </row>
    <row r="360" spans="2:50" x14ac:dyDescent="0.2">
      <c r="B360" s="22">
        <v>46</v>
      </c>
      <c r="C360" s="23">
        <v>192</v>
      </c>
      <c r="D360" s="23">
        <v>192</v>
      </c>
      <c r="E360" s="23">
        <v>192</v>
      </c>
      <c r="F360" s="23">
        <v>192</v>
      </c>
      <c r="G360" s="23">
        <v>192</v>
      </c>
      <c r="H360" s="23">
        <v>192</v>
      </c>
      <c r="I360" s="23">
        <v>192</v>
      </c>
      <c r="J360" s="23">
        <v>192</v>
      </c>
      <c r="K360" s="23">
        <v>334</v>
      </c>
      <c r="L360" s="23">
        <v>334</v>
      </c>
      <c r="M360" s="23">
        <v>334</v>
      </c>
      <c r="N360" s="23">
        <v>334</v>
      </c>
      <c r="O360" s="23">
        <v>334</v>
      </c>
      <c r="P360" s="23">
        <v>717</v>
      </c>
      <c r="Q360" s="23">
        <v>717</v>
      </c>
      <c r="R360" s="23">
        <v>717</v>
      </c>
      <c r="S360" s="23">
        <v>717</v>
      </c>
      <c r="T360" s="23">
        <v>717</v>
      </c>
      <c r="U360" s="23">
        <v>1162</v>
      </c>
      <c r="V360" s="23">
        <v>1162</v>
      </c>
      <c r="W360" s="23">
        <v>1162</v>
      </c>
      <c r="X360" s="23">
        <v>1162</v>
      </c>
      <c r="Y360" s="23">
        <v>1162</v>
      </c>
      <c r="Z360" s="23">
        <v>1944</v>
      </c>
      <c r="AA360" s="23">
        <v>1944</v>
      </c>
      <c r="AB360" s="23">
        <v>1944</v>
      </c>
      <c r="AC360" s="23">
        <v>1944</v>
      </c>
      <c r="AD360" s="23">
        <v>1944</v>
      </c>
      <c r="AE360" s="23">
        <v>2964</v>
      </c>
      <c r="AF360" s="23">
        <v>2964</v>
      </c>
      <c r="AG360" s="23">
        <v>2964</v>
      </c>
      <c r="AH360" s="23">
        <v>2964</v>
      </c>
      <c r="AI360" s="23">
        <v>2964</v>
      </c>
      <c r="AJ360" s="23">
        <v>4357</v>
      </c>
      <c r="AK360" s="23">
        <v>4357</v>
      </c>
      <c r="AL360" s="23">
        <v>4357</v>
      </c>
      <c r="AM360" s="23">
        <v>4357</v>
      </c>
      <c r="AN360" s="23">
        <v>4357</v>
      </c>
      <c r="AO360" s="23">
        <v>6243</v>
      </c>
      <c r="AP360" s="23">
        <v>6243</v>
      </c>
      <c r="AQ360" s="23">
        <v>6243</v>
      </c>
      <c r="AR360" s="23">
        <v>6243</v>
      </c>
      <c r="AS360" s="23">
        <v>6243</v>
      </c>
      <c r="AT360" s="23">
        <v>7378</v>
      </c>
      <c r="AU360" s="23">
        <v>7378</v>
      </c>
      <c r="AV360" s="23">
        <v>7378</v>
      </c>
      <c r="AW360" s="23">
        <v>7378</v>
      </c>
      <c r="AX360" s="23">
        <v>0</v>
      </c>
    </row>
    <row r="361" spans="2:50" x14ac:dyDescent="0.2">
      <c r="B361" s="22">
        <v>47</v>
      </c>
      <c r="C361" s="23">
        <v>192</v>
      </c>
      <c r="D361" s="23">
        <v>192</v>
      </c>
      <c r="E361" s="23">
        <v>192</v>
      </c>
      <c r="F361" s="23">
        <v>192</v>
      </c>
      <c r="G361" s="23">
        <v>192</v>
      </c>
      <c r="H361" s="23">
        <v>192</v>
      </c>
      <c r="I361" s="23">
        <v>192</v>
      </c>
      <c r="J361" s="23">
        <v>192</v>
      </c>
      <c r="K361" s="23">
        <v>334</v>
      </c>
      <c r="L361" s="23">
        <v>334</v>
      </c>
      <c r="M361" s="23">
        <v>334</v>
      </c>
      <c r="N361" s="23">
        <v>334</v>
      </c>
      <c r="O361" s="23">
        <v>334</v>
      </c>
      <c r="P361" s="23">
        <v>717</v>
      </c>
      <c r="Q361" s="23">
        <v>717</v>
      </c>
      <c r="R361" s="23">
        <v>717</v>
      </c>
      <c r="S361" s="23">
        <v>717</v>
      </c>
      <c r="T361" s="23">
        <v>717</v>
      </c>
      <c r="U361" s="23">
        <v>1162</v>
      </c>
      <c r="V361" s="23">
        <v>1162</v>
      </c>
      <c r="W361" s="23">
        <v>1162</v>
      </c>
      <c r="X361" s="23">
        <v>1162</v>
      </c>
      <c r="Y361" s="23">
        <v>1162</v>
      </c>
      <c r="Z361" s="23">
        <v>1944</v>
      </c>
      <c r="AA361" s="23">
        <v>1944</v>
      </c>
      <c r="AB361" s="23">
        <v>1944</v>
      </c>
      <c r="AC361" s="23">
        <v>1944</v>
      </c>
      <c r="AD361" s="23">
        <v>1944</v>
      </c>
      <c r="AE361" s="23">
        <v>2964</v>
      </c>
      <c r="AF361" s="23">
        <v>2964</v>
      </c>
      <c r="AG361" s="23">
        <v>2964</v>
      </c>
      <c r="AH361" s="23">
        <v>2964</v>
      </c>
      <c r="AI361" s="23">
        <v>2964</v>
      </c>
      <c r="AJ361" s="23">
        <v>4357</v>
      </c>
      <c r="AK361" s="23">
        <v>4357</v>
      </c>
      <c r="AL361" s="23">
        <v>4357</v>
      </c>
      <c r="AM361" s="23">
        <v>4357</v>
      </c>
      <c r="AN361" s="23">
        <v>4357</v>
      </c>
      <c r="AO361" s="23">
        <v>6243</v>
      </c>
      <c r="AP361" s="23">
        <v>6243</v>
      </c>
      <c r="AQ361" s="23">
        <v>6243</v>
      </c>
      <c r="AR361" s="23">
        <v>6243</v>
      </c>
      <c r="AS361" s="23">
        <v>6243</v>
      </c>
      <c r="AT361" s="23">
        <v>7378</v>
      </c>
      <c r="AU361" s="23">
        <v>7378</v>
      </c>
      <c r="AV361" s="23">
        <v>7378</v>
      </c>
      <c r="AW361" s="23">
        <v>7378</v>
      </c>
      <c r="AX361" s="23">
        <v>0</v>
      </c>
    </row>
    <row r="365" spans="2:50" x14ac:dyDescent="0.2">
      <c r="B365">
        <v>100000</v>
      </c>
    </row>
    <row r="366" spans="2:50" x14ac:dyDescent="0.2">
      <c r="B366">
        <v>808</v>
      </c>
      <c r="C366" s="22">
        <v>18</v>
      </c>
      <c r="D366" s="22">
        <v>19</v>
      </c>
      <c r="E366" s="22">
        <v>20</v>
      </c>
      <c r="F366" s="22">
        <v>21</v>
      </c>
      <c r="G366" s="22">
        <v>22</v>
      </c>
      <c r="H366" s="22">
        <v>23</v>
      </c>
      <c r="I366" s="22">
        <v>24</v>
      </c>
      <c r="J366" s="22">
        <v>25</v>
      </c>
      <c r="K366" s="22">
        <v>26</v>
      </c>
      <c r="L366" s="22">
        <v>27</v>
      </c>
      <c r="M366" s="22">
        <v>28</v>
      </c>
      <c r="N366" s="22">
        <v>29</v>
      </c>
      <c r="O366" s="22">
        <v>30</v>
      </c>
      <c r="P366" s="22">
        <v>31</v>
      </c>
      <c r="Q366" s="22">
        <v>32</v>
      </c>
      <c r="R366" s="22">
        <v>33</v>
      </c>
      <c r="S366" s="22">
        <v>34</v>
      </c>
      <c r="T366" s="22">
        <v>35</v>
      </c>
      <c r="U366" s="22">
        <v>36</v>
      </c>
      <c r="V366" s="22">
        <v>37</v>
      </c>
      <c r="W366" s="22">
        <v>38</v>
      </c>
      <c r="X366" s="22">
        <v>39</v>
      </c>
      <c r="Y366" s="22">
        <v>40</v>
      </c>
      <c r="Z366" s="22">
        <v>41</v>
      </c>
      <c r="AA366" s="22">
        <v>42</v>
      </c>
      <c r="AB366" s="22">
        <v>43</v>
      </c>
      <c r="AC366" s="22">
        <v>44</v>
      </c>
      <c r="AD366" s="22">
        <v>45</v>
      </c>
      <c r="AE366" s="22">
        <v>46</v>
      </c>
      <c r="AF366" s="22">
        <v>47</v>
      </c>
      <c r="AG366" s="22">
        <v>48</v>
      </c>
      <c r="AH366" s="22">
        <v>49</v>
      </c>
      <c r="AI366" s="22">
        <v>50</v>
      </c>
      <c r="AJ366" s="22">
        <v>51</v>
      </c>
      <c r="AK366" s="22">
        <v>52</v>
      </c>
      <c r="AL366" s="22">
        <v>53</v>
      </c>
      <c r="AM366" s="22">
        <v>54</v>
      </c>
      <c r="AN366" s="22">
        <v>55</v>
      </c>
      <c r="AO366" s="22">
        <v>56</v>
      </c>
      <c r="AP366" s="22">
        <v>57</v>
      </c>
      <c r="AQ366" s="22">
        <v>58</v>
      </c>
      <c r="AR366" s="22">
        <v>59</v>
      </c>
      <c r="AS366" s="22">
        <v>60</v>
      </c>
      <c r="AT366" s="22">
        <v>61</v>
      </c>
      <c r="AU366" s="22">
        <v>62</v>
      </c>
      <c r="AV366" s="22">
        <v>63</v>
      </c>
      <c r="AW366" s="22">
        <v>64</v>
      </c>
      <c r="AX366" s="22">
        <v>65</v>
      </c>
    </row>
    <row r="367" spans="2:50" x14ac:dyDescent="0.2">
      <c r="B367" s="22">
        <v>1</v>
      </c>
      <c r="C367" s="23">
        <v>1249</v>
      </c>
      <c r="D367" s="23">
        <v>1249</v>
      </c>
      <c r="E367" s="23">
        <v>1249</v>
      </c>
      <c r="F367" s="23">
        <v>1249</v>
      </c>
      <c r="G367" s="23">
        <v>1249</v>
      </c>
      <c r="H367" s="23">
        <v>1249</v>
      </c>
      <c r="I367" s="23">
        <v>1249</v>
      </c>
      <c r="J367" s="23">
        <v>1249</v>
      </c>
      <c r="K367" s="23">
        <v>1538</v>
      </c>
      <c r="L367" s="23">
        <v>1538</v>
      </c>
      <c r="M367" s="23">
        <v>1538</v>
      </c>
      <c r="N367" s="23">
        <v>1538</v>
      </c>
      <c r="O367" s="23">
        <v>1538</v>
      </c>
      <c r="P367" s="23">
        <v>2004</v>
      </c>
      <c r="Q367" s="23">
        <v>2004</v>
      </c>
      <c r="R367" s="23">
        <v>2004</v>
      </c>
      <c r="S367" s="23">
        <v>2004</v>
      </c>
      <c r="T367" s="23">
        <v>2004</v>
      </c>
      <c r="U367" s="23">
        <v>2409</v>
      </c>
      <c r="V367" s="23">
        <v>2409</v>
      </c>
      <c r="W367" s="23">
        <v>2409</v>
      </c>
      <c r="X367" s="23">
        <v>2409</v>
      </c>
      <c r="Y367" s="23">
        <v>2409</v>
      </c>
      <c r="Z367" s="23">
        <v>3026</v>
      </c>
      <c r="AA367" s="23">
        <v>3026</v>
      </c>
      <c r="AB367" s="23">
        <v>3026</v>
      </c>
      <c r="AC367" s="23">
        <v>3026</v>
      </c>
      <c r="AD367" s="23">
        <v>3026</v>
      </c>
      <c r="AE367" s="23">
        <v>3765</v>
      </c>
      <c r="AF367" s="23">
        <v>3765</v>
      </c>
      <c r="AG367" s="23">
        <v>3765</v>
      </c>
      <c r="AH367" s="23">
        <v>3765</v>
      </c>
      <c r="AI367" s="23">
        <v>3765</v>
      </c>
      <c r="AJ367" s="23">
        <v>4634</v>
      </c>
      <c r="AK367" s="23">
        <v>4634</v>
      </c>
      <c r="AL367" s="23">
        <v>4634</v>
      </c>
      <c r="AM367" s="23">
        <v>4634</v>
      </c>
      <c r="AN367" s="23">
        <v>4634</v>
      </c>
      <c r="AO367" s="23">
        <v>5684</v>
      </c>
      <c r="AP367" s="23">
        <v>5684</v>
      </c>
      <c r="AQ367" s="23">
        <v>5684</v>
      </c>
      <c r="AR367" s="23">
        <v>5684</v>
      </c>
      <c r="AS367" s="23">
        <v>5684</v>
      </c>
      <c r="AT367" s="23">
        <v>0</v>
      </c>
      <c r="AU367" s="23">
        <v>0</v>
      </c>
      <c r="AV367" s="23">
        <v>0</v>
      </c>
      <c r="AW367" s="23">
        <v>0</v>
      </c>
      <c r="AX367" s="23">
        <v>0</v>
      </c>
    </row>
    <row r="368" spans="2:50" x14ac:dyDescent="0.2">
      <c r="B368" s="22">
        <v>2</v>
      </c>
      <c r="C368" s="23">
        <v>1249</v>
      </c>
      <c r="D368" s="23">
        <v>1249</v>
      </c>
      <c r="E368" s="23">
        <v>1249</v>
      </c>
      <c r="F368" s="23">
        <v>1249</v>
      </c>
      <c r="G368" s="23">
        <v>1249</v>
      </c>
      <c r="H368" s="23">
        <v>1249</v>
      </c>
      <c r="I368" s="23">
        <v>1249</v>
      </c>
      <c r="J368" s="23">
        <v>1249</v>
      </c>
      <c r="K368" s="23">
        <v>1538</v>
      </c>
      <c r="L368" s="23">
        <v>1538</v>
      </c>
      <c r="M368" s="23">
        <v>1538</v>
      </c>
      <c r="N368" s="23">
        <v>1538</v>
      </c>
      <c r="O368" s="23">
        <v>1538</v>
      </c>
      <c r="P368" s="23">
        <v>2004</v>
      </c>
      <c r="Q368" s="23">
        <v>2004</v>
      </c>
      <c r="R368" s="23">
        <v>2004</v>
      </c>
      <c r="S368" s="23">
        <v>2004</v>
      </c>
      <c r="T368" s="23">
        <v>2004</v>
      </c>
      <c r="U368" s="23">
        <v>2409</v>
      </c>
      <c r="V368" s="23">
        <v>2409</v>
      </c>
      <c r="W368" s="23">
        <v>2409</v>
      </c>
      <c r="X368" s="23">
        <v>2409</v>
      </c>
      <c r="Y368" s="23">
        <v>2409</v>
      </c>
      <c r="Z368" s="23">
        <v>3026</v>
      </c>
      <c r="AA368" s="23">
        <v>3026</v>
      </c>
      <c r="AB368" s="23">
        <v>3026</v>
      </c>
      <c r="AC368" s="23">
        <v>3026</v>
      </c>
      <c r="AD368" s="23">
        <v>3026</v>
      </c>
      <c r="AE368" s="23">
        <v>3765</v>
      </c>
      <c r="AF368" s="23">
        <v>3765</v>
      </c>
      <c r="AG368" s="23">
        <v>3765</v>
      </c>
      <c r="AH368" s="23">
        <v>3765</v>
      </c>
      <c r="AI368" s="23">
        <v>3765</v>
      </c>
      <c r="AJ368" s="23">
        <v>4634</v>
      </c>
      <c r="AK368" s="23">
        <v>4634</v>
      </c>
      <c r="AL368" s="23">
        <v>4634</v>
      </c>
      <c r="AM368" s="23">
        <v>4634</v>
      </c>
      <c r="AN368" s="23">
        <v>4634</v>
      </c>
      <c r="AO368" s="23">
        <v>5684</v>
      </c>
      <c r="AP368" s="23">
        <v>5684</v>
      </c>
      <c r="AQ368" s="23">
        <v>5684</v>
      </c>
      <c r="AR368" s="23">
        <v>5684</v>
      </c>
      <c r="AS368" s="23">
        <v>5684</v>
      </c>
      <c r="AT368" s="23">
        <v>0</v>
      </c>
      <c r="AU368" s="23">
        <v>0</v>
      </c>
      <c r="AV368" s="23">
        <v>0</v>
      </c>
      <c r="AW368" s="23">
        <v>0</v>
      </c>
      <c r="AX368" s="23">
        <v>0</v>
      </c>
    </row>
    <row r="369" spans="2:50" x14ac:dyDescent="0.2">
      <c r="B369" s="22">
        <v>3</v>
      </c>
      <c r="C369" s="23">
        <v>1249</v>
      </c>
      <c r="D369" s="23">
        <v>1249</v>
      </c>
      <c r="E369" s="23">
        <v>1249</v>
      </c>
      <c r="F369" s="23">
        <v>1249</v>
      </c>
      <c r="G369" s="23">
        <v>1249</v>
      </c>
      <c r="H369" s="23">
        <v>1249</v>
      </c>
      <c r="I369" s="23">
        <v>1249</v>
      </c>
      <c r="J369" s="23">
        <v>1249</v>
      </c>
      <c r="K369" s="23">
        <v>1538</v>
      </c>
      <c r="L369" s="23">
        <v>1538</v>
      </c>
      <c r="M369" s="23">
        <v>1538</v>
      </c>
      <c r="N369" s="23">
        <v>1538</v>
      </c>
      <c r="O369" s="23">
        <v>1538</v>
      </c>
      <c r="P369" s="23">
        <v>2004</v>
      </c>
      <c r="Q369" s="23">
        <v>2004</v>
      </c>
      <c r="R369" s="23">
        <v>2004</v>
      </c>
      <c r="S369" s="23">
        <v>2004</v>
      </c>
      <c r="T369" s="23">
        <v>2004</v>
      </c>
      <c r="U369" s="23">
        <v>2409</v>
      </c>
      <c r="V369" s="23">
        <v>2409</v>
      </c>
      <c r="W369" s="23">
        <v>2409</v>
      </c>
      <c r="X369" s="23">
        <v>2409</v>
      </c>
      <c r="Y369" s="23">
        <v>2409</v>
      </c>
      <c r="Z369" s="23">
        <v>3026</v>
      </c>
      <c r="AA369" s="23">
        <v>3026</v>
      </c>
      <c r="AB369" s="23">
        <v>3026</v>
      </c>
      <c r="AC369" s="23">
        <v>3026</v>
      </c>
      <c r="AD369" s="23">
        <v>3026</v>
      </c>
      <c r="AE369" s="23">
        <v>3765</v>
      </c>
      <c r="AF369" s="23">
        <v>3765</v>
      </c>
      <c r="AG369" s="23">
        <v>3765</v>
      </c>
      <c r="AH369" s="23">
        <v>3765</v>
      </c>
      <c r="AI369" s="23">
        <v>3765</v>
      </c>
      <c r="AJ369" s="23">
        <v>4634</v>
      </c>
      <c r="AK369" s="23">
        <v>4634</v>
      </c>
      <c r="AL369" s="23">
        <v>4634</v>
      </c>
      <c r="AM369" s="23">
        <v>4634</v>
      </c>
      <c r="AN369" s="23">
        <v>4634</v>
      </c>
      <c r="AO369" s="23">
        <v>5684</v>
      </c>
      <c r="AP369" s="23">
        <v>5684</v>
      </c>
      <c r="AQ369" s="23">
        <v>5684</v>
      </c>
      <c r="AR369" s="23">
        <v>5684</v>
      </c>
      <c r="AS369" s="23">
        <v>5684</v>
      </c>
      <c r="AT369" s="23">
        <v>0</v>
      </c>
      <c r="AU369" s="23">
        <v>0</v>
      </c>
      <c r="AV369" s="23">
        <v>0</v>
      </c>
      <c r="AW369" s="23">
        <v>0</v>
      </c>
      <c r="AX369" s="23">
        <v>0</v>
      </c>
    </row>
    <row r="370" spans="2:50" x14ac:dyDescent="0.2">
      <c r="B370" s="22">
        <v>4</v>
      </c>
      <c r="C370" s="23">
        <v>1249</v>
      </c>
      <c r="D370" s="23">
        <v>1249</v>
      </c>
      <c r="E370" s="23">
        <v>1249</v>
      </c>
      <c r="F370" s="23">
        <v>1249</v>
      </c>
      <c r="G370" s="23">
        <v>1249</v>
      </c>
      <c r="H370" s="23">
        <v>1249</v>
      </c>
      <c r="I370" s="23">
        <v>1249</v>
      </c>
      <c r="J370" s="23">
        <v>1249</v>
      </c>
      <c r="K370" s="23">
        <v>1538</v>
      </c>
      <c r="L370" s="23">
        <v>1538</v>
      </c>
      <c r="M370" s="23">
        <v>1538</v>
      </c>
      <c r="N370" s="23">
        <v>1538</v>
      </c>
      <c r="O370" s="23">
        <v>1538</v>
      </c>
      <c r="P370" s="23">
        <v>2004</v>
      </c>
      <c r="Q370" s="23">
        <v>2004</v>
      </c>
      <c r="R370" s="23">
        <v>2004</v>
      </c>
      <c r="S370" s="23">
        <v>2004</v>
      </c>
      <c r="T370" s="23">
        <v>2004</v>
      </c>
      <c r="U370" s="23">
        <v>2409</v>
      </c>
      <c r="V370" s="23">
        <v>2409</v>
      </c>
      <c r="W370" s="23">
        <v>2409</v>
      </c>
      <c r="X370" s="23">
        <v>2409</v>
      </c>
      <c r="Y370" s="23">
        <v>2409</v>
      </c>
      <c r="Z370" s="23">
        <v>3026</v>
      </c>
      <c r="AA370" s="23">
        <v>3026</v>
      </c>
      <c r="AB370" s="23">
        <v>3026</v>
      </c>
      <c r="AC370" s="23">
        <v>3026</v>
      </c>
      <c r="AD370" s="23">
        <v>3026</v>
      </c>
      <c r="AE370" s="23">
        <v>3765</v>
      </c>
      <c r="AF370" s="23">
        <v>3765</v>
      </c>
      <c r="AG370" s="23">
        <v>3765</v>
      </c>
      <c r="AH370" s="23">
        <v>3765</v>
      </c>
      <c r="AI370" s="23">
        <v>3765</v>
      </c>
      <c r="AJ370" s="23">
        <v>4634</v>
      </c>
      <c r="AK370" s="23">
        <v>4634</v>
      </c>
      <c r="AL370" s="23">
        <v>4634</v>
      </c>
      <c r="AM370" s="23">
        <v>4634</v>
      </c>
      <c r="AN370" s="23">
        <v>4634</v>
      </c>
      <c r="AO370" s="23">
        <v>5684</v>
      </c>
      <c r="AP370" s="23">
        <v>5684</v>
      </c>
      <c r="AQ370" s="23">
        <v>5684</v>
      </c>
      <c r="AR370" s="23">
        <v>5684</v>
      </c>
      <c r="AS370" s="23">
        <v>5684</v>
      </c>
      <c r="AT370" s="23">
        <v>0</v>
      </c>
      <c r="AU370" s="23">
        <v>0</v>
      </c>
      <c r="AV370" s="23">
        <v>0</v>
      </c>
      <c r="AW370" s="23">
        <v>0</v>
      </c>
      <c r="AX370" s="23">
        <v>0</v>
      </c>
    </row>
    <row r="371" spans="2:50" x14ac:dyDescent="0.2">
      <c r="B371" s="22">
        <v>5</v>
      </c>
      <c r="C371" s="23">
        <v>1249</v>
      </c>
      <c r="D371" s="23">
        <v>1249</v>
      </c>
      <c r="E371" s="23">
        <v>1249</v>
      </c>
      <c r="F371" s="23">
        <v>1249</v>
      </c>
      <c r="G371" s="23">
        <v>1249</v>
      </c>
      <c r="H371" s="23">
        <v>1249</v>
      </c>
      <c r="I371" s="23">
        <v>1249</v>
      </c>
      <c r="J371" s="23">
        <v>1249</v>
      </c>
      <c r="K371" s="23">
        <v>1538</v>
      </c>
      <c r="L371" s="23">
        <v>1538</v>
      </c>
      <c r="M371" s="23">
        <v>1538</v>
      </c>
      <c r="N371" s="23">
        <v>1538</v>
      </c>
      <c r="O371" s="23">
        <v>1538</v>
      </c>
      <c r="P371" s="23">
        <v>2004</v>
      </c>
      <c r="Q371" s="23">
        <v>2004</v>
      </c>
      <c r="R371" s="23">
        <v>2004</v>
      </c>
      <c r="S371" s="23">
        <v>2004</v>
      </c>
      <c r="T371" s="23">
        <v>2004</v>
      </c>
      <c r="U371" s="23">
        <v>2409</v>
      </c>
      <c r="V371" s="23">
        <v>2409</v>
      </c>
      <c r="W371" s="23">
        <v>2409</v>
      </c>
      <c r="X371" s="23">
        <v>2409</v>
      </c>
      <c r="Y371" s="23">
        <v>2409</v>
      </c>
      <c r="Z371" s="23">
        <v>3026</v>
      </c>
      <c r="AA371" s="23">
        <v>3026</v>
      </c>
      <c r="AB371" s="23">
        <v>3026</v>
      </c>
      <c r="AC371" s="23">
        <v>3026</v>
      </c>
      <c r="AD371" s="23">
        <v>3026</v>
      </c>
      <c r="AE371" s="23">
        <v>3765</v>
      </c>
      <c r="AF371" s="23">
        <v>3765</v>
      </c>
      <c r="AG371" s="23">
        <v>3765</v>
      </c>
      <c r="AH371" s="23">
        <v>3765</v>
      </c>
      <c r="AI371" s="23">
        <v>3765</v>
      </c>
      <c r="AJ371" s="23">
        <v>4634</v>
      </c>
      <c r="AK371" s="23">
        <v>4634</v>
      </c>
      <c r="AL371" s="23">
        <v>4634</v>
      </c>
      <c r="AM371" s="23">
        <v>4634</v>
      </c>
      <c r="AN371" s="23">
        <v>4634</v>
      </c>
      <c r="AO371" s="23">
        <v>5684</v>
      </c>
      <c r="AP371" s="23">
        <v>5684</v>
      </c>
      <c r="AQ371" s="23">
        <v>5684</v>
      </c>
      <c r="AR371" s="23">
        <v>5684</v>
      </c>
      <c r="AS371" s="23">
        <v>5684</v>
      </c>
      <c r="AT371" s="23">
        <v>0</v>
      </c>
      <c r="AU371" s="23">
        <v>0</v>
      </c>
      <c r="AV371" s="23">
        <v>0</v>
      </c>
      <c r="AW371" s="23">
        <v>0</v>
      </c>
      <c r="AX371" s="23">
        <v>0</v>
      </c>
    </row>
    <row r="372" spans="2:50" x14ac:dyDescent="0.2">
      <c r="B372" s="22">
        <v>6</v>
      </c>
      <c r="C372" s="23">
        <v>1249</v>
      </c>
      <c r="D372" s="23">
        <v>1249</v>
      </c>
      <c r="E372" s="23">
        <v>1249</v>
      </c>
      <c r="F372" s="23">
        <v>1249</v>
      </c>
      <c r="G372" s="23">
        <v>1249</v>
      </c>
      <c r="H372" s="23">
        <v>1249</v>
      </c>
      <c r="I372" s="23">
        <v>1249</v>
      </c>
      <c r="J372" s="23">
        <v>1249</v>
      </c>
      <c r="K372" s="23">
        <v>1538</v>
      </c>
      <c r="L372" s="23">
        <v>1538</v>
      </c>
      <c r="M372" s="23">
        <v>1538</v>
      </c>
      <c r="N372" s="23">
        <v>1538</v>
      </c>
      <c r="O372" s="23">
        <v>1538</v>
      </c>
      <c r="P372" s="23">
        <v>2004</v>
      </c>
      <c r="Q372" s="23">
        <v>2004</v>
      </c>
      <c r="R372" s="23">
        <v>2004</v>
      </c>
      <c r="S372" s="23">
        <v>2004</v>
      </c>
      <c r="T372" s="23">
        <v>2004</v>
      </c>
      <c r="U372" s="23">
        <v>2409</v>
      </c>
      <c r="V372" s="23">
        <v>2409</v>
      </c>
      <c r="W372" s="23">
        <v>2409</v>
      </c>
      <c r="X372" s="23">
        <v>2409</v>
      </c>
      <c r="Y372" s="23">
        <v>2409</v>
      </c>
      <c r="Z372" s="23">
        <v>3026</v>
      </c>
      <c r="AA372" s="23">
        <v>3026</v>
      </c>
      <c r="AB372" s="23">
        <v>3026</v>
      </c>
      <c r="AC372" s="23">
        <v>3026</v>
      </c>
      <c r="AD372" s="23">
        <v>3026</v>
      </c>
      <c r="AE372" s="23">
        <v>3765</v>
      </c>
      <c r="AF372" s="23">
        <v>3765</v>
      </c>
      <c r="AG372" s="23">
        <v>3765</v>
      </c>
      <c r="AH372" s="23">
        <v>3765</v>
      </c>
      <c r="AI372" s="23">
        <v>3765</v>
      </c>
      <c r="AJ372" s="23">
        <v>4634</v>
      </c>
      <c r="AK372" s="23">
        <v>4634</v>
      </c>
      <c r="AL372" s="23">
        <v>4634</v>
      </c>
      <c r="AM372" s="23">
        <v>4634</v>
      </c>
      <c r="AN372" s="23">
        <v>4634</v>
      </c>
      <c r="AO372" s="23">
        <v>5684</v>
      </c>
      <c r="AP372" s="23">
        <v>5684</v>
      </c>
      <c r="AQ372" s="23">
        <v>5684</v>
      </c>
      <c r="AR372" s="23">
        <v>5684</v>
      </c>
      <c r="AS372" s="23">
        <v>5684</v>
      </c>
      <c r="AT372" s="23">
        <v>0</v>
      </c>
      <c r="AU372" s="23">
        <v>0</v>
      </c>
      <c r="AV372" s="23">
        <v>0</v>
      </c>
      <c r="AW372" s="23">
        <v>0</v>
      </c>
      <c r="AX372" s="23">
        <v>0</v>
      </c>
    </row>
    <row r="373" spans="2:50" x14ac:dyDescent="0.2">
      <c r="B373" s="22">
        <v>7</v>
      </c>
      <c r="C373" s="23">
        <v>1249</v>
      </c>
      <c r="D373" s="23">
        <v>1249</v>
      </c>
      <c r="E373" s="23">
        <v>1249</v>
      </c>
      <c r="F373" s="23">
        <v>1249</v>
      </c>
      <c r="G373" s="23">
        <v>1249</v>
      </c>
      <c r="H373" s="23">
        <v>1249</v>
      </c>
      <c r="I373" s="23">
        <v>1249</v>
      </c>
      <c r="J373" s="23">
        <v>1249</v>
      </c>
      <c r="K373" s="23">
        <v>1538</v>
      </c>
      <c r="L373" s="23">
        <v>1538</v>
      </c>
      <c r="M373" s="23">
        <v>1538</v>
      </c>
      <c r="N373" s="23">
        <v>1538</v>
      </c>
      <c r="O373" s="23">
        <v>1538</v>
      </c>
      <c r="P373" s="23">
        <v>2004</v>
      </c>
      <c r="Q373" s="23">
        <v>2004</v>
      </c>
      <c r="R373" s="23">
        <v>2004</v>
      </c>
      <c r="S373" s="23">
        <v>2004</v>
      </c>
      <c r="T373" s="23">
        <v>2004</v>
      </c>
      <c r="U373" s="23">
        <v>2409</v>
      </c>
      <c r="V373" s="23">
        <v>2409</v>
      </c>
      <c r="W373" s="23">
        <v>2409</v>
      </c>
      <c r="X373" s="23">
        <v>2409</v>
      </c>
      <c r="Y373" s="23">
        <v>2409</v>
      </c>
      <c r="Z373" s="23">
        <v>3026</v>
      </c>
      <c r="AA373" s="23">
        <v>3026</v>
      </c>
      <c r="AB373" s="23">
        <v>3026</v>
      </c>
      <c r="AC373" s="23">
        <v>3026</v>
      </c>
      <c r="AD373" s="23">
        <v>3026</v>
      </c>
      <c r="AE373" s="23">
        <v>3765</v>
      </c>
      <c r="AF373" s="23">
        <v>3765</v>
      </c>
      <c r="AG373" s="23">
        <v>3765</v>
      </c>
      <c r="AH373" s="23">
        <v>3765</v>
      </c>
      <c r="AI373" s="23">
        <v>3765</v>
      </c>
      <c r="AJ373" s="23">
        <v>4634</v>
      </c>
      <c r="AK373" s="23">
        <v>4634</v>
      </c>
      <c r="AL373" s="23">
        <v>4634</v>
      </c>
      <c r="AM373" s="23">
        <v>4634</v>
      </c>
      <c r="AN373" s="23">
        <v>4634</v>
      </c>
      <c r="AO373" s="23">
        <v>5684</v>
      </c>
      <c r="AP373" s="23">
        <v>5684</v>
      </c>
      <c r="AQ373" s="23">
        <v>5684</v>
      </c>
      <c r="AR373" s="23">
        <v>5684</v>
      </c>
      <c r="AS373" s="23">
        <v>5684</v>
      </c>
      <c r="AT373" s="23">
        <v>0</v>
      </c>
      <c r="AU373" s="23">
        <v>0</v>
      </c>
      <c r="AV373" s="23">
        <v>0</v>
      </c>
      <c r="AW373" s="23">
        <v>0</v>
      </c>
      <c r="AX373" s="23">
        <v>0</v>
      </c>
    </row>
    <row r="374" spans="2:50" x14ac:dyDescent="0.2">
      <c r="B374" s="22">
        <v>8</v>
      </c>
      <c r="C374" s="23">
        <v>1249</v>
      </c>
      <c r="D374" s="23">
        <v>1249</v>
      </c>
      <c r="E374" s="23">
        <v>1249</v>
      </c>
      <c r="F374" s="23">
        <v>1249</v>
      </c>
      <c r="G374" s="23">
        <v>1249</v>
      </c>
      <c r="H374" s="23">
        <v>1249</v>
      </c>
      <c r="I374" s="23">
        <v>1249</v>
      </c>
      <c r="J374" s="23">
        <v>1249</v>
      </c>
      <c r="K374" s="23">
        <v>1538</v>
      </c>
      <c r="L374" s="23">
        <v>1538</v>
      </c>
      <c r="M374" s="23">
        <v>1538</v>
      </c>
      <c r="N374" s="23">
        <v>1538</v>
      </c>
      <c r="O374" s="23">
        <v>1538</v>
      </c>
      <c r="P374" s="23">
        <v>2004</v>
      </c>
      <c r="Q374" s="23">
        <v>2004</v>
      </c>
      <c r="R374" s="23">
        <v>2004</v>
      </c>
      <c r="S374" s="23">
        <v>2004</v>
      </c>
      <c r="T374" s="23">
        <v>2004</v>
      </c>
      <c r="U374" s="23">
        <v>2409</v>
      </c>
      <c r="V374" s="23">
        <v>2409</v>
      </c>
      <c r="W374" s="23">
        <v>2409</v>
      </c>
      <c r="X374" s="23">
        <v>2409</v>
      </c>
      <c r="Y374" s="23">
        <v>2409</v>
      </c>
      <c r="Z374" s="23">
        <v>3026</v>
      </c>
      <c r="AA374" s="23">
        <v>3026</v>
      </c>
      <c r="AB374" s="23">
        <v>3026</v>
      </c>
      <c r="AC374" s="23">
        <v>3026</v>
      </c>
      <c r="AD374" s="23">
        <v>3026</v>
      </c>
      <c r="AE374" s="23">
        <v>3765</v>
      </c>
      <c r="AF374" s="23">
        <v>3765</v>
      </c>
      <c r="AG374" s="23">
        <v>3765</v>
      </c>
      <c r="AH374" s="23">
        <v>3765</v>
      </c>
      <c r="AI374" s="23">
        <v>3765</v>
      </c>
      <c r="AJ374" s="23">
        <v>4634</v>
      </c>
      <c r="AK374" s="23">
        <v>4634</v>
      </c>
      <c r="AL374" s="23">
        <v>4634</v>
      </c>
      <c r="AM374" s="23">
        <v>4634</v>
      </c>
      <c r="AN374" s="23">
        <v>4634</v>
      </c>
      <c r="AO374" s="23">
        <v>5684</v>
      </c>
      <c r="AP374" s="23">
        <v>5684</v>
      </c>
      <c r="AQ374" s="23">
        <v>5684</v>
      </c>
      <c r="AR374" s="23">
        <v>5684</v>
      </c>
      <c r="AS374" s="23">
        <v>5684</v>
      </c>
      <c r="AT374" s="23">
        <v>0</v>
      </c>
      <c r="AU374" s="23">
        <v>0</v>
      </c>
      <c r="AV374" s="23">
        <v>0</v>
      </c>
      <c r="AW374" s="23">
        <v>0</v>
      </c>
      <c r="AX374" s="23">
        <v>0</v>
      </c>
    </row>
    <row r="375" spans="2:50" x14ac:dyDescent="0.2">
      <c r="B375" s="22">
        <v>9</v>
      </c>
      <c r="C375" s="23">
        <v>1249</v>
      </c>
      <c r="D375" s="23">
        <v>1249</v>
      </c>
      <c r="E375" s="23">
        <v>1249</v>
      </c>
      <c r="F375" s="23">
        <v>1249</v>
      </c>
      <c r="G375" s="23">
        <v>1249</v>
      </c>
      <c r="H375" s="23">
        <v>1249</v>
      </c>
      <c r="I375" s="23">
        <v>1249</v>
      </c>
      <c r="J375" s="23">
        <v>1249</v>
      </c>
      <c r="K375" s="23">
        <v>1538</v>
      </c>
      <c r="L375" s="23">
        <v>1538</v>
      </c>
      <c r="M375" s="23">
        <v>1538</v>
      </c>
      <c r="N375" s="23">
        <v>1538</v>
      </c>
      <c r="O375" s="23">
        <v>1538</v>
      </c>
      <c r="P375" s="23">
        <v>2004</v>
      </c>
      <c r="Q375" s="23">
        <v>2004</v>
      </c>
      <c r="R375" s="23">
        <v>2004</v>
      </c>
      <c r="S375" s="23">
        <v>2004</v>
      </c>
      <c r="T375" s="23">
        <v>2004</v>
      </c>
      <c r="U375" s="23">
        <v>2409</v>
      </c>
      <c r="V375" s="23">
        <v>2409</v>
      </c>
      <c r="W375" s="23">
        <v>2409</v>
      </c>
      <c r="X375" s="23">
        <v>2409</v>
      </c>
      <c r="Y375" s="23">
        <v>2409</v>
      </c>
      <c r="Z375" s="23">
        <v>3026</v>
      </c>
      <c r="AA375" s="23">
        <v>3026</v>
      </c>
      <c r="AB375" s="23">
        <v>3026</v>
      </c>
      <c r="AC375" s="23">
        <v>3026</v>
      </c>
      <c r="AD375" s="23">
        <v>3026</v>
      </c>
      <c r="AE375" s="23">
        <v>3765</v>
      </c>
      <c r="AF375" s="23">
        <v>3765</v>
      </c>
      <c r="AG375" s="23">
        <v>3765</v>
      </c>
      <c r="AH375" s="23">
        <v>3765</v>
      </c>
      <c r="AI375" s="23">
        <v>3765</v>
      </c>
      <c r="AJ375" s="23">
        <v>4634</v>
      </c>
      <c r="AK375" s="23">
        <v>4634</v>
      </c>
      <c r="AL375" s="23">
        <v>4634</v>
      </c>
      <c r="AM375" s="23">
        <v>4634</v>
      </c>
      <c r="AN375" s="23">
        <v>4634</v>
      </c>
      <c r="AO375" s="23">
        <v>5684</v>
      </c>
      <c r="AP375" s="23">
        <v>5684</v>
      </c>
      <c r="AQ375" s="23">
        <v>5684</v>
      </c>
      <c r="AR375" s="23">
        <v>5684</v>
      </c>
      <c r="AS375" s="23">
        <v>5684</v>
      </c>
      <c r="AT375" s="23">
        <v>0</v>
      </c>
      <c r="AU375" s="23">
        <v>0</v>
      </c>
      <c r="AV375" s="23">
        <v>0</v>
      </c>
      <c r="AW375" s="23">
        <v>0</v>
      </c>
      <c r="AX375" s="23">
        <v>0</v>
      </c>
    </row>
    <row r="376" spans="2:50" x14ac:dyDescent="0.2">
      <c r="B376" s="22">
        <v>10</v>
      </c>
      <c r="C376" s="23">
        <v>1249</v>
      </c>
      <c r="D376" s="23">
        <v>1249</v>
      </c>
      <c r="E376" s="23">
        <v>1249</v>
      </c>
      <c r="F376" s="23">
        <v>1249</v>
      </c>
      <c r="G376" s="23">
        <v>1249</v>
      </c>
      <c r="H376" s="23">
        <v>1249</v>
      </c>
      <c r="I376" s="23">
        <v>1249</v>
      </c>
      <c r="J376" s="23">
        <v>1249</v>
      </c>
      <c r="K376" s="23">
        <v>1538</v>
      </c>
      <c r="L376" s="23">
        <v>1538</v>
      </c>
      <c r="M376" s="23">
        <v>1538</v>
      </c>
      <c r="N376" s="23">
        <v>1538</v>
      </c>
      <c r="O376" s="23">
        <v>1538</v>
      </c>
      <c r="P376" s="23">
        <v>2004</v>
      </c>
      <c r="Q376" s="23">
        <v>2004</v>
      </c>
      <c r="R376" s="23">
        <v>2004</v>
      </c>
      <c r="S376" s="23">
        <v>2004</v>
      </c>
      <c r="T376" s="23">
        <v>2004</v>
      </c>
      <c r="U376" s="23">
        <v>2409</v>
      </c>
      <c r="V376" s="23">
        <v>2409</v>
      </c>
      <c r="W376" s="23">
        <v>2409</v>
      </c>
      <c r="X376" s="23">
        <v>2409</v>
      </c>
      <c r="Y376" s="23">
        <v>2409</v>
      </c>
      <c r="Z376" s="23">
        <v>3026</v>
      </c>
      <c r="AA376" s="23">
        <v>3026</v>
      </c>
      <c r="AB376" s="23">
        <v>3026</v>
      </c>
      <c r="AC376" s="23">
        <v>3026</v>
      </c>
      <c r="AD376" s="23">
        <v>3026</v>
      </c>
      <c r="AE376" s="23">
        <v>3765</v>
      </c>
      <c r="AF376" s="23">
        <v>3765</v>
      </c>
      <c r="AG376" s="23">
        <v>3765</v>
      </c>
      <c r="AH376" s="23">
        <v>3765</v>
      </c>
      <c r="AI376" s="23">
        <v>3765</v>
      </c>
      <c r="AJ376" s="23">
        <v>4634</v>
      </c>
      <c r="AK376" s="23">
        <v>4634</v>
      </c>
      <c r="AL376" s="23">
        <v>4634</v>
      </c>
      <c r="AM376" s="23">
        <v>4634</v>
      </c>
      <c r="AN376" s="23">
        <v>4634</v>
      </c>
      <c r="AO376" s="23">
        <v>5684</v>
      </c>
      <c r="AP376" s="23">
        <v>5684</v>
      </c>
      <c r="AQ376" s="23">
        <v>5684</v>
      </c>
      <c r="AR376" s="23">
        <v>5684</v>
      </c>
      <c r="AS376" s="23">
        <v>5684</v>
      </c>
      <c r="AT376" s="23">
        <v>0</v>
      </c>
      <c r="AU376" s="23">
        <v>0</v>
      </c>
      <c r="AV376" s="23">
        <v>0</v>
      </c>
      <c r="AW376" s="23">
        <v>0</v>
      </c>
      <c r="AX376" s="23">
        <v>0</v>
      </c>
    </row>
    <row r="377" spans="2:50" x14ac:dyDescent="0.2">
      <c r="B377" s="22">
        <v>11</v>
      </c>
      <c r="C377" s="23">
        <v>1249</v>
      </c>
      <c r="D377" s="23">
        <v>1249</v>
      </c>
      <c r="E377" s="23">
        <v>1249</v>
      </c>
      <c r="F377" s="23">
        <v>1249</v>
      </c>
      <c r="G377" s="23">
        <v>1249</v>
      </c>
      <c r="H377" s="23">
        <v>1249</v>
      </c>
      <c r="I377" s="23">
        <v>1249</v>
      </c>
      <c r="J377" s="23">
        <v>1249</v>
      </c>
      <c r="K377" s="23">
        <v>1538</v>
      </c>
      <c r="L377" s="23">
        <v>1538</v>
      </c>
      <c r="M377" s="23">
        <v>1538</v>
      </c>
      <c r="N377" s="23">
        <v>1538</v>
      </c>
      <c r="O377" s="23">
        <v>1538</v>
      </c>
      <c r="P377" s="23">
        <v>2004</v>
      </c>
      <c r="Q377" s="23">
        <v>2004</v>
      </c>
      <c r="R377" s="23">
        <v>2004</v>
      </c>
      <c r="S377" s="23">
        <v>2004</v>
      </c>
      <c r="T377" s="23">
        <v>2004</v>
      </c>
      <c r="U377" s="23">
        <v>2409</v>
      </c>
      <c r="V377" s="23">
        <v>2409</v>
      </c>
      <c r="W377" s="23">
        <v>2409</v>
      </c>
      <c r="X377" s="23">
        <v>2409</v>
      </c>
      <c r="Y377" s="23">
        <v>2409</v>
      </c>
      <c r="Z377" s="23">
        <v>3026</v>
      </c>
      <c r="AA377" s="23">
        <v>3026</v>
      </c>
      <c r="AB377" s="23">
        <v>3026</v>
      </c>
      <c r="AC377" s="23">
        <v>3026</v>
      </c>
      <c r="AD377" s="23">
        <v>3026</v>
      </c>
      <c r="AE377" s="23">
        <v>3765</v>
      </c>
      <c r="AF377" s="23">
        <v>3765</v>
      </c>
      <c r="AG377" s="23">
        <v>3765</v>
      </c>
      <c r="AH377" s="23">
        <v>3765</v>
      </c>
      <c r="AI377" s="23">
        <v>3765</v>
      </c>
      <c r="AJ377" s="23">
        <v>4634</v>
      </c>
      <c r="AK377" s="23">
        <v>4634</v>
      </c>
      <c r="AL377" s="23">
        <v>4634</v>
      </c>
      <c r="AM377" s="23">
        <v>4634</v>
      </c>
      <c r="AN377" s="23">
        <v>4634</v>
      </c>
      <c r="AO377" s="23">
        <v>5684</v>
      </c>
      <c r="AP377" s="23">
        <v>5684</v>
      </c>
      <c r="AQ377" s="23">
        <v>5684</v>
      </c>
      <c r="AR377" s="23">
        <v>5684</v>
      </c>
      <c r="AS377" s="23">
        <v>5684</v>
      </c>
      <c r="AT377" s="23">
        <v>0</v>
      </c>
      <c r="AU377" s="23">
        <v>0</v>
      </c>
      <c r="AV377" s="23">
        <v>0</v>
      </c>
      <c r="AW377" s="23">
        <v>0</v>
      </c>
      <c r="AX377" s="23">
        <v>0</v>
      </c>
    </row>
    <row r="378" spans="2:50" x14ac:dyDescent="0.2">
      <c r="B378" s="22">
        <v>12</v>
      </c>
      <c r="C378" s="23">
        <v>1249</v>
      </c>
      <c r="D378" s="23">
        <v>1249</v>
      </c>
      <c r="E378" s="23">
        <v>1249</v>
      </c>
      <c r="F378" s="23">
        <v>1249</v>
      </c>
      <c r="G378" s="23">
        <v>1249</v>
      </c>
      <c r="H378" s="23">
        <v>1249</v>
      </c>
      <c r="I378" s="23">
        <v>1249</v>
      </c>
      <c r="J378" s="23">
        <v>1249</v>
      </c>
      <c r="K378" s="23">
        <v>1538</v>
      </c>
      <c r="L378" s="23">
        <v>1538</v>
      </c>
      <c r="M378" s="23">
        <v>1538</v>
      </c>
      <c r="N378" s="23">
        <v>1538</v>
      </c>
      <c r="O378" s="23">
        <v>1538</v>
      </c>
      <c r="P378" s="23">
        <v>2004</v>
      </c>
      <c r="Q378" s="23">
        <v>2004</v>
      </c>
      <c r="R378" s="23">
        <v>2004</v>
      </c>
      <c r="S378" s="23">
        <v>2004</v>
      </c>
      <c r="T378" s="23">
        <v>2004</v>
      </c>
      <c r="U378" s="23">
        <v>2409</v>
      </c>
      <c r="V378" s="23">
        <v>2409</v>
      </c>
      <c r="W378" s="23">
        <v>2409</v>
      </c>
      <c r="X378" s="23">
        <v>2409</v>
      </c>
      <c r="Y378" s="23">
        <v>2409</v>
      </c>
      <c r="Z378" s="23">
        <v>3026</v>
      </c>
      <c r="AA378" s="23">
        <v>3026</v>
      </c>
      <c r="AB378" s="23">
        <v>3026</v>
      </c>
      <c r="AC378" s="23">
        <v>3026</v>
      </c>
      <c r="AD378" s="23">
        <v>3026</v>
      </c>
      <c r="AE378" s="23">
        <v>3765</v>
      </c>
      <c r="AF378" s="23">
        <v>3765</v>
      </c>
      <c r="AG378" s="23">
        <v>3765</v>
      </c>
      <c r="AH378" s="23">
        <v>3765</v>
      </c>
      <c r="AI378" s="23">
        <v>3765</v>
      </c>
      <c r="AJ378" s="23">
        <v>4634</v>
      </c>
      <c r="AK378" s="23">
        <v>4634</v>
      </c>
      <c r="AL378" s="23">
        <v>4634</v>
      </c>
      <c r="AM378" s="23">
        <v>4634</v>
      </c>
      <c r="AN378" s="23">
        <v>4634</v>
      </c>
      <c r="AO378" s="23">
        <v>5684</v>
      </c>
      <c r="AP378" s="23">
        <v>5684</v>
      </c>
      <c r="AQ378" s="23">
        <v>5684</v>
      </c>
      <c r="AR378" s="23">
        <v>5684</v>
      </c>
      <c r="AS378" s="23">
        <v>5684</v>
      </c>
      <c r="AT378" s="23">
        <v>0</v>
      </c>
      <c r="AU378" s="23">
        <v>0</v>
      </c>
      <c r="AV378" s="23">
        <v>0</v>
      </c>
      <c r="AW378" s="23">
        <v>0</v>
      </c>
      <c r="AX378" s="23">
        <v>0</v>
      </c>
    </row>
    <row r="379" spans="2:50" x14ac:dyDescent="0.2">
      <c r="B379" s="22">
        <v>13</v>
      </c>
      <c r="C379" s="23">
        <v>1249</v>
      </c>
      <c r="D379" s="23">
        <v>1249</v>
      </c>
      <c r="E379" s="23">
        <v>1249</v>
      </c>
      <c r="F379" s="23">
        <v>1249</v>
      </c>
      <c r="G379" s="23">
        <v>1249</v>
      </c>
      <c r="H379" s="23">
        <v>1249</v>
      </c>
      <c r="I379" s="23">
        <v>1249</v>
      </c>
      <c r="J379" s="23">
        <v>1249</v>
      </c>
      <c r="K379" s="23">
        <v>1538</v>
      </c>
      <c r="L379" s="23">
        <v>1538</v>
      </c>
      <c r="M379" s="23">
        <v>1538</v>
      </c>
      <c r="N379" s="23">
        <v>1538</v>
      </c>
      <c r="O379" s="23">
        <v>1538</v>
      </c>
      <c r="P379" s="23">
        <v>2004</v>
      </c>
      <c r="Q379" s="23">
        <v>2004</v>
      </c>
      <c r="R379" s="23">
        <v>2004</v>
      </c>
      <c r="S379" s="23">
        <v>2004</v>
      </c>
      <c r="T379" s="23">
        <v>2004</v>
      </c>
      <c r="U379" s="23">
        <v>2409</v>
      </c>
      <c r="V379" s="23">
        <v>2409</v>
      </c>
      <c r="W379" s="23">
        <v>2409</v>
      </c>
      <c r="X379" s="23">
        <v>2409</v>
      </c>
      <c r="Y379" s="23">
        <v>2409</v>
      </c>
      <c r="Z379" s="23">
        <v>3026</v>
      </c>
      <c r="AA379" s="23">
        <v>3026</v>
      </c>
      <c r="AB379" s="23">
        <v>3026</v>
      </c>
      <c r="AC379" s="23">
        <v>3026</v>
      </c>
      <c r="AD379" s="23">
        <v>3026</v>
      </c>
      <c r="AE379" s="23">
        <v>3765</v>
      </c>
      <c r="AF379" s="23">
        <v>3765</v>
      </c>
      <c r="AG379" s="23">
        <v>3765</v>
      </c>
      <c r="AH379" s="23">
        <v>3765</v>
      </c>
      <c r="AI379" s="23">
        <v>3765</v>
      </c>
      <c r="AJ379" s="23">
        <v>4634</v>
      </c>
      <c r="AK379" s="23">
        <v>4634</v>
      </c>
      <c r="AL379" s="23">
        <v>4634</v>
      </c>
      <c r="AM379" s="23">
        <v>4634</v>
      </c>
      <c r="AN379" s="23">
        <v>4634</v>
      </c>
      <c r="AO379" s="23">
        <v>5684</v>
      </c>
      <c r="AP379" s="23">
        <v>5684</v>
      </c>
      <c r="AQ379" s="23">
        <v>5684</v>
      </c>
      <c r="AR379" s="23">
        <v>5684</v>
      </c>
      <c r="AS379" s="23">
        <v>5684</v>
      </c>
      <c r="AT379" s="23">
        <v>0</v>
      </c>
      <c r="AU379" s="23">
        <v>0</v>
      </c>
      <c r="AV379" s="23">
        <v>0</v>
      </c>
      <c r="AW379" s="23">
        <v>0</v>
      </c>
      <c r="AX379" s="23">
        <v>0</v>
      </c>
    </row>
    <row r="380" spans="2:50" x14ac:dyDescent="0.2">
      <c r="B380" s="22">
        <v>14</v>
      </c>
      <c r="C380" s="23">
        <v>1249</v>
      </c>
      <c r="D380" s="23">
        <v>1249</v>
      </c>
      <c r="E380" s="23">
        <v>1249</v>
      </c>
      <c r="F380" s="23">
        <v>1249</v>
      </c>
      <c r="G380" s="23">
        <v>1249</v>
      </c>
      <c r="H380" s="23">
        <v>1249</v>
      </c>
      <c r="I380" s="23">
        <v>1249</v>
      </c>
      <c r="J380" s="23">
        <v>1249</v>
      </c>
      <c r="K380" s="23">
        <v>1538</v>
      </c>
      <c r="L380" s="23">
        <v>1538</v>
      </c>
      <c r="M380" s="23">
        <v>1538</v>
      </c>
      <c r="N380" s="23">
        <v>1538</v>
      </c>
      <c r="O380" s="23">
        <v>1538</v>
      </c>
      <c r="P380" s="23">
        <v>2004</v>
      </c>
      <c r="Q380" s="23">
        <v>2004</v>
      </c>
      <c r="R380" s="23">
        <v>2004</v>
      </c>
      <c r="S380" s="23">
        <v>2004</v>
      </c>
      <c r="T380" s="23">
        <v>2004</v>
      </c>
      <c r="U380" s="23">
        <v>2409</v>
      </c>
      <c r="V380" s="23">
        <v>2409</v>
      </c>
      <c r="W380" s="23">
        <v>2409</v>
      </c>
      <c r="X380" s="23">
        <v>2409</v>
      </c>
      <c r="Y380" s="23">
        <v>2409</v>
      </c>
      <c r="Z380" s="23">
        <v>3026</v>
      </c>
      <c r="AA380" s="23">
        <v>3026</v>
      </c>
      <c r="AB380" s="23">
        <v>3026</v>
      </c>
      <c r="AC380" s="23">
        <v>3026</v>
      </c>
      <c r="AD380" s="23">
        <v>3026</v>
      </c>
      <c r="AE380" s="23">
        <v>3765</v>
      </c>
      <c r="AF380" s="23">
        <v>3765</v>
      </c>
      <c r="AG380" s="23">
        <v>3765</v>
      </c>
      <c r="AH380" s="23">
        <v>3765</v>
      </c>
      <c r="AI380" s="23">
        <v>3765</v>
      </c>
      <c r="AJ380" s="23">
        <v>4634</v>
      </c>
      <c r="AK380" s="23">
        <v>4634</v>
      </c>
      <c r="AL380" s="23">
        <v>4634</v>
      </c>
      <c r="AM380" s="23">
        <v>4634</v>
      </c>
      <c r="AN380" s="23">
        <v>4634</v>
      </c>
      <c r="AO380" s="23">
        <v>5684</v>
      </c>
      <c r="AP380" s="23">
        <v>5684</v>
      </c>
      <c r="AQ380" s="23">
        <v>5684</v>
      </c>
      <c r="AR380" s="23">
        <v>5684</v>
      </c>
      <c r="AS380" s="23">
        <v>5684</v>
      </c>
      <c r="AT380" s="23">
        <v>0</v>
      </c>
      <c r="AU380" s="23">
        <v>0</v>
      </c>
      <c r="AV380" s="23">
        <v>0</v>
      </c>
      <c r="AW380" s="23">
        <v>0</v>
      </c>
      <c r="AX380" s="23">
        <v>0</v>
      </c>
    </row>
    <row r="381" spans="2:50" x14ac:dyDescent="0.2">
      <c r="B381" s="22">
        <v>15</v>
      </c>
      <c r="C381" s="23">
        <v>1249</v>
      </c>
      <c r="D381" s="23">
        <v>1249</v>
      </c>
      <c r="E381" s="23">
        <v>1249</v>
      </c>
      <c r="F381" s="23">
        <v>1249</v>
      </c>
      <c r="G381" s="23">
        <v>1249</v>
      </c>
      <c r="H381" s="23">
        <v>1249</v>
      </c>
      <c r="I381" s="23">
        <v>1249</v>
      </c>
      <c r="J381" s="23">
        <v>1249</v>
      </c>
      <c r="K381" s="23">
        <v>1538</v>
      </c>
      <c r="L381" s="23">
        <v>1538</v>
      </c>
      <c r="M381" s="23">
        <v>1538</v>
      </c>
      <c r="N381" s="23">
        <v>1538</v>
      </c>
      <c r="O381" s="23">
        <v>1538</v>
      </c>
      <c r="P381" s="23">
        <v>2004</v>
      </c>
      <c r="Q381" s="23">
        <v>2004</v>
      </c>
      <c r="R381" s="23">
        <v>2004</v>
      </c>
      <c r="S381" s="23">
        <v>2004</v>
      </c>
      <c r="T381" s="23">
        <v>2004</v>
      </c>
      <c r="U381" s="23">
        <v>2409</v>
      </c>
      <c r="V381" s="23">
        <v>2409</v>
      </c>
      <c r="W381" s="23">
        <v>2409</v>
      </c>
      <c r="X381" s="23">
        <v>2409</v>
      </c>
      <c r="Y381" s="23">
        <v>2409</v>
      </c>
      <c r="Z381" s="23">
        <v>3026</v>
      </c>
      <c r="AA381" s="23">
        <v>3026</v>
      </c>
      <c r="AB381" s="23">
        <v>3026</v>
      </c>
      <c r="AC381" s="23">
        <v>3026</v>
      </c>
      <c r="AD381" s="23">
        <v>3026</v>
      </c>
      <c r="AE381" s="23">
        <v>3765</v>
      </c>
      <c r="AF381" s="23">
        <v>3765</v>
      </c>
      <c r="AG381" s="23">
        <v>3765</v>
      </c>
      <c r="AH381" s="23">
        <v>3765</v>
      </c>
      <c r="AI381" s="23">
        <v>3765</v>
      </c>
      <c r="AJ381" s="23">
        <v>4634</v>
      </c>
      <c r="AK381" s="23">
        <v>4634</v>
      </c>
      <c r="AL381" s="23">
        <v>4634</v>
      </c>
      <c r="AM381" s="23">
        <v>4634</v>
      </c>
      <c r="AN381" s="23">
        <v>4634</v>
      </c>
      <c r="AO381" s="23">
        <v>5684</v>
      </c>
      <c r="AP381" s="23">
        <v>5684</v>
      </c>
      <c r="AQ381" s="23">
        <v>5684</v>
      </c>
      <c r="AR381" s="23">
        <v>5684</v>
      </c>
      <c r="AS381" s="23">
        <v>5684</v>
      </c>
      <c r="AT381" s="23">
        <v>0</v>
      </c>
      <c r="AU381" s="23">
        <v>0</v>
      </c>
      <c r="AV381" s="23">
        <v>0</v>
      </c>
      <c r="AW381" s="23">
        <v>0</v>
      </c>
      <c r="AX381" s="23">
        <v>0</v>
      </c>
    </row>
    <row r="382" spans="2:50" x14ac:dyDescent="0.2">
      <c r="B382" s="22">
        <v>16</v>
      </c>
      <c r="C382" s="23">
        <v>1249</v>
      </c>
      <c r="D382" s="23">
        <v>1249</v>
      </c>
      <c r="E382" s="23">
        <v>1249</v>
      </c>
      <c r="F382" s="23">
        <v>1249</v>
      </c>
      <c r="G382" s="23">
        <v>1249</v>
      </c>
      <c r="H382" s="23">
        <v>1249</v>
      </c>
      <c r="I382" s="23">
        <v>1249</v>
      </c>
      <c r="J382" s="23">
        <v>1249</v>
      </c>
      <c r="K382" s="23">
        <v>1538</v>
      </c>
      <c r="L382" s="23">
        <v>1538</v>
      </c>
      <c r="M382" s="23">
        <v>1538</v>
      </c>
      <c r="N382" s="23">
        <v>1538</v>
      </c>
      <c r="O382" s="23">
        <v>1538</v>
      </c>
      <c r="P382" s="23">
        <v>2004</v>
      </c>
      <c r="Q382" s="23">
        <v>2004</v>
      </c>
      <c r="R382" s="23">
        <v>2004</v>
      </c>
      <c r="S382" s="23">
        <v>2004</v>
      </c>
      <c r="T382" s="23">
        <v>2004</v>
      </c>
      <c r="U382" s="23">
        <v>2409</v>
      </c>
      <c r="V382" s="23">
        <v>2409</v>
      </c>
      <c r="W382" s="23">
        <v>2409</v>
      </c>
      <c r="X382" s="23">
        <v>2409</v>
      </c>
      <c r="Y382" s="23">
        <v>2409</v>
      </c>
      <c r="Z382" s="23">
        <v>3026</v>
      </c>
      <c r="AA382" s="23">
        <v>3026</v>
      </c>
      <c r="AB382" s="23">
        <v>3026</v>
      </c>
      <c r="AC382" s="23">
        <v>3026</v>
      </c>
      <c r="AD382" s="23">
        <v>3026</v>
      </c>
      <c r="AE382" s="23">
        <v>3765</v>
      </c>
      <c r="AF382" s="23">
        <v>3765</v>
      </c>
      <c r="AG382" s="23">
        <v>3765</v>
      </c>
      <c r="AH382" s="23">
        <v>3765</v>
      </c>
      <c r="AI382" s="23">
        <v>3765</v>
      </c>
      <c r="AJ382" s="23">
        <v>4634</v>
      </c>
      <c r="AK382" s="23">
        <v>4634</v>
      </c>
      <c r="AL382" s="23">
        <v>4634</v>
      </c>
      <c r="AM382" s="23">
        <v>4634</v>
      </c>
      <c r="AN382" s="23">
        <v>4634</v>
      </c>
      <c r="AO382" s="23">
        <v>5684</v>
      </c>
      <c r="AP382" s="23">
        <v>5684</v>
      </c>
      <c r="AQ382" s="23">
        <v>5684</v>
      </c>
      <c r="AR382" s="23">
        <v>5684</v>
      </c>
      <c r="AS382" s="23">
        <v>5684</v>
      </c>
      <c r="AT382" s="23">
        <v>0</v>
      </c>
      <c r="AU382" s="23">
        <v>0</v>
      </c>
      <c r="AV382" s="23">
        <v>0</v>
      </c>
      <c r="AW382" s="23">
        <v>0</v>
      </c>
      <c r="AX382" s="23">
        <v>0</v>
      </c>
    </row>
    <row r="383" spans="2:50" x14ac:dyDescent="0.2">
      <c r="B383" s="22">
        <v>17</v>
      </c>
      <c r="C383" s="23">
        <v>1249</v>
      </c>
      <c r="D383" s="23">
        <v>1249</v>
      </c>
      <c r="E383" s="23">
        <v>1249</v>
      </c>
      <c r="F383" s="23">
        <v>1249</v>
      </c>
      <c r="G383" s="23">
        <v>1249</v>
      </c>
      <c r="H383" s="23">
        <v>1249</v>
      </c>
      <c r="I383" s="23">
        <v>1249</v>
      </c>
      <c r="J383" s="23">
        <v>1249</v>
      </c>
      <c r="K383" s="23">
        <v>1538</v>
      </c>
      <c r="L383" s="23">
        <v>1538</v>
      </c>
      <c r="M383" s="23">
        <v>1538</v>
      </c>
      <c r="N383" s="23">
        <v>1538</v>
      </c>
      <c r="O383" s="23">
        <v>1538</v>
      </c>
      <c r="P383" s="23">
        <v>2004</v>
      </c>
      <c r="Q383" s="23">
        <v>2004</v>
      </c>
      <c r="R383" s="23">
        <v>2004</v>
      </c>
      <c r="S383" s="23">
        <v>2004</v>
      </c>
      <c r="T383" s="23">
        <v>2004</v>
      </c>
      <c r="U383" s="23">
        <v>2409</v>
      </c>
      <c r="V383" s="23">
        <v>2409</v>
      </c>
      <c r="W383" s="23">
        <v>2409</v>
      </c>
      <c r="X383" s="23">
        <v>2409</v>
      </c>
      <c r="Y383" s="23">
        <v>2409</v>
      </c>
      <c r="Z383" s="23">
        <v>3026</v>
      </c>
      <c r="AA383" s="23">
        <v>3026</v>
      </c>
      <c r="AB383" s="23">
        <v>3026</v>
      </c>
      <c r="AC383" s="23">
        <v>3026</v>
      </c>
      <c r="AD383" s="23">
        <v>3026</v>
      </c>
      <c r="AE383" s="23">
        <v>3765</v>
      </c>
      <c r="AF383" s="23">
        <v>3765</v>
      </c>
      <c r="AG383" s="23">
        <v>3765</v>
      </c>
      <c r="AH383" s="23">
        <v>3765</v>
      </c>
      <c r="AI383" s="23">
        <v>3765</v>
      </c>
      <c r="AJ383" s="23">
        <v>4634</v>
      </c>
      <c r="AK383" s="23">
        <v>4634</v>
      </c>
      <c r="AL383" s="23">
        <v>4634</v>
      </c>
      <c r="AM383" s="23">
        <v>4634</v>
      </c>
      <c r="AN383" s="23">
        <v>4634</v>
      </c>
      <c r="AO383" s="23">
        <v>5684</v>
      </c>
      <c r="AP383" s="23">
        <v>5684</v>
      </c>
      <c r="AQ383" s="23">
        <v>5684</v>
      </c>
      <c r="AR383" s="23">
        <v>5684</v>
      </c>
      <c r="AS383" s="23">
        <v>5684</v>
      </c>
      <c r="AT383" s="23">
        <v>0</v>
      </c>
      <c r="AU383" s="23">
        <v>0</v>
      </c>
      <c r="AV383" s="23">
        <v>0</v>
      </c>
      <c r="AW383" s="23">
        <v>0</v>
      </c>
      <c r="AX383" s="23">
        <v>0</v>
      </c>
    </row>
    <row r="384" spans="2:50" x14ac:dyDescent="0.2">
      <c r="B384" s="22">
        <v>18</v>
      </c>
      <c r="C384" s="23">
        <v>1249</v>
      </c>
      <c r="D384" s="23">
        <v>1249</v>
      </c>
      <c r="E384" s="23">
        <v>1249</v>
      </c>
      <c r="F384" s="23">
        <v>1249</v>
      </c>
      <c r="G384" s="23">
        <v>1249</v>
      </c>
      <c r="H384" s="23">
        <v>1249</v>
      </c>
      <c r="I384" s="23">
        <v>1249</v>
      </c>
      <c r="J384" s="23">
        <v>1249</v>
      </c>
      <c r="K384" s="23">
        <v>1538</v>
      </c>
      <c r="L384" s="23">
        <v>1538</v>
      </c>
      <c r="M384" s="23">
        <v>1538</v>
      </c>
      <c r="N384" s="23">
        <v>1538</v>
      </c>
      <c r="O384" s="23">
        <v>1538</v>
      </c>
      <c r="P384" s="23">
        <v>2004</v>
      </c>
      <c r="Q384" s="23">
        <v>2004</v>
      </c>
      <c r="R384" s="23">
        <v>2004</v>
      </c>
      <c r="S384" s="23">
        <v>2004</v>
      </c>
      <c r="T384" s="23">
        <v>2004</v>
      </c>
      <c r="U384" s="23">
        <v>2409</v>
      </c>
      <c r="V384" s="23">
        <v>2409</v>
      </c>
      <c r="W384" s="23">
        <v>2409</v>
      </c>
      <c r="X384" s="23">
        <v>2409</v>
      </c>
      <c r="Y384" s="23">
        <v>2409</v>
      </c>
      <c r="Z384" s="23">
        <v>3026</v>
      </c>
      <c r="AA384" s="23">
        <v>3026</v>
      </c>
      <c r="AB384" s="23">
        <v>3026</v>
      </c>
      <c r="AC384" s="23">
        <v>3026</v>
      </c>
      <c r="AD384" s="23">
        <v>3026</v>
      </c>
      <c r="AE384" s="23">
        <v>3765</v>
      </c>
      <c r="AF384" s="23">
        <v>3765</v>
      </c>
      <c r="AG384" s="23">
        <v>3765</v>
      </c>
      <c r="AH384" s="23">
        <v>3765</v>
      </c>
      <c r="AI384" s="23">
        <v>3765</v>
      </c>
      <c r="AJ384" s="23">
        <v>4634</v>
      </c>
      <c r="AK384" s="23">
        <v>4634</v>
      </c>
      <c r="AL384" s="23">
        <v>4634</v>
      </c>
      <c r="AM384" s="23">
        <v>4634</v>
      </c>
      <c r="AN384" s="23">
        <v>4634</v>
      </c>
      <c r="AO384" s="23">
        <v>5684</v>
      </c>
      <c r="AP384" s="23">
        <v>5684</v>
      </c>
      <c r="AQ384" s="23">
        <v>5684</v>
      </c>
      <c r="AR384" s="23">
        <v>5684</v>
      </c>
      <c r="AS384" s="23">
        <v>5684</v>
      </c>
      <c r="AT384" s="23">
        <v>0</v>
      </c>
      <c r="AU384" s="23">
        <v>0</v>
      </c>
      <c r="AV384" s="23">
        <v>0</v>
      </c>
      <c r="AW384" s="23">
        <v>0</v>
      </c>
      <c r="AX384" s="23">
        <v>0</v>
      </c>
    </row>
    <row r="385" spans="2:50" x14ac:dyDescent="0.2">
      <c r="B385" s="22">
        <v>19</v>
      </c>
      <c r="C385" s="23">
        <v>1249</v>
      </c>
      <c r="D385" s="23">
        <v>1249</v>
      </c>
      <c r="E385" s="23">
        <v>1249</v>
      </c>
      <c r="F385" s="23">
        <v>1249</v>
      </c>
      <c r="G385" s="23">
        <v>1249</v>
      </c>
      <c r="H385" s="23">
        <v>1249</v>
      </c>
      <c r="I385" s="23">
        <v>1249</v>
      </c>
      <c r="J385" s="23">
        <v>1249</v>
      </c>
      <c r="K385" s="23">
        <v>1538</v>
      </c>
      <c r="L385" s="23">
        <v>1538</v>
      </c>
      <c r="M385" s="23">
        <v>1538</v>
      </c>
      <c r="N385" s="23">
        <v>1538</v>
      </c>
      <c r="O385" s="23">
        <v>1538</v>
      </c>
      <c r="P385" s="23">
        <v>2004</v>
      </c>
      <c r="Q385" s="23">
        <v>2004</v>
      </c>
      <c r="R385" s="23">
        <v>2004</v>
      </c>
      <c r="S385" s="23">
        <v>2004</v>
      </c>
      <c r="T385" s="23">
        <v>2004</v>
      </c>
      <c r="U385" s="23">
        <v>2409</v>
      </c>
      <c r="V385" s="23">
        <v>2409</v>
      </c>
      <c r="W385" s="23">
        <v>2409</v>
      </c>
      <c r="X385" s="23">
        <v>2409</v>
      </c>
      <c r="Y385" s="23">
        <v>2409</v>
      </c>
      <c r="Z385" s="23">
        <v>3026</v>
      </c>
      <c r="AA385" s="23">
        <v>3026</v>
      </c>
      <c r="AB385" s="23">
        <v>3026</v>
      </c>
      <c r="AC385" s="23">
        <v>3026</v>
      </c>
      <c r="AD385" s="23">
        <v>3026</v>
      </c>
      <c r="AE385" s="23">
        <v>3765</v>
      </c>
      <c r="AF385" s="23">
        <v>3765</v>
      </c>
      <c r="AG385" s="23">
        <v>3765</v>
      </c>
      <c r="AH385" s="23">
        <v>3765</v>
      </c>
      <c r="AI385" s="23">
        <v>3765</v>
      </c>
      <c r="AJ385" s="23">
        <v>4634</v>
      </c>
      <c r="AK385" s="23">
        <v>4634</v>
      </c>
      <c r="AL385" s="23">
        <v>4634</v>
      </c>
      <c r="AM385" s="23">
        <v>4634</v>
      </c>
      <c r="AN385" s="23">
        <v>4634</v>
      </c>
      <c r="AO385" s="23">
        <v>5684</v>
      </c>
      <c r="AP385" s="23">
        <v>5684</v>
      </c>
      <c r="AQ385" s="23">
        <v>5684</v>
      </c>
      <c r="AR385" s="23">
        <v>5684</v>
      </c>
      <c r="AS385" s="23">
        <v>5684</v>
      </c>
      <c r="AT385" s="23">
        <v>0</v>
      </c>
      <c r="AU385" s="23">
        <v>0</v>
      </c>
      <c r="AV385" s="23">
        <v>0</v>
      </c>
      <c r="AW385" s="23">
        <v>0</v>
      </c>
      <c r="AX385" s="23">
        <v>0</v>
      </c>
    </row>
    <row r="386" spans="2:50" x14ac:dyDescent="0.2">
      <c r="B386" s="22">
        <v>20</v>
      </c>
      <c r="C386" s="23">
        <v>1249</v>
      </c>
      <c r="D386" s="23">
        <v>1249</v>
      </c>
      <c r="E386" s="23">
        <v>1249</v>
      </c>
      <c r="F386" s="23">
        <v>1249</v>
      </c>
      <c r="G386" s="23">
        <v>1249</v>
      </c>
      <c r="H386" s="23">
        <v>1249</v>
      </c>
      <c r="I386" s="23">
        <v>1249</v>
      </c>
      <c r="J386" s="23">
        <v>1249</v>
      </c>
      <c r="K386" s="23">
        <v>1538</v>
      </c>
      <c r="L386" s="23">
        <v>1538</v>
      </c>
      <c r="M386" s="23">
        <v>1538</v>
      </c>
      <c r="N386" s="23">
        <v>1538</v>
      </c>
      <c r="O386" s="23">
        <v>1538</v>
      </c>
      <c r="P386" s="23">
        <v>2004</v>
      </c>
      <c r="Q386" s="23">
        <v>2004</v>
      </c>
      <c r="R386" s="23">
        <v>2004</v>
      </c>
      <c r="S386" s="23">
        <v>2004</v>
      </c>
      <c r="T386" s="23">
        <v>2004</v>
      </c>
      <c r="U386" s="23">
        <v>2409</v>
      </c>
      <c r="V386" s="23">
        <v>2409</v>
      </c>
      <c r="W386" s="23">
        <v>2409</v>
      </c>
      <c r="X386" s="23">
        <v>2409</v>
      </c>
      <c r="Y386" s="23">
        <v>2409</v>
      </c>
      <c r="Z386" s="23">
        <v>3026</v>
      </c>
      <c r="AA386" s="23">
        <v>3026</v>
      </c>
      <c r="AB386" s="23">
        <v>3026</v>
      </c>
      <c r="AC386" s="23">
        <v>3026</v>
      </c>
      <c r="AD386" s="23">
        <v>3026</v>
      </c>
      <c r="AE386" s="23">
        <v>3765</v>
      </c>
      <c r="AF386" s="23">
        <v>3765</v>
      </c>
      <c r="AG386" s="23">
        <v>3765</v>
      </c>
      <c r="AH386" s="23">
        <v>3765</v>
      </c>
      <c r="AI386" s="23">
        <v>3765</v>
      </c>
      <c r="AJ386" s="23">
        <v>4634</v>
      </c>
      <c r="AK386" s="23">
        <v>4634</v>
      </c>
      <c r="AL386" s="23">
        <v>4634</v>
      </c>
      <c r="AM386" s="23">
        <v>4634</v>
      </c>
      <c r="AN386" s="23">
        <v>4634</v>
      </c>
      <c r="AO386" s="23">
        <v>5684</v>
      </c>
      <c r="AP386" s="23">
        <v>5684</v>
      </c>
      <c r="AQ386" s="23">
        <v>5684</v>
      </c>
      <c r="AR386" s="23">
        <v>5684</v>
      </c>
      <c r="AS386" s="23">
        <v>5684</v>
      </c>
      <c r="AT386" s="23">
        <v>0</v>
      </c>
      <c r="AU386" s="23">
        <v>0</v>
      </c>
      <c r="AV386" s="23">
        <v>0</v>
      </c>
      <c r="AW386" s="23">
        <v>0</v>
      </c>
      <c r="AX386" s="23">
        <v>0</v>
      </c>
    </row>
    <row r="387" spans="2:50" x14ac:dyDescent="0.2">
      <c r="B387" s="22">
        <v>21</v>
      </c>
      <c r="C387" s="23">
        <v>1249</v>
      </c>
      <c r="D387" s="23">
        <v>1249</v>
      </c>
      <c r="E387" s="23">
        <v>1249</v>
      </c>
      <c r="F387" s="23">
        <v>1249</v>
      </c>
      <c r="G387" s="23">
        <v>1249</v>
      </c>
      <c r="H387" s="23">
        <v>1249</v>
      </c>
      <c r="I387" s="23">
        <v>1249</v>
      </c>
      <c r="J387" s="23">
        <v>1249</v>
      </c>
      <c r="K387" s="23">
        <v>1538</v>
      </c>
      <c r="L387" s="23">
        <v>1538</v>
      </c>
      <c r="M387" s="23">
        <v>1538</v>
      </c>
      <c r="N387" s="23">
        <v>1538</v>
      </c>
      <c r="O387" s="23">
        <v>1538</v>
      </c>
      <c r="P387" s="23">
        <v>2004</v>
      </c>
      <c r="Q387" s="23">
        <v>2004</v>
      </c>
      <c r="R387" s="23">
        <v>2004</v>
      </c>
      <c r="S387" s="23">
        <v>2004</v>
      </c>
      <c r="T387" s="23">
        <v>2004</v>
      </c>
      <c r="U387" s="23">
        <v>2409</v>
      </c>
      <c r="V387" s="23">
        <v>2409</v>
      </c>
      <c r="W387" s="23">
        <v>2409</v>
      </c>
      <c r="X387" s="23">
        <v>2409</v>
      </c>
      <c r="Y387" s="23">
        <v>2409</v>
      </c>
      <c r="Z387" s="23">
        <v>3026</v>
      </c>
      <c r="AA387" s="23">
        <v>3026</v>
      </c>
      <c r="AB387" s="23">
        <v>3026</v>
      </c>
      <c r="AC387" s="23">
        <v>3026</v>
      </c>
      <c r="AD387" s="23">
        <v>3026</v>
      </c>
      <c r="AE387" s="23">
        <v>3765</v>
      </c>
      <c r="AF387" s="23">
        <v>3765</v>
      </c>
      <c r="AG387" s="23">
        <v>3765</v>
      </c>
      <c r="AH387" s="23">
        <v>3765</v>
      </c>
      <c r="AI387" s="23">
        <v>3765</v>
      </c>
      <c r="AJ387" s="23">
        <v>4634</v>
      </c>
      <c r="AK387" s="23">
        <v>4634</v>
      </c>
      <c r="AL387" s="23">
        <v>4634</v>
      </c>
      <c r="AM387" s="23">
        <v>4634</v>
      </c>
      <c r="AN387" s="23">
        <v>4634</v>
      </c>
      <c r="AO387" s="23">
        <v>5684</v>
      </c>
      <c r="AP387" s="23">
        <v>5684</v>
      </c>
      <c r="AQ387" s="23">
        <v>5684</v>
      </c>
      <c r="AR387" s="23">
        <v>5684</v>
      </c>
      <c r="AS387" s="23">
        <v>5684</v>
      </c>
      <c r="AT387" s="23">
        <v>0</v>
      </c>
      <c r="AU387" s="23">
        <v>0</v>
      </c>
      <c r="AV387" s="23">
        <v>0</v>
      </c>
      <c r="AW387" s="23">
        <v>0</v>
      </c>
      <c r="AX387" s="23">
        <v>0</v>
      </c>
    </row>
    <row r="388" spans="2:50" x14ac:dyDescent="0.2">
      <c r="B388" s="22">
        <v>22</v>
      </c>
      <c r="C388" s="23">
        <v>1249</v>
      </c>
      <c r="D388" s="23">
        <v>1249</v>
      </c>
      <c r="E388" s="23">
        <v>1249</v>
      </c>
      <c r="F388" s="23">
        <v>1249</v>
      </c>
      <c r="G388" s="23">
        <v>1249</v>
      </c>
      <c r="H388" s="23">
        <v>1249</v>
      </c>
      <c r="I388" s="23">
        <v>1249</v>
      </c>
      <c r="J388" s="23">
        <v>1249</v>
      </c>
      <c r="K388" s="23">
        <v>1538</v>
      </c>
      <c r="L388" s="23">
        <v>1538</v>
      </c>
      <c r="M388" s="23">
        <v>1538</v>
      </c>
      <c r="N388" s="23">
        <v>1538</v>
      </c>
      <c r="O388" s="23">
        <v>1538</v>
      </c>
      <c r="P388" s="23">
        <v>2004</v>
      </c>
      <c r="Q388" s="23">
        <v>2004</v>
      </c>
      <c r="R388" s="23">
        <v>2004</v>
      </c>
      <c r="S388" s="23">
        <v>2004</v>
      </c>
      <c r="T388" s="23">
        <v>2004</v>
      </c>
      <c r="U388" s="23">
        <v>2409</v>
      </c>
      <c r="V388" s="23">
        <v>2409</v>
      </c>
      <c r="W388" s="23">
        <v>2409</v>
      </c>
      <c r="X388" s="23">
        <v>2409</v>
      </c>
      <c r="Y388" s="23">
        <v>2409</v>
      </c>
      <c r="Z388" s="23">
        <v>3026</v>
      </c>
      <c r="AA388" s="23">
        <v>3026</v>
      </c>
      <c r="AB388" s="23">
        <v>3026</v>
      </c>
      <c r="AC388" s="23">
        <v>3026</v>
      </c>
      <c r="AD388" s="23">
        <v>3026</v>
      </c>
      <c r="AE388" s="23">
        <v>3765</v>
      </c>
      <c r="AF388" s="23">
        <v>3765</v>
      </c>
      <c r="AG388" s="23">
        <v>3765</v>
      </c>
      <c r="AH388" s="23">
        <v>3765</v>
      </c>
      <c r="AI388" s="23">
        <v>3765</v>
      </c>
      <c r="AJ388" s="23">
        <v>4634</v>
      </c>
      <c r="AK388" s="23">
        <v>4634</v>
      </c>
      <c r="AL388" s="23">
        <v>4634</v>
      </c>
      <c r="AM388" s="23">
        <v>4634</v>
      </c>
      <c r="AN388" s="23">
        <v>4634</v>
      </c>
      <c r="AO388" s="23">
        <v>5684</v>
      </c>
      <c r="AP388" s="23">
        <v>5684</v>
      </c>
      <c r="AQ388" s="23">
        <v>5684</v>
      </c>
      <c r="AR388" s="23">
        <v>5684</v>
      </c>
      <c r="AS388" s="23">
        <v>5684</v>
      </c>
      <c r="AT388" s="23">
        <v>0</v>
      </c>
      <c r="AU388" s="23">
        <v>0</v>
      </c>
      <c r="AV388" s="23">
        <v>0</v>
      </c>
      <c r="AW388" s="23">
        <v>0</v>
      </c>
      <c r="AX388" s="23">
        <v>0</v>
      </c>
    </row>
    <row r="389" spans="2:50" x14ac:dyDescent="0.2">
      <c r="B389" s="22">
        <v>23</v>
      </c>
      <c r="C389" s="23">
        <v>1249</v>
      </c>
      <c r="D389" s="23">
        <v>1249</v>
      </c>
      <c r="E389" s="23">
        <v>1249</v>
      </c>
      <c r="F389" s="23">
        <v>1249</v>
      </c>
      <c r="G389" s="23">
        <v>1249</v>
      </c>
      <c r="H389" s="23">
        <v>1249</v>
      </c>
      <c r="I389" s="23">
        <v>1249</v>
      </c>
      <c r="J389" s="23">
        <v>1249</v>
      </c>
      <c r="K389" s="23">
        <v>1538</v>
      </c>
      <c r="L389" s="23">
        <v>1538</v>
      </c>
      <c r="M389" s="23">
        <v>1538</v>
      </c>
      <c r="N389" s="23">
        <v>1538</v>
      </c>
      <c r="O389" s="23">
        <v>1538</v>
      </c>
      <c r="P389" s="23">
        <v>2004</v>
      </c>
      <c r="Q389" s="23">
        <v>2004</v>
      </c>
      <c r="R389" s="23">
        <v>2004</v>
      </c>
      <c r="S389" s="23">
        <v>2004</v>
      </c>
      <c r="T389" s="23">
        <v>2004</v>
      </c>
      <c r="U389" s="23">
        <v>2409</v>
      </c>
      <c r="V389" s="23">
        <v>2409</v>
      </c>
      <c r="W389" s="23">
        <v>2409</v>
      </c>
      <c r="X389" s="23">
        <v>2409</v>
      </c>
      <c r="Y389" s="23">
        <v>2409</v>
      </c>
      <c r="Z389" s="23">
        <v>3026</v>
      </c>
      <c r="AA389" s="23">
        <v>3026</v>
      </c>
      <c r="AB389" s="23">
        <v>3026</v>
      </c>
      <c r="AC389" s="23">
        <v>3026</v>
      </c>
      <c r="AD389" s="23">
        <v>3026</v>
      </c>
      <c r="AE389" s="23">
        <v>3765</v>
      </c>
      <c r="AF389" s="23">
        <v>3765</v>
      </c>
      <c r="AG389" s="23">
        <v>3765</v>
      </c>
      <c r="AH389" s="23">
        <v>3765</v>
      </c>
      <c r="AI389" s="23">
        <v>3765</v>
      </c>
      <c r="AJ389" s="23">
        <v>4634</v>
      </c>
      <c r="AK389" s="23">
        <v>4634</v>
      </c>
      <c r="AL389" s="23">
        <v>4634</v>
      </c>
      <c r="AM389" s="23">
        <v>4634</v>
      </c>
      <c r="AN389" s="23">
        <v>4634</v>
      </c>
      <c r="AO389" s="23">
        <v>5684</v>
      </c>
      <c r="AP389" s="23">
        <v>5684</v>
      </c>
      <c r="AQ389" s="23">
        <v>5684</v>
      </c>
      <c r="AR389" s="23">
        <v>5684</v>
      </c>
      <c r="AS389" s="23">
        <v>5684</v>
      </c>
      <c r="AT389" s="23">
        <v>0</v>
      </c>
      <c r="AU389" s="23">
        <v>0</v>
      </c>
      <c r="AV389" s="23">
        <v>0</v>
      </c>
      <c r="AW389" s="23">
        <v>0</v>
      </c>
      <c r="AX389" s="23">
        <v>0</v>
      </c>
    </row>
    <row r="390" spans="2:50" x14ac:dyDescent="0.2">
      <c r="B390" s="22">
        <v>24</v>
      </c>
      <c r="C390" s="23">
        <v>1249</v>
      </c>
      <c r="D390" s="23">
        <v>1249</v>
      </c>
      <c r="E390" s="23">
        <v>1249</v>
      </c>
      <c r="F390" s="23">
        <v>1249</v>
      </c>
      <c r="G390" s="23">
        <v>1249</v>
      </c>
      <c r="H390" s="23">
        <v>1249</v>
      </c>
      <c r="I390" s="23">
        <v>1249</v>
      </c>
      <c r="J390" s="23">
        <v>1249</v>
      </c>
      <c r="K390" s="23">
        <v>1538</v>
      </c>
      <c r="L390" s="23">
        <v>1538</v>
      </c>
      <c r="M390" s="23">
        <v>1538</v>
      </c>
      <c r="N390" s="23">
        <v>1538</v>
      </c>
      <c r="O390" s="23">
        <v>1538</v>
      </c>
      <c r="P390" s="23">
        <v>2004</v>
      </c>
      <c r="Q390" s="23">
        <v>2004</v>
      </c>
      <c r="R390" s="23">
        <v>2004</v>
      </c>
      <c r="S390" s="23">
        <v>2004</v>
      </c>
      <c r="T390" s="23">
        <v>2004</v>
      </c>
      <c r="U390" s="23">
        <v>2409</v>
      </c>
      <c r="V390" s="23">
        <v>2409</v>
      </c>
      <c r="W390" s="23">
        <v>2409</v>
      </c>
      <c r="X390" s="23">
        <v>2409</v>
      </c>
      <c r="Y390" s="23">
        <v>2409</v>
      </c>
      <c r="Z390" s="23">
        <v>3026</v>
      </c>
      <c r="AA390" s="23">
        <v>3026</v>
      </c>
      <c r="AB390" s="23">
        <v>3026</v>
      </c>
      <c r="AC390" s="23">
        <v>3026</v>
      </c>
      <c r="AD390" s="23">
        <v>3026</v>
      </c>
      <c r="AE390" s="23">
        <v>3765</v>
      </c>
      <c r="AF390" s="23">
        <v>3765</v>
      </c>
      <c r="AG390" s="23">
        <v>3765</v>
      </c>
      <c r="AH390" s="23">
        <v>3765</v>
      </c>
      <c r="AI390" s="23">
        <v>3765</v>
      </c>
      <c r="AJ390" s="23">
        <v>4634</v>
      </c>
      <c r="AK390" s="23">
        <v>4634</v>
      </c>
      <c r="AL390" s="23">
        <v>4634</v>
      </c>
      <c r="AM390" s="23">
        <v>4634</v>
      </c>
      <c r="AN390" s="23">
        <v>4634</v>
      </c>
      <c r="AO390" s="23">
        <v>5684</v>
      </c>
      <c r="AP390" s="23">
        <v>5684</v>
      </c>
      <c r="AQ390" s="23">
        <v>5684</v>
      </c>
      <c r="AR390" s="23">
        <v>5684</v>
      </c>
      <c r="AS390" s="23">
        <v>5684</v>
      </c>
      <c r="AT390" s="23">
        <v>0</v>
      </c>
      <c r="AU390" s="23">
        <v>0</v>
      </c>
      <c r="AV390" s="23">
        <v>0</v>
      </c>
      <c r="AW390" s="23">
        <v>0</v>
      </c>
      <c r="AX390" s="23">
        <v>0</v>
      </c>
    </row>
    <row r="391" spans="2:50" x14ac:dyDescent="0.2">
      <c r="B391" s="22">
        <v>25</v>
      </c>
      <c r="C391" s="23">
        <v>1249</v>
      </c>
      <c r="D391" s="23">
        <v>1249</v>
      </c>
      <c r="E391" s="23">
        <v>1249</v>
      </c>
      <c r="F391" s="23">
        <v>1249</v>
      </c>
      <c r="G391" s="23">
        <v>1249</v>
      </c>
      <c r="H391" s="23">
        <v>1249</v>
      </c>
      <c r="I391" s="23">
        <v>1249</v>
      </c>
      <c r="J391" s="23">
        <v>1249</v>
      </c>
      <c r="K391" s="23">
        <v>1538</v>
      </c>
      <c r="L391" s="23">
        <v>1538</v>
      </c>
      <c r="M391" s="23">
        <v>1538</v>
      </c>
      <c r="N391" s="23">
        <v>1538</v>
      </c>
      <c r="O391" s="23">
        <v>1538</v>
      </c>
      <c r="P391" s="23">
        <v>2004</v>
      </c>
      <c r="Q391" s="23">
        <v>2004</v>
      </c>
      <c r="R391" s="23">
        <v>2004</v>
      </c>
      <c r="S391" s="23">
        <v>2004</v>
      </c>
      <c r="T391" s="23">
        <v>2004</v>
      </c>
      <c r="U391" s="23">
        <v>2409</v>
      </c>
      <c r="V391" s="23">
        <v>2409</v>
      </c>
      <c r="W391" s="23">
        <v>2409</v>
      </c>
      <c r="X391" s="23">
        <v>2409</v>
      </c>
      <c r="Y391" s="23">
        <v>2409</v>
      </c>
      <c r="Z391" s="23">
        <v>3026</v>
      </c>
      <c r="AA391" s="23">
        <v>3026</v>
      </c>
      <c r="AB391" s="23">
        <v>3026</v>
      </c>
      <c r="AC391" s="23">
        <v>3026</v>
      </c>
      <c r="AD391" s="23">
        <v>3026</v>
      </c>
      <c r="AE391" s="23">
        <v>3765</v>
      </c>
      <c r="AF391" s="23">
        <v>3765</v>
      </c>
      <c r="AG391" s="23">
        <v>3765</v>
      </c>
      <c r="AH391" s="23">
        <v>3765</v>
      </c>
      <c r="AI391" s="23">
        <v>3765</v>
      </c>
      <c r="AJ391" s="23">
        <v>4634</v>
      </c>
      <c r="AK391" s="23">
        <v>4634</v>
      </c>
      <c r="AL391" s="23">
        <v>4634</v>
      </c>
      <c r="AM391" s="23">
        <v>4634</v>
      </c>
      <c r="AN391" s="23">
        <v>4634</v>
      </c>
      <c r="AO391" s="23">
        <v>5684</v>
      </c>
      <c r="AP391" s="23">
        <v>5684</v>
      </c>
      <c r="AQ391" s="23">
        <v>5684</v>
      </c>
      <c r="AR391" s="23">
        <v>5684</v>
      </c>
      <c r="AS391" s="23">
        <v>5684</v>
      </c>
      <c r="AT391" s="23">
        <v>0</v>
      </c>
      <c r="AU391" s="23">
        <v>0</v>
      </c>
      <c r="AV391" s="23">
        <v>0</v>
      </c>
      <c r="AW391" s="23">
        <v>0</v>
      </c>
      <c r="AX391" s="23">
        <v>0</v>
      </c>
    </row>
    <row r="392" spans="2:50" x14ac:dyDescent="0.2">
      <c r="B392" s="22">
        <v>26</v>
      </c>
      <c r="C392" s="23">
        <v>1249</v>
      </c>
      <c r="D392" s="23">
        <v>1249</v>
      </c>
      <c r="E392" s="23">
        <v>1249</v>
      </c>
      <c r="F392" s="23">
        <v>1249</v>
      </c>
      <c r="G392" s="23">
        <v>1249</v>
      </c>
      <c r="H392" s="23">
        <v>1249</v>
      </c>
      <c r="I392" s="23">
        <v>1249</v>
      </c>
      <c r="J392" s="23">
        <v>1249</v>
      </c>
      <c r="K392" s="23">
        <v>1538</v>
      </c>
      <c r="L392" s="23">
        <v>1538</v>
      </c>
      <c r="M392" s="23">
        <v>1538</v>
      </c>
      <c r="N392" s="23">
        <v>1538</v>
      </c>
      <c r="O392" s="23">
        <v>1538</v>
      </c>
      <c r="P392" s="23">
        <v>2004</v>
      </c>
      <c r="Q392" s="23">
        <v>2004</v>
      </c>
      <c r="R392" s="23">
        <v>2004</v>
      </c>
      <c r="S392" s="23">
        <v>2004</v>
      </c>
      <c r="T392" s="23">
        <v>2004</v>
      </c>
      <c r="U392" s="23">
        <v>2409</v>
      </c>
      <c r="V392" s="23">
        <v>2409</v>
      </c>
      <c r="W392" s="23">
        <v>2409</v>
      </c>
      <c r="X392" s="23">
        <v>2409</v>
      </c>
      <c r="Y392" s="23">
        <v>2409</v>
      </c>
      <c r="Z392" s="23">
        <v>3026</v>
      </c>
      <c r="AA392" s="23">
        <v>3026</v>
      </c>
      <c r="AB392" s="23">
        <v>3026</v>
      </c>
      <c r="AC392" s="23">
        <v>3026</v>
      </c>
      <c r="AD392" s="23">
        <v>3026</v>
      </c>
      <c r="AE392" s="23">
        <v>3765</v>
      </c>
      <c r="AF392" s="23">
        <v>3765</v>
      </c>
      <c r="AG392" s="23">
        <v>3765</v>
      </c>
      <c r="AH392" s="23">
        <v>3765</v>
      </c>
      <c r="AI392" s="23">
        <v>3765</v>
      </c>
      <c r="AJ392" s="23">
        <v>4634</v>
      </c>
      <c r="AK392" s="23">
        <v>4634</v>
      </c>
      <c r="AL392" s="23">
        <v>4634</v>
      </c>
      <c r="AM392" s="23">
        <v>4634</v>
      </c>
      <c r="AN392" s="23">
        <v>4634</v>
      </c>
      <c r="AO392" s="23">
        <v>5684</v>
      </c>
      <c r="AP392" s="23">
        <v>5684</v>
      </c>
      <c r="AQ392" s="23">
        <v>5684</v>
      </c>
      <c r="AR392" s="23">
        <v>5684</v>
      </c>
      <c r="AS392" s="23">
        <v>5684</v>
      </c>
      <c r="AT392" s="23">
        <v>0</v>
      </c>
      <c r="AU392" s="23">
        <v>0</v>
      </c>
      <c r="AV392" s="23">
        <v>0</v>
      </c>
      <c r="AW392" s="23">
        <v>0</v>
      </c>
      <c r="AX392" s="23">
        <v>0</v>
      </c>
    </row>
    <row r="393" spans="2:50" x14ac:dyDescent="0.2">
      <c r="B393" s="22">
        <v>27</v>
      </c>
      <c r="C393" s="23">
        <v>1249</v>
      </c>
      <c r="D393" s="23">
        <v>1249</v>
      </c>
      <c r="E393" s="23">
        <v>1249</v>
      </c>
      <c r="F393" s="23">
        <v>1249</v>
      </c>
      <c r="G393" s="23">
        <v>1249</v>
      </c>
      <c r="H393" s="23">
        <v>1249</v>
      </c>
      <c r="I393" s="23">
        <v>1249</v>
      </c>
      <c r="J393" s="23">
        <v>1249</v>
      </c>
      <c r="K393" s="23">
        <v>1538</v>
      </c>
      <c r="L393" s="23">
        <v>1538</v>
      </c>
      <c r="M393" s="23">
        <v>1538</v>
      </c>
      <c r="N393" s="23">
        <v>1538</v>
      </c>
      <c r="O393" s="23">
        <v>1538</v>
      </c>
      <c r="P393" s="23">
        <v>2004</v>
      </c>
      <c r="Q393" s="23">
        <v>2004</v>
      </c>
      <c r="R393" s="23">
        <v>2004</v>
      </c>
      <c r="S393" s="23">
        <v>2004</v>
      </c>
      <c r="T393" s="23">
        <v>2004</v>
      </c>
      <c r="U393" s="23">
        <v>2409</v>
      </c>
      <c r="V393" s="23">
        <v>2409</v>
      </c>
      <c r="W393" s="23">
        <v>2409</v>
      </c>
      <c r="X393" s="23">
        <v>2409</v>
      </c>
      <c r="Y393" s="23">
        <v>2409</v>
      </c>
      <c r="Z393" s="23">
        <v>3026</v>
      </c>
      <c r="AA393" s="23">
        <v>3026</v>
      </c>
      <c r="AB393" s="23">
        <v>3026</v>
      </c>
      <c r="AC393" s="23">
        <v>3026</v>
      </c>
      <c r="AD393" s="23">
        <v>3026</v>
      </c>
      <c r="AE393" s="23">
        <v>3765</v>
      </c>
      <c r="AF393" s="23">
        <v>3765</v>
      </c>
      <c r="AG393" s="23">
        <v>3765</v>
      </c>
      <c r="AH393" s="23">
        <v>3765</v>
      </c>
      <c r="AI393" s="23">
        <v>3765</v>
      </c>
      <c r="AJ393" s="23">
        <v>4634</v>
      </c>
      <c r="AK393" s="23">
        <v>4634</v>
      </c>
      <c r="AL393" s="23">
        <v>4634</v>
      </c>
      <c r="AM393" s="23">
        <v>4634</v>
      </c>
      <c r="AN393" s="23">
        <v>4634</v>
      </c>
      <c r="AO393" s="23">
        <v>5684</v>
      </c>
      <c r="AP393" s="23">
        <v>5684</v>
      </c>
      <c r="AQ393" s="23">
        <v>5684</v>
      </c>
      <c r="AR393" s="23">
        <v>5684</v>
      </c>
      <c r="AS393" s="23">
        <v>5684</v>
      </c>
      <c r="AT393" s="23">
        <v>0</v>
      </c>
      <c r="AU393" s="23">
        <v>0</v>
      </c>
      <c r="AV393" s="23">
        <v>0</v>
      </c>
      <c r="AW393" s="23">
        <v>0</v>
      </c>
      <c r="AX393" s="23">
        <v>0</v>
      </c>
    </row>
    <row r="394" spans="2:50" x14ac:dyDescent="0.2">
      <c r="B394" s="22">
        <v>28</v>
      </c>
      <c r="C394" s="23">
        <v>1249</v>
      </c>
      <c r="D394" s="23">
        <v>1249</v>
      </c>
      <c r="E394" s="23">
        <v>1249</v>
      </c>
      <c r="F394" s="23">
        <v>1249</v>
      </c>
      <c r="G394" s="23">
        <v>1249</v>
      </c>
      <c r="H394" s="23">
        <v>1249</v>
      </c>
      <c r="I394" s="23">
        <v>1249</v>
      </c>
      <c r="J394" s="23">
        <v>1249</v>
      </c>
      <c r="K394" s="23">
        <v>1538</v>
      </c>
      <c r="L394" s="23">
        <v>1538</v>
      </c>
      <c r="M394" s="23">
        <v>1538</v>
      </c>
      <c r="N394" s="23">
        <v>1538</v>
      </c>
      <c r="O394" s="23">
        <v>1538</v>
      </c>
      <c r="P394" s="23">
        <v>2004</v>
      </c>
      <c r="Q394" s="23">
        <v>2004</v>
      </c>
      <c r="R394" s="23">
        <v>2004</v>
      </c>
      <c r="S394" s="23">
        <v>2004</v>
      </c>
      <c r="T394" s="23">
        <v>2004</v>
      </c>
      <c r="U394" s="23">
        <v>2409</v>
      </c>
      <c r="V394" s="23">
        <v>2409</v>
      </c>
      <c r="W394" s="23">
        <v>2409</v>
      </c>
      <c r="X394" s="23">
        <v>2409</v>
      </c>
      <c r="Y394" s="23">
        <v>2409</v>
      </c>
      <c r="Z394" s="23">
        <v>3026</v>
      </c>
      <c r="AA394" s="23">
        <v>3026</v>
      </c>
      <c r="AB394" s="23">
        <v>3026</v>
      </c>
      <c r="AC394" s="23">
        <v>3026</v>
      </c>
      <c r="AD394" s="23">
        <v>3026</v>
      </c>
      <c r="AE394" s="23">
        <v>3765</v>
      </c>
      <c r="AF394" s="23">
        <v>3765</v>
      </c>
      <c r="AG394" s="23">
        <v>3765</v>
      </c>
      <c r="AH394" s="23">
        <v>3765</v>
      </c>
      <c r="AI394" s="23">
        <v>3765</v>
      </c>
      <c r="AJ394" s="23">
        <v>4634</v>
      </c>
      <c r="AK394" s="23">
        <v>4634</v>
      </c>
      <c r="AL394" s="23">
        <v>4634</v>
      </c>
      <c r="AM394" s="23">
        <v>4634</v>
      </c>
      <c r="AN394" s="23">
        <v>4634</v>
      </c>
      <c r="AO394" s="23">
        <v>5684</v>
      </c>
      <c r="AP394" s="23">
        <v>5684</v>
      </c>
      <c r="AQ394" s="23">
        <v>5684</v>
      </c>
      <c r="AR394" s="23">
        <v>5684</v>
      </c>
      <c r="AS394" s="23">
        <v>5684</v>
      </c>
      <c r="AT394" s="23">
        <v>0</v>
      </c>
      <c r="AU394" s="23">
        <v>0</v>
      </c>
      <c r="AV394" s="23">
        <v>0</v>
      </c>
      <c r="AW394" s="23">
        <v>0</v>
      </c>
      <c r="AX394" s="23">
        <v>0</v>
      </c>
    </row>
    <row r="395" spans="2:50" x14ac:dyDescent="0.2">
      <c r="B395" s="22">
        <v>29</v>
      </c>
      <c r="C395" s="23">
        <v>1249</v>
      </c>
      <c r="D395" s="23">
        <v>1249</v>
      </c>
      <c r="E395" s="23">
        <v>1249</v>
      </c>
      <c r="F395" s="23">
        <v>1249</v>
      </c>
      <c r="G395" s="23">
        <v>1249</v>
      </c>
      <c r="H395" s="23">
        <v>1249</v>
      </c>
      <c r="I395" s="23">
        <v>1249</v>
      </c>
      <c r="J395" s="23">
        <v>1249</v>
      </c>
      <c r="K395" s="23">
        <v>1538</v>
      </c>
      <c r="L395" s="23">
        <v>1538</v>
      </c>
      <c r="M395" s="23">
        <v>1538</v>
      </c>
      <c r="N395" s="23">
        <v>1538</v>
      </c>
      <c r="O395" s="23">
        <v>1538</v>
      </c>
      <c r="P395" s="23">
        <v>2004</v>
      </c>
      <c r="Q395" s="23">
        <v>2004</v>
      </c>
      <c r="R395" s="23">
        <v>2004</v>
      </c>
      <c r="S395" s="23">
        <v>2004</v>
      </c>
      <c r="T395" s="23">
        <v>2004</v>
      </c>
      <c r="U395" s="23">
        <v>2409</v>
      </c>
      <c r="V395" s="23">
        <v>2409</v>
      </c>
      <c r="W395" s="23">
        <v>2409</v>
      </c>
      <c r="X395" s="23">
        <v>2409</v>
      </c>
      <c r="Y395" s="23">
        <v>2409</v>
      </c>
      <c r="Z395" s="23">
        <v>3026</v>
      </c>
      <c r="AA395" s="23">
        <v>3026</v>
      </c>
      <c r="AB395" s="23">
        <v>3026</v>
      </c>
      <c r="AC395" s="23">
        <v>3026</v>
      </c>
      <c r="AD395" s="23">
        <v>3026</v>
      </c>
      <c r="AE395" s="23">
        <v>3765</v>
      </c>
      <c r="AF395" s="23">
        <v>3765</v>
      </c>
      <c r="AG395" s="23">
        <v>3765</v>
      </c>
      <c r="AH395" s="23">
        <v>3765</v>
      </c>
      <c r="AI395" s="23">
        <v>3765</v>
      </c>
      <c r="AJ395" s="23">
        <v>4634</v>
      </c>
      <c r="AK395" s="23">
        <v>4634</v>
      </c>
      <c r="AL395" s="23">
        <v>4634</v>
      </c>
      <c r="AM395" s="23">
        <v>4634</v>
      </c>
      <c r="AN395" s="23">
        <v>4634</v>
      </c>
      <c r="AO395" s="23">
        <v>5684</v>
      </c>
      <c r="AP395" s="23">
        <v>5684</v>
      </c>
      <c r="AQ395" s="23">
        <v>5684</v>
      </c>
      <c r="AR395" s="23">
        <v>5684</v>
      </c>
      <c r="AS395" s="23">
        <v>5684</v>
      </c>
      <c r="AT395" s="23">
        <v>0</v>
      </c>
      <c r="AU395" s="23">
        <v>0</v>
      </c>
      <c r="AV395" s="23">
        <v>0</v>
      </c>
      <c r="AW395" s="23">
        <v>0</v>
      </c>
      <c r="AX395" s="23">
        <v>0</v>
      </c>
    </row>
    <row r="396" spans="2:50" x14ac:dyDescent="0.2">
      <c r="B396" s="22">
        <v>30</v>
      </c>
      <c r="C396" s="23">
        <v>1249</v>
      </c>
      <c r="D396" s="23">
        <v>1249</v>
      </c>
      <c r="E396" s="23">
        <v>1249</v>
      </c>
      <c r="F396" s="23">
        <v>1249</v>
      </c>
      <c r="G396" s="23">
        <v>1249</v>
      </c>
      <c r="H396" s="23">
        <v>1249</v>
      </c>
      <c r="I396" s="23">
        <v>1249</v>
      </c>
      <c r="J396" s="23">
        <v>1249</v>
      </c>
      <c r="K396" s="23">
        <v>1538</v>
      </c>
      <c r="L396" s="23">
        <v>1538</v>
      </c>
      <c r="M396" s="23">
        <v>1538</v>
      </c>
      <c r="N396" s="23">
        <v>1538</v>
      </c>
      <c r="O396" s="23">
        <v>1538</v>
      </c>
      <c r="P396" s="23">
        <v>2004</v>
      </c>
      <c r="Q396" s="23">
        <v>2004</v>
      </c>
      <c r="R396" s="23">
        <v>2004</v>
      </c>
      <c r="S396" s="23">
        <v>2004</v>
      </c>
      <c r="T396" s="23">
        <v>2004</v>
      </c>
      <c r="U396" s="23">
        <v>2409</v>
      </c>
      <c r="V396" s="23">
        <v>2409</v>
      </c>
      <c r="W396" s="23">
        <v>2409</v>
      </c>
      <c r="X396" s="23">
        <v>2409</v>
      </c>
      <c r="Y396" s="23">
        <v>2409</v>
      </c>
      <c r="Z396" s="23">
        <v>3026</v>
      </c>
      <c r="AA396" s="23">
        <v>3026</v>
      </c>
      <c r="AB396" s="23">
        <v>3026</v>
      </c>
      <c r="AC396" s="23">
        <v>3026</v>
      </c>
      <c r="AD396" s="23">
        <v>3026</v>
      </c>
      <c r="AE396" s="23">
        <v>3765</v>
      </c>
      <c r="AF396" s="23">
        <v>3765</v>
      </c>
      <c r="AG396" s="23">
        <v>3765</v>
      </c>
      <c r="AH396" s="23">
        <v>3765</v>
      </c>
      <c r="AI396" s="23">
        <v>3765</v>
      </c>
      <c r="AJ396" s="23">
        <v>4634</v>
      </c>
      <c r="AK396" s="23">
        <v>4634</v>
      </c>
      <c r="AL396" s="23">
        <v>4634</v>
      </c>
      <c r="AM396" s="23">
        <v>4634</v>
      </c>
      <c r="AN396" s="23">
        <v>4634</v>
      </c>
      <c r="AO396" s="23">
        <v>5684</v>
      </c>
      <c r="AP396" s="23">
        <v>5684</v>
      </c>
      <c r="AQ396" s="23">
        <v>5684</v>
      </c>
      <c r="AR396" s="23">
        <v>5684</v>
      </c>
      <c r="AS396" s="23">
        <v>5684</v>
      </c>
      <c r="AT396" s="23">
        <v>0</v>
      </c>
      <c r="AU396" s="23">
        <v>0</v>
      </c>
      <c r="AV396" s="23">
        <v>0</v>
      </c>
      <c r="AW396" s="23">
        <v>0</v>
      </c>
      <c r="AX396" s="23">
        <v>0</v>
      </c>
    </row>
    <row r="397" spans="2:50" x14ac:dyDescent="0.2">
      <c r="B397" s="22">
        <v>31</v>
      </c>
      <c r="C397" s="23">
        <v>1249</v>
      </c>
      <c r="D397" s="23">
        <v>1249</v>
      </c>
      <c r="E397" s="23">
        <v>1249</v>
      </c>
      <c r="F397" s="23">
        <v>1249</v>
      </c>
      <c r="G397" s="23">
        <v>1249</v>
      </c>
      <c r="H397" s="23">
        <v>1249</v>
      </c>
      <c r="I397" s="23">
        <v>1249</v>
      </c>
      <c r="J397" s="23">
        <v>1249</v>
      </c>
      <c r="K397" s="23">
        <v>1538</v>
      </c>
      <c r="L397" s="23">
        <v>1538</v>
      </c>
      <c r="M397" s="23">
        <v>1538</v>
      </c>
      <c r="N397" s="23">
        <v>1538</v>
      </c>
      <c r="O397" s="23">
        <v>1538</v>
      </c>
      <c r="P397" s="23">
        <v>2004</v>
      </c>
      <c r="Q397" s="23">
        <v>2004</v>
      </c>
      <c r="R397" s="23">
        <v>2004</v>
      </c>
      <c r="S397" s="23">
        <v>2004</v>
      </c>
      <c r="T397" s="23">
        <v>2004</v>
      </c>
      <c r="U397" s="23">
        <v>2409</v>
      </c>
      <c r="V397" s="23">
        <v>2409</v>
      </c>
      <c r="W397" s="23">
        <v>2409</v>
      </c>
      <c r="X397" s="23">
        <v>2409</v>
      </c>
      <c r="Y397" s="23">
        <v>2409</v>
      </c>
      <c r="Z397" s="23">
        <v>3026</v>
      </c>
      <c r="AA397" s="23">
        <v>3026</v>
      </c>
      <c r="AB397" s="23">
        <v>3026</v>
      </c>
      <c r="AC397" s="23">
        <v>3026</v>
      </c>
      <c r="AD397" s="23">
        <v>3026</v>
      </c>
      <c r="AE397" s="23">
        <v>3765</v>
      </c>
      <c r="AF397" s="23">
        <v>3765</v>
      </c>
      <c r="AG397" s="23">
        <v>3765</v>
      </c>
      <c r="AH397" s="23">
        <v>3765</v>
      </c>
      <c r="AI397" s="23">
        <v>3765</v>
      </c>
      <c r="AJ397" s="23">
        <v>4634</v>
      </c>
      <c r="AK397" s="23">
        <v>4634</v>
      </c>
      <c r="AL397" s="23">
        <v>4634</v>
      </c>
      <c r="AM397" s="23">
        <v>4634</v>
      </c>
      <c r="AN397" s="23">
        <v>4634</v>
      </c>
      <c r="AO397" s="23">
        <v>5684</v>
      </c>
      <c r="AP397" s="23">
        <v>5684</v>
      </c>
      <c r="AQ397" s="23">
        <v>5684</v>
      </c>
      <c r="AR397" s="23">
        <v>5684</v>
      </c>
      <c r="AS397" s="23">
        <v>5684</v>
      </c>
      <c r="AT397" s="23">
        <v>0</v>
      </c>
      <c r="AU397" s="23">
        <v>0</v>
      </c>
      <c r="AV397" s="23">
        <v>0</v>
      </c>
      <c r="AW397" s="23">
        <v>0</v>
      </c>
      <c r="AX397" s="23">
        <v>0</v>
      </c>
    </row>
    <row r="398" spans="2:50" x14ac:dyDescent="0.2">
      <c r="B398" s="22">
        <v>32</v>
      </c>
      <c r="C398" s="23">
        <v>1249</v>
      </c>
      <c r="D398" s="23">
        <v>1249</v>
      </c>
      <c r="E398" s="23">
        <v>1249</v>
      </c>
      <c r="F398" s="23">
        <v>1249</v>
      </c>
      <c r="G398" s="23">
        <v>1249</v>
      </c>
      <c r="H398" s="23">
        <v>1249</v>
      </c>
      <c r="I398" s="23">
        <v>1249</v>
      </c>
      <c r="J398" s="23">
        <v>1249</v>
      </c>
      <c r="K398" s="23">
        <v>1538</v>
      </c>
      <c r="L398" s="23">
        <v>1538</v>
      </c>
      <c r="M398" s="23">
        <v>1538</v>
      </c>
      <c r="N398" s="23">
        <v>1538</v>
      </c>
      <c r="O398" s="23">
        <v>1538</v>
      </c>
      <c r="P398" s="23">
        <v>2004</v>
      </c>
      <c r="Q398" s="23">
        <v>2004</v>
      </c>
      <c r="R398" s="23">
        <v>2004</v>
      </c>
      <c r="S398" s="23">
        <v>2004</v>
      </c>
      <c r="T398" s="23">
        <v>2004</v>
      </c>
      <c r="U398" s="23">
        <v>2409</v>
      </c>
      <c r="V398" s="23">
        <v>2409</v>
      </c>
      <c r="W398" s="23">
        <v>2409</v>
      </c>
      <c r="X398" s="23">
        <v>2409</v>
      </c>
      <c r="Y398" s="23">
        <v>2409</v>
      </c>
      <c r="Z398" s="23">
        <v>3026</v>
      </c>
      <c r="AA398" s="23">
        <v>3026</v>
      </c>
      <c r="AB398" s="23">
        <v>3026</v>
      </c>
      <c r="AC398" s="23">
        <v>3026</v>
      </c>
      <c r="AD398" s="23">
        <v>3026</v>
      </c>
      <c r="AE398" s="23">
        <v>3765</v>
      </c>
      <c r="AF398" s="23">
        <v>3765</v>
      </c>
      <c r="AG398" s="23">
        <v>3765</v>
      </c>
      <c r="AH398" s="23">
        <v>3765</v>
      </c>
      <c r="AI398" s="23">
        <v>3765</v>
      </c>
      <c r="AJ398" s="23">
        <v>4634</v>
      </c>
      <c r="AK398" s="23">
        <v>4634</v>
      </c>
      <c r="AL398" s="23">
        <v>4634</v>
      </c>
      <c r="AM398" s="23">
        <v>4634</v>
      </c>
      <c r="AN398" s="23">
        <v>4634</v>
      </c>
      <c r="AO398" s="23">
        <v>5684</v>
      </c>
      <c r="AP398" s="23">
        <v>5684</v>
      </c>
      <c r="AQ398" s="23">
        <v>5684</v>
      </c>
      <c r="AR398" s="23">
        <v>5684</v>
      </c>
      <c r="AS398" s="23">
        <v>5684</v>
      </c>
      <c r="AT398" s="23">
        <v>0</v>
      </c>
      <c r="AU398" s="23">
        <v>0</v>
      </c>
      <c r="AV398" s="23">
        <v>0</v>
      </c>
      <c r="AW398" s="23">
        <v>0</v>
      </c>
      <c r="AX398" s="23">
        <v>0</v>
      </c>
    </row>
    <row r="399" spans="2:50" x14ac:dyDescent="0.2">
      <c r="B399" s="22">
        <v>33</v>
      </c>
      <c r="C399" s="23">
        <v>1249</v>
      </c>
      <c r="D399" s="23">
        <v>1249</v>
      </c>
      <c r="E399" s="23">
        <v>1249</v>
      </c>
      <c r="F399" s="23">
        <v>1249</v>
      </c>
      <c r="G399" s="23">
        <v>1249</v>
      </c>
      <c r="H399" s="23">
        <v>1249</v>
      </c>
      <c r="I399" s="23">
        <v>1249</v>
      </c>
      <c r="J399" s="23">
        <v>1249</v>
      </c>
      <c r="K399" s="23">
        <v>1538</v>
      </c>
      <c r="L399" s="23">
        <v>1538</v>
      </c>
      <c r="M399" s="23">
        <v>1538</v>
      </c>
      <c r="N399" s="23">
        <v>1538</v>
      </c>
      <c r="O399" s="23">
        <v>1538</v>
      </c>
      <c r="P399" s="23">
        <v>2004</v>
      </c>
      <c r="Q399" s="23">
        <v>2004</v>
      </c>
      <c r="R399" s="23">
        <v>2004</v>
      </c>
      <c r="S399" s="23">
        <v>2004</v>
      </c>
      <c r="T399" s="23">
        <v>2004</v>
      </c>
      <c r="U399" s="23">
        <v>2409</v>
      </c>
      <c r="V399" s="23">
        <v>2409</v>
      </c>
      <c r="W399" s="23">
        <v>2409</v>
      </c>
      <c r="X399" s="23">
        <v>2409</v>
      </c>
      <c r="Y399" s="23">
        <v>2409</v>
      </c>
      <c r="Z399" s="23">
        <v>3026</v>
      </c>
      <c r="AA399" s="23">
        <v>3026</v>
      </c>
      <c r="AB399" s="23">
        <v>3026</v>
      </c>
      <c r="AC399" s="23">
        <v>3026</v>
      </c>
      <c r="AD399" s="23">
        <v>3026</v>
      </c>
      <c r="AE399" s="23">
        <v>3765</v>
      </c>
      <c r="AF399" s="23">
        <v>3765</v>
      </c>
      <c r="AG399" s="23">
        <v>3765</v>
      </c>
      <c r="AH399" s="23">
        <v>3765</v>
      </c>
      <c r="AI399" s="23">
        <v>3765</v>
      </c>
      <c r="AJ399" s="23">
        <v>4634</v>
      </c>
      <c r="AK399" s="23">
        <v>4634</v>
      </c>
      <c r="AL399" s="23">
        <v>4634</v>
      </c>
      <c r="AM399" s="23">
        <v>4634</v>
      </c>
      <c r="AN399" s="23">
        <v>4634</v>
      </c>
      <c r="AO399" s="23">
        <v>5684</v>
      </c>
      <c r="AP399" s="23">
        <v>5684</v>
      </c>
      <c r="AQ399" s="23">
        <v>5684</v>
      </c>
      <c r="AR399" s="23">
        <v>5684</v>
      </c>
      <c r="AS399" s="23">
        <v>5684</v>
      </c>
      <c r="AT399" s="23">
        <v>0</v>
      </c>
      <c r="AU399" s="23">
        <v>0</v>
      </c>
      <c r="AV399" s="23">
        <v>0</v>
      </c>
      <c r="AW399" s="23">
        <v>0</v>
      </c>
      <c r="AX399" s="23">
        <v>0</v>
      </c>
    </row>
    <row r="400" spans="2:50" x14ac:dyDescent="0.2">
      <c r="B400" s="22">
        <v>34</v>
      </c>
      <c r="C400" s="23">
        <v>1249</v>
      </c>
      <c r="D400" s="23">
        <v>1249</v>
      </c>
      <c r="E400" s="23">
        <v>1249</v>
      </c>
      <c r="F400" s="23">
        <v>1249</v>
      </c>
      <c r="G400" s="23">
        <v>1249</v>
      </c>
      <c r="H400" s="23">
        <v>1249</v>
      </c>
      <c r="I400" s="23">
        <v>1249</v>
      </c>
      <c r="J400" s="23">
        <v>1249</v>
      </c>
      <c r="K400" s="23">
        <v>1538</v>
      </c>
      <c r="L400" s="23">
        <v>1538</v>
      </c>
      <c r="M400" s="23">
        <v>1538</v>
      </c>
      <c r="N400" s="23">
        <v>1538</v>
      </c>
      <c r="O400" s="23">
        <v>1538</v>
      </c>
      <c r="P400" s="23">
        <v>2004</v>
      </c>
      <c r="Q400" s="23">
        <v>2004</v>
      </c>
      <c r="R400" s="23">
        <v>2004</v>
      </c>
      <c r="S400" s="23">
        <v>2004</v>
      </c>
      <c r="T400" s="23">
        <v>2004</v>
      </c>
      <c r="U400" s="23">
        <v>2409</v>
      </c>
      <c r="V400" s="23">
        <v>2409</v>
      </c>
      <c r="W400" s="23">
        <v>2409</v>
      </c>
      <c r="X400" s="23">
        <v>2409</v>
      </c>
      <c r="Y400" s="23">
        <v>2409</v>
      </c>
      <c r="Z400" s="23">
        <v>3026</v>
      </c>
      <c r="AA400" s="23">
        <v>3026</v>
      </c>
      <c r="AB400" s="23">
        <v>3026</v>
      </c>
      <c r="AC400" s="23">
        <v>3026</v>
      </c>
      <c r="AD400" s="23">
        <v>3026</v>
      </c>
      <c r="AE400" s="23">
        <v>3765</v>
      </c>
      <c r="AF400" s="23">
        <v>3765</v>
      </c>
      <c r="AG400" s="23">
        <v>3765</v>
      </c>
      <c r="AH400" s="23">
        <v>3765</v>
      </c>
      <c r="AI400" s="23">
        <v>3765</v>
      </c>
      <c r="AJ400" s="23">
        <v>4634</v>
      </c>
      <c r="AK400" s="23">
        <v>4634</v>
      </c>
      <c r="AL400" s="23">
        <v>4634</v>
      </c>
      <c r="AM400" s="23">
        <v>4634</v>
      </c>
      <c r="AN400" s="23">
        <v>4634</v>
      </c>
      <c r="AO400" s="23">
        <v>5684</v>
      </c>
      <c r="AP400" s="23">
        <v>5684</v>
      </c>
      <c r="AQ400" s="23">
        <v>5684</v>
      </c>
      <c r="AR400" s="23">
        <v>5684</v>
      </c>
      <c r="AS400" s="23">
        <v>5684</v>
      </c>
      <c r="AT400" s="23">
        <v>0</v>
      </c>
      <c r="AU400" s="23">
        <v>0</v>
      </c>
      <c r="AV400" s="23">
        <v>0</v>
      </c>
      <c r="AW400" s="23">
        <v>0</v>
      </c>
      <c r="AX400" s="23">
        <v>0</v>
      </c>
    </row>
    <row r="401" spans="2:50" x14ac:dyDescent="0.2">
      <c r="B401" s="22">
        <v>35</v>
      </c>
      <c r="C401" s="23">
        <v>1249</v>
      </c>
      <c r="D401" s="23">
        <v>1249</v>
      </c>
      <c r="E401" s="23">
        <v>1249</v>
      </c>
      <c r="F401" s="23">
        <v>1249</v>
      </c>
      <c r="G401" s="23">
        <v>1249</v>
      </c>
      <c r="H401" s="23">
        <v>1249</v>
      </c>
      <c r="I401" s="23">
        <v>1249</v>
      </c>
      <c r="J401" s="23">
        <v>1249</v>
      </c>
      <c r="K401" s="23">
        <v>1538</v>
      </c>
      <c r="L401" s="23">
        <v>1538</v>
      </c>
      <c r="M401" s="23">
        <v>1538</v>
      </c>
      <c r="N401" s="23">
        <v>1538</v>
      </c>
      <c r="O401" s="23">
        <v>1538</v>
      </c>
      <c r="P401" s="23">
        <v>2004</v>
      </c>
      <c r="Q401" s="23">
        <v>2004</v>
      </c>
      <c r="R401" s="23">
        <v>2004</v>
      </c>
      <c r="S401" s="23">
        <v>2004</v>
      </c>
      <c r="T401" s="23">
        <v>2004</v>
      </c>
      <c r="U401" s="23">
        <v>2409</v>
      </c>
      <c r="V401" s="23">
        <v>2409</v>
      </c>
      <c r="W401" s="23">
        <v>2409</v>
      </c>
      <c r="X401" s="23">
        <v>2409</v>
      </c>
      <c r="Y401" s="23">
        <v>2409</v>
      </c>
      <c r="Z401" s="23">
        <v>3026</v>
      </c>
      <c r="AA401" s="23">
        <v>3026</v>
      </c>
      <c r="AB401" s="23">
        <v>3026</v>
      </c>
      <c r="AC401" s="23">
        <v>3026</v>
      </c>
      <c r="AD401" s="23">
        <v>3026</v>
      </c>
      <c r="AE401" s="23">
        <v>3765</v>
      </c>
      <c r="AF401" s="23">
        <v>3765</v>
      </c>
      <c r="AG401" s="23">
        <v>3765</v>
      </c>
      <c r="AH401" s="23">
        <v>3765</v>
      </c>
      <c r="AI401" s="23">
        <v>3765</v>
      </c>
      <c r="AJ401" s="23">
        <v>4634</v>
      </c>
      <c r="AK401" s="23">
        <v>4634</v>
      </c>
      <c r="AL401" s="23">
        <v>4634</v>
      </c>
      <c r="AM401" s="23">
        <v>4634</v>
      </c>
      <c r="AN401" s="23">
        <v>4634</v>
      </c>
      <c r="AO401" s="23">
        <v>5684</v>
      </c>
      <c r="AP401" s="23">
        <v>5684</v>
      </c>
      <c r="AQ401" s="23">
        <v>5684</v>
      </c>
      <c r="AR401" s="23">
        <v>5684</v>
      </c>
      <c r="AS401" s="23">
        <v>5684</v>
      </c>
      <c r="AT401" s="23">
        <v>0</v>
      </c>
      <c r="AU401" s="23">
        <v>0</v>
      </c>
      <c r="AV401" s="23">
        <v>0</v>
      </c>
      <c r="AW401" s="23">
        <v>0</v>
      </c>
      <c r="AX401" s="23">
        <v>0</v>
      </c>
    </row>
    <row r="402" spans="2:50" x14ac:dyDescent="0.2">
      <c r="B402" s="22">
        <v>36</v>
      </c>
      <c r="C402" s="23">
        <v>1249</v>
      </c>
      <c r="D402" s="23">
        <v>1249</v>
      </c>
      <c r="E402" s="23">
        <v>1249</v>
      </c>
      <c r="F402" s="23">
        <v>1249</v>
      </c>
      <c r="G402" s="23">
        <v>1249</v>
      </c>
      <c r="H402" s="23">
        <v>1249</v>
      </c>
      <c r="I402" s="23">
        <v>1249</v>
      </c>
      <c r="J402" s="23">
        <v>1249</v>
      </c>
      <c r="K402" s="23">
        <v>1538</v>
      </c>
      <c r="L402" s="23">
        <v>1538</v>
      </c>
      <c r="M402" s="23">
        <v>1538</v>
      </c>
      <c r="N402" s="23">
        <v>1538</v>
      </c>
      <c r="O402" s="23">
        <v>1538</v>
      </c>
      <c r="P402" s="23">
        <v>2004</v>
      </c>
      <c r="Q402" s="23">
        <v>2004</v>
      </c>
      <c r="R402" s="23">
        <v>2004</v>
      </c>
      <c r="S402" s="23">
        <v>2004</v>
      </c>
      <c r="T402" s="23">
        <v>2004</v>
      </c>
      <c r="U402" s="23">
        <v>2409</v>
      </c>
      <c r="V402" s="23">
        <v>2409</v>
      </c>
      <c r="W402" s="23">
        <v>2409</v>
      </c>
      <c r="X402" s="23">
        <v>2409</v>
      </c>
      <c r="Y402" s="23">
        <v>2409</v>
      </c>
      <c r="Z402" s="23">
        <v>3026</v>
      </c>
      <c r="AA402" s="23">
        <v>3026</v>
      </c>
      <c r="AB402" s="23">
        <v>3026</v>
      </c>
      <c r="AC402" s="23">
        <v>3026</v>
      </c>
      <c r="AD402" s="23">
        <v>3026</v>
      </c>
      <c r="AE402" s="23">
        <v>3765</v>
      </c>
      <c r="AF402" s="23">
        <v>3765</v>
      </c>
      <c r="AG402" s="23">
        <v>3765</v>
      </c>
      <c r="AH402" s="23">
        <v>3765</v>
      </c>
      <c r="AI402" s="23">
        <v>3765</v>
      </c>
      <c r="AJ402" s="23">
        <v>4634</v>
      </c>
      <c r="AK402" s="23">
        <v>4634</v>
      </c>
      <c r="AL402" s="23">
        <v>4634</v>
      </c>
      <c r="AM402" s="23">
        <v>4634</v>
      </c>
      <c r="AN402" s="23">
        <v>4634</v>
      </c>
      <c r="AO402" s="23">
        <v>5684</v>
      </c>
      <c r="AP402" s="23">
        <v>5684</v>
      </c>
      <c r="AQ402" s="23">
        <v>5684</v>
      </c>
      <c r="AR402" s="23">
        <v>5684</v>
      </c>
      <c r="AS402" s="23">
        <v>5684</v>
      </c>
      <c r="AT402" s="23">
        <v>0</v>
      </c>
      <c r="AU402" s="23">
        <v>0</v>
      </c>
      <c r="AV402" s="23">
        <v>0</v>
      </c>
      <c r="AW402" s="23">
        <v>0</v>
      </c>
      <c r="AX402" s="23">
        <v>0</v>
      </c>
    </row>
    <row r="403" spans="2:50" x14ac:dyDescent="0.2">
      <c r="B403" s="22">
        <v>37</v>
      </c>
      <c r="C403" s="23">
        <v>1249</v>
      </c>
      <c r="D403" s="23">
        <v>1249</v>
      </c>
      <c r="E403" s="23">
        <v>1249</v>
      </c>
      <c r="F403" s="23">
        <v>1249</v>
      </c>
      <c r="G403" s="23">
        <v>1249</v>
      </c>
      <c r="H403" s="23">
        <v>1249</v>
      </c>
      <c r="I403" s="23">
        <v>1249</v>
      </c>
      <c r="J403" s="23">
        <v>1249</v>
      </c>
      <c r="K403" s="23">
        <v>1538</v>
      </c>
      <c r="L403" s="23">
        <v>1538</v>
      </c>
      <c r="M403" s="23">
        <v>1538</v>
      </c>
      <c r="N403" s="23">
        <v>1538</v>
      </c>
      <c r="O403" s="23">
        <v>1538</v>
      </c>
      <c r="P403" s="23">
        <v>2004</v>
      </c>
      <c r="Q403" s="23">
        <v>2004</v>
      </c>
      <c r="R403" s="23">
        <v>2004</v>
      </c>
      <c r="S403" s="23">
        <v>2004</v>
      </c>
      <c r="T403" s="23">
        <v>2004</v>
      </c>
      <c r="U403" s="23">
        <v>2409</v>
      </c>
      <c r="V403" s="23">
        <v>2409</v>
      </c>
      <c r="W403" s="23">
        <v>2409</v>
      </c>
      <c r="X403" s="23">
        <v>2409</v>
      </c>
      <c r="Y403" s="23">
        <v>2409</v>
      </c>
      <c r="Z403" s="23">
        <v>3026</v>
      </c>
      <c r="AA403" s="23">
        <v>3026</v>
      </c>
      <c r="AB403" s="23">
        <v>3026</v>
      </c>
      <c r="AC403" s="23">
        <v>3026</v>
      </c>
      <c r="AD403" s="23">
        <v>3026</v>
      </c>
      <c r="AE403" s="23">
        <v>3765</v>
      </c>
      <c r="AF403" s="23">
        <v>3765</v>
      </c>
      <c r="AG403" s="23">
        <v>3765</v>
      </c>
      <c r="AH403" s="23">
        <v>3765</v>
      </c>
      <c r="AI403" s="23">
        <v>3765</v>
      </c>
      <c r="AJ403" s="23">
        <v>4634</v>
      </c>
      <c r="AK403" s="23">
        <v>4634</v>
      </c>
      <c r="AL403" s="23">
        <v>4634</v>
      </c>
      <c r="AM403" s="23">
        <v>4634</v>
      </c>
      <c r="AN403" s="23">
        <v>4634</v>
      </c>
      <c r="AO403" s="23">
        <v>5684</v>
      </c>
      <c r="AP403" s="23">
        <v>5684</v>
      </c>
      <c r="AQ403" s="23">
        <v>5684</v>
      </c>
      <c r="AR403" s="23">
        <v>5684</v>
      </c>
      <c r="AS403" s="23">
        <v>5684</v>
      </c>
      <c r="AT403" s="23">
        <v>0</v>
      </c>
      <c r="AU403" s="23">
        <v>0</v>
      </c>
      <c r="AV403" s="23">
        <v>0</v>
      </c>
      <c r="AW403" s="23">
        <v>0</v>
      </c>
      <c r="AX403" s="23">
        <v>0</v>
      </c>
    </row>
    <row r="404" spans="2:50" x14ac:dyDescent="0.2">
      <c r="B404" s="22">
        <v>38</v>
      </c>
      <c r="C404" s="23">
        <v>1249</v>
      </c>
      <c r="D404" s="23">
        <v>1249</v>
      </c>
      <c r="E404" s="23">
        <v>1249</v>
      </c>
      <c r="F404" s="23">
        <v>1249</v>
      </c>
      <c r="G404" s="23">
        <v>1249</v>
      </c>
      <c r="H404" s="23">
        <v>1249</v>
      </c>
      <c r="I404" s="23">
        <v>1249</v>
      </c>
      <c r="J404" s="23">
        <v>1249</v>
      </c>
      <c r="K404" s="23">
        <v>1538</v>
      </c>
      <c r="L404" s="23">
        <v>1538</v>
      </c>
      <c r="M404" s="23">
        <v>1538</v>
      </c>
      <c r="N404" s="23">
        <v>1538</v>
      </c>
      <c r="O404" s="23">
        <v>1538</v>
      </c>
      <c r="P404" s="23">
        <v>2004</v>
      </c>
      <c r="Q404" s="23">
        <v>2004</v>
      </c>
      <c r="R404" s="23">
        <v>2004</v>
      </c>
      <c r="S404" s="23">
        <v>2004</v>
      </c>
      <c r="T404" s="23">
        <v>2004</v>
      </c>
      <c r="U404" s="23">
        <v>2409</v>
      </c>
      <c r="V404" s="23">
        <v>2409</v>
      </c>
      <c r="W404" s="23">
        <v>2409</v>
      </c>
      <c r="X404" s="23">
        <v>2409</v>
      </c>
      <c r="Y404" s="23">
        <v>2409</v>
      </c>
      <c r="Z404" s="23">
        <v>3026</v>
      </c>
      <c r="AA404" s="23">
        <v>3026</v>
      </c>
      <c r="AB404" s="23">
        <v>3026</v>
      </c>
      <c r="AC404" s="23">
        <v>3026</v>
      </c>
      <c r="AD404" s="23">
        <v>3026</v>
      </c>
      <c r="AE404" s="23">
        <v>3765</v>
      </c>
      <c r="AF404" s="23">
        <v>3765</v>
      </c>
      <c r="AG404" s="23">
        <v>3765</v>
      </c>
      <c r="AH404" s="23">
        <v>3765</v>
      </c>
      <c r="AI404" s="23">
        <v>3765</v>
      </c>
      <c r="AJ404" s="23">
        <v>4634</v>
      </c>
      <c r="AK404" s="23">
        <v>4634</v>
      </c>
      <c r="AL404" s="23">
        <v>4634</v>
      </c>
      <c r="AM404" s="23">
        <v>4634</v>
      </c>
      <c r="AN404" s="23">
        <v>4634</v>
      </c>
      <c r="AO404" s="23">
        <v>5684</v>
      </c>
      <c r="AP404" s="23">
        <v>5684</v>
      </c>
      <c r="AQ404" s="23">
        <v>5684</v>
      </c>
      <c r="AR404" s="23">
        <v>5684</v>
      </c>
      <c r="AS404" s="23">
        <v>5684</v>
      </c>
      <c r="AT404" s="23">
        <v>0</v>
      </c>
      <c r="AU404" s="23">
        <v>0</v>
      </c>
      <c r="AV404" s="23">
        <v>0</v>
      </c>
      <c r="AW404" s="23">
        <v>0</v>
      </c>
      <c r="AX404" s="23">
        <v>0</v>
      </c>
    </row>
    <row r="405" spans="2:50" x14ac:dyDescent="0.2">
      <c r="B405" s="22">
        <v>39</v>
      </c>
      <c r="C405" s="23">
        <v>1249</v>
      </c>
      <c r="D405" s="23">
        <v>1249</v>
      </c>
      <c r="E405" s="23">
        <v>1249</v>
      </c>
      <c r="F405" s="23">
        <v>1249</v>
      </c>
      <c r="G405" s="23">
        <v>1249</v>
      </c>
      <c r="H405" s="23">
        <v>1249</v>
      </c>
      <c r="I405" s="23">
        <v>1249</v>
      </c>
      <c r="J405" s="23">
        <v>1249</v>
      </c>
      <c r="K405" s="23">
        <v>1538</v>
      </c>
      <c r="L405" s="23">
        <v>1538</v>
      </c>
      <c r="M405" s="23">
        <v>1538</v>
      </c>
      <c r="N405" s="23">
        <v>1538</v>
      </c>
      <c r="O405" s="23">
        <v>1538</v>
      </c>
      <c r="P405" s="23">
        <v>2004</v>
      </c>
      <c r="Q405" s="23">
        <v>2004</v>
      </c>
      <c r="R405" s="23">
        <v>2004</v>
      </c>
      <c r="S405" s="23">
        <v>2004</v>
      </c>
      <c r="T405" s="23">
        <v>2004</v>
      </c>
      <c r="U405" s="23">
        <v>2409</v>
      </c>
      <c r="V405" s="23">
        <v>2409</v>
      </c>
      <c r="W405" s="23">
        <v>2409</v>
      </c>
      <c r="X405" s="23">
        <v>2409</v>
      </c>
      <c r="Y405" s="23">
        <v>2409</v>
      </c>
      <c r="Z405" s="23">
        <v>3026</v>
      </c>
      <c r="AA405" s="23">
        <v>3026</v>
      </c>
      <c r="AB405" s="23">
        <v>3026</v>
      </c>
      <c r="AC405" s="23">
        <v>3026</v>
      </c>
      <c r="AD405" s="23">
        <v>3026</v>
      </c>
      <c r="AE405" s="23">
        <v>3765</v>
      </c>
      <c r="AF405" s="23">
        <v>3765</v>
      </c>
      <c r="AG405" s="23">
        <v>3765</v>
      </c>
      <c r="AH405" s="23">
        <v>3765</v>
      </c>
      <c r="AI405" s="23">
        <v>3765</v>
      </c>
      <c r="AJ405" s="23">
        <v>4634</v>
      </c>
      <c r="AK405" s="23">
        <v>4634</v>
      </c>
      <c r="AL405" s="23">
        <v>4634</v>
      </c>
      <c r="AM405" s="23">
        <v>4634</v>
      </c>
      <c r="AN405" s="23">
        <v>4634</v>
      </c>
      <c r="AO405" s="23">
        <v>5684</v>
      </c>
      <c r="AP405" s="23">
        <v>5684</v>
      </c>
      <c r="AQ405" s="23">
        <v>5684</v>
      </c>
      <c r="AR405" s="23">
        <v>5684</v>
      </c>
      <c r="AS405" s="23">
        <v>5684</v>
      </c>
      <c r="AT405" s="23">
        <v>0</v>
      </c>
      <c r="AU405" s="23">
        <v>0</v>
      </c>
      <c r="AV405" s="23">
        <v>0</v>
      </c>
      <c r="AW405" s="23">
        <v>0</v>
      </c>
      <c r="AX405" s="23">
        <v>0</v>
      </c>
    </row>
    <row r="406" spans="2:50" x14ac:dyDescent="0.2">
      <c r="B406" s="22">
        <v>40</v>
      </c>
      <c r="C406" s="23">
        <v>1249</v>
      </c>
      <c r="D406" s="23">
        <v>1249</v>
      </c>
      <c r="E406" s="23">
        <v>1249</v>
      </c>
      <c r="F406" s="23">
        <v>1249</v>
      </c>
      <c r="G406" s="23">
        <v>1249</v>
      </c>
      <c r="H406" s="23">
        <v>1249</v>
      </c>
      <c r="I406" s="23">
        <v>1249</v>
      </c>
      <c r="J406" s="23">
        <v>1249</v>
      </c>
      <c r="K406" s="23">
        <v>1538</v>
      </c>
      <c r="L406" s="23">
        <v>1538</v>
      </c>
      <c r="M406" s="23">
        <v>1538</v>
      </c>
      <c r="N406" s="23">
        <v>1538</v>
      </c>
      <c r="O406" s="23">
        <v>1538</v>
      </c>
      <c r="P406" s="23">
        <v>2004</v>
      </c>
      <c r="Q406" s="23">
        <v>2004</v>
      </c>
      <c r="R406" s="23">
        <v>2004</v>
      </c>
      <c r="S406" s="23">
        <v>2004</v>
      </c>
      <c r="T406" s="23">
        <v>2004</v>
      </c>
      <c r="U406" s="23">
        <v>2409</v>
      </c>
      <c r="V406" s="23">
        <v>2409</v>
      </c>
      <c r="W406" s="23">
        <v>2409</v>
      </c>
      <c r="X406" s="23">
        <v>2409</v>
      </c>
      <c r="Y406" s="23">
        <v>2409</v>
      </c>
      <c r="Z406" s="23">
        <v>3026</v>
      </c>
      <c r="AA406" s="23">
        <v>3026</v>
      </c>
      <c r="AB406" s="23">
        <v>3026</v>
      </c>
      <c r="AC406" s="23">
        <v>3026</v>
      </c>
      <c r="AD406" s="23">
        <v>3026</v>
      </c>
      <c r="AE406" s="23">
        <v>3765</v>
      </c>
      <c r="AF406" s="23">
        <v>3765</v>
      </c>
      <c r="AG406" s="23">
        <v>3765</v>
      </c>
      <c r="AH406" s="23">
        <v>3765</v>
      </c>
      <c r="AI406" s="23">
        <v>3765</v>
      </c>
      <c r="AJ406" s="23">
        <v>4634</v>
      </c>
      <c r="AK406" s="23">
        <v>4634</v>
      </c>
      <c r="AL406" s="23">
        <v>4634</v>
      </c>
      <c r="AM406" s="23">
        <v>4634</v>
      </c>
      <c r="AN406" s="23">
        <v>4634</v>
      </c>
      <c r="AO406" s="23">
        <v>5684</v>
      </c>
      <c r="AP406" s="23">
        <v>5684</v>
      </c>
      <c r="AQ406" s="23">
        <v>5684</v>
      </c>
      <c r="AR406" s="23">
        <v>5684</v>
      </c>
      <c r="AS406" s="23">
        <v>5684</v>
      </c>
      <c r="AT406" s="23">
        <v>0</v>
      </c>
      <c r="AU406" s="23">
        <v>0</v>
      </c>
      <c r="AV406" s="23">
        <v>0</v>
      </c>
      <c r="AW406" s="23">
        <v>0</v>
      </c>
      <c r="AX406" s="23">
        <v>0</v>
      </c>
    </row>
    <row r="407" spans="2:50" x14ac:dyDescent="0.2">
      <c r="B407" s="22">
        <v>41</v>
      </c>
      <c r="C407" s="23">
        <v>1249</v>
      </c>
      <c r="D407" s="23">
        <v>1249</v>
      </c>
      <c r="E407" s="23">
        <v>1249</v>
      </c>
      <c r="F407" s="23">
        <v>1249</v>
      </c>
      <c r="G407" s="23">
        <v>1249</v>
      </c>
      <c r="H407" s="23">
        <v>1249</v>
      </c>
      <c r="I407" s="23">
        <v>1249</v>
      </c>
      <c r="J407" s="23">
        <v>1249</v>
      </c>
      <c r="K407" s="23">
        <v>1538</v>
      </c>
      <c r="L407" s="23">
        <v>1538</v>
      </c>
      <c r="M407" s="23">
        <v>1538</v>
      </c>
      <c r="N407" s="23">
        <v>1538</v>
      </c>
      <c r="O407" s="23">
        <v>1538</v>
      </c>
      <c r="P407" s="23">
        <v>2004</v>
      </c>
      <c r="Q407" s="23">
        <v>2004</v>
      </c>
      <c r="R407" s="23">
        <v>2004</v>
      </c>
      <c r="S407" s="23">
        <v>2004</v>
      </c>
      <c r="T407" s="23">
        <v>2004</v>
      </c>
      <c r="U407" s="23">
        <v>2409</v>
      </c>
      <c r="V407" s="23">
        <v>2409</v>
      </c>
      <c r="W407" s="23">
        <v>2409</v>
      </c>
      <c r="X407" s="23">
        <v>2409</v>
      </c>
      <c r="Y407" s="23">
        <v>2409</v>
      </c>
      <c r="Z407" s="23">
        <v>3026</v>
      </c>
      <c r="AA407" s="23">
        <v>3026</v>
      </c>
      <c r="AB407" s="23">
        <v>3026</v>
      </c>
      <c r="AC407" s="23">
        <v>3026</v>
      </c>
      <c r="AD407" s="23">
        <v>3026</v>
      </c>
      <c r="AE407" s="23">
        <v>3765</v>
      </c>
      <c r="AF407" s="23">
        <v>3765</v>
      </c>
      <c r="AG407" s="23">
        <v>3765</v>
      </c>
      <c r="AH407" s="23">
        <v>3765</v>
      </c>
      <c r="AI407" s="23">
        <v>3765</v>
      </c>
      <c r="AJ407" s="23">
        <v>4634</v>
      </c>
      <c r="AK407" s="23">
        <v>4634</v>
      </c>
      <c r="AL407" s="23">
        <v>4634</v>
      </c>
      <c r="AM407" s="23">
        <v>4634</v>
      </c>
      <c r="AN407" s="23">
        <v>4634</v>
      </c>
      <c r="AO407" s="23">
        <v>5684</v>
      </c>
      <c r="AP407" s="23">
        <v>5684</v>
      </c>
      <c r="AQ407" s="23">
        <v>5684</v>
      </c>
      <c r="AR407" s="23">
        <v>5684</v>
      </c>
      <c r="AS407" s="23">
        <v>5684</v>
      </c>
      <c r="AT407" s="23">
        <v>0</v>
      </c>
      <c r="AU407" s="23">
        <v>0</v>
      </c>
      <c r="AV407" s="23">
        <v>0</v>
      </c>
      <c r="AW407" s="23">
        <v>0</v>
      </c>
      <c r="AX407" s="23">
        <v>0</v>
      </c>
    </row>
    <row r="408" spans="2:50" x14ac:dyDescent="0.2">
      <c r="B408" s="22">
        <v>42</v>
      </c>
      <c r="C408" s="23">
        <v>1249</v>
      </c>
      <c r="D408" s="23">
        <v>1249</v>
      </c>
      <c r="E408" s="23">
        <v>1249</v>
      </c>
      <c r="F408" s="23">
        <v>1249</v>
      </c>
      <c r="G408" s="23">
        <v>1249</v>
      </c>
      <c r="H408" s="23">
        <v>1249</v>
      </c>
      <c r="I408" s="23">
        <v>1249</v>
      </c>
      <c r="J408" s="23">
        <v>1249</v>
      </c>
      <c r="K408" s="23">
        <v>1538</v>
      </c>
      <c r="L408" s="23">
        <v>1538</v>
      </c>
      <c r="M408" s="23">
        <v>1538</v>
      </c>
      <c r="N408" s="23">
        <v>1538</v>
      </c>
      <c r="O408" s="23">
        <v>1538</v>
      </c>
      <c r="P408" s="23">
        <v>2004</v>
      </c>
      <c r="Q408" s="23">
        <v>2004</v>
      </c>
      <c r="R408" s="23">
        <v>2004</v>
      </c>
      <c r="S408" s="23">
        <v>2004</v>
      </c>
      <c r="T408" s="23">
        <v>2004</v>
      </c>
      <c r="U408" s="23">
        <v>2409</v>
      </c>
      <c r="V408" s="23">
        <v>2409</v>
      </c>
      <c r="W408" s="23">
        <v>2409</v>
      </c>
      <c r="X408" s="23">
        <v>2409</v>
      </c>
      <c r="Y408" s="23">
        <v>2409</v>
      </c>
      <c r="Z408" s="23">
        <v>3026</v>
      </c>
      <c r="AA408" s="23">
        <v>3026</v>
      </c>
      <c r="AB408" s="23">
        <v>3026</v>
      </c>
      <c r="AC408" s="23">
        <v>3026</v>
      </c>
      <c r="AD408" s="23">
        <v>3026</v>
      </c>
      <c r="AE408" s="23">
        <v>3765</v>
      </c>
      <c r="AF408" s="23">
        <v>3765</v>
      </c>
      <c r="AG408" s="23">
        <v>3765</v>
      </c>
      <c r="AH408" s="23">
        <v>3765</v>
      </c>
      <c r="AI408" s="23">
        <v>3765</v>
      </c>
      <c r="AJ408" s="23">
        <v>4634</v>
      </c>
      <c r="AK408" s="23">
        <v>4634</v>
      </c>
      <c r="AL408" s="23">
        <v>4634</v>
      </c>
      <c r="AM408" s="23">
        <v>4634</v>
      </c>
      <c r="AN408" s="23">
        <v>4634</v>
      </c>
      <c r="AO408" s="23">
        <v>5684</v>
      </c>
      <c r="AP408" s="23">
        <v>5684</v>
      </c>
      <c r="AQ408" s="23">
        <v>5684</v>
      </c>
      <c r="AR408" s="23">
        <v>5684</v>
      </c>
      <c r="AS408" s="23">
        <v>5684</v>
      </c>
      <c r="AT408" s="23">
        <v>0</v>
      </c>
      <c r="AU408" s="23">
        <v>0</v>
      </c>
      <c r="AV408" s="23">
        <v>0</v>
      </c>
      <c r="AW408" s="23">
        <v>0</v>
      </c>
      <c r="AX408" s="23">
        <v>0</v>
      </c>
    </row>
    <row r="409" spans="2:50" x14ac:dyDescent="0.2">
      <c r="B409" s="22">
        <v>43</v>
      </c>
      <c r="C409" s="23">
        <v>1249</v>
      </c>
      <c r="D409" s="23">
        <v>1249</v>
      </c>
      <c r="E409" s="23">
        <v>1249</v>
      </c>
      <c r="F409" s="23">
        <v>1249</v>
      </c>
      <c r="G409" s="23">
        <v>1249</v>
      </c>
      <c r="H409" s="23">
        <v>1249</v>
      </c>
      <c r="I409" s="23">
        <v>1249</v>
      </c>
      <c r="J409" s="23">
        <v>1249</v>
      </c>
      <c r="K409" s="23">
        <v>1538</v>
      </c>
      <c r="L409" s="23">
        <v>1538</v>
      </c>
      <c r="M409" s="23">
        <v>1538</v>
      </c>
      <c r="N409" s="23">
        <v>1538</v>
      </c>
      <c r="O409" s="23">
        <v>1538</v>
      </c>
      <c r="P409" s="23">
        <v>2004</v>
      </c>
      <c r="Q409" s="23">
        <v>2004</v>
      </c>
      <c r="R409" s="23">
        <v>2004</v>
      </c>
      <c r="S409" s="23">
        <v>2004</v>
      </c>
      <c r="T409" s="23">
        <v>2004</v>
      </c>
      <c r="U409" s="23">
        <v>2409</v>
      </c>
      <c r="V409" s="23">
        <v>2409</v>
      </c>
      <c r="W409" s="23">
        <v>2409</v>
      </c>
      <c r="X409" s="23">
        <v>2409</v>
      </c>
      <c r="Y409" s="23">
        <v>2409</v>
      </c>
      <c r="Z409" s="23">
        <v>3026</v>
      </c>
      <c r="AA409" s="23">
        <v>3026</v>
      </c>
      <c r="AB409" s="23">
        <v>3026</v>
      </c>
      <c r="AC409" s="23">
        <v>3026</v>
      </c>
      <c r="AD409" s="23">
        <v>3026</v>
      </c>
      <c r="AE409" s="23">
        <v>3765</v>
      </c>
      <c r="AF409" s="23">
        <v>3765</v>
      </c>
      <c r="AG409" s="23">
        <v>3765</v>
      </c>
      <c r="AH409" s="23">
        <v>3765</v>
      </c>
      <c r="AI409" s="23">
        <v>3765</v>
      </c>
      <c r="AJ409" s="23">
        <v>4634</v>
      </c>
      <c r="AK409" s="23">
        <v>4634</v>
      </c>
      <c r="AL409" s="23">
        <v>4634</v>
      </c>
      <c r="AM409" s="23">
        <v>4634</v>
      </c>
      <c r="AN409" s="23">
        <v>4634</v>
      </c>
      <c r="AO409" s="23">
        <v>5684</v>
      </c>
      <c r="AP409" s="23">
        <v>5684</v>
      </c>
      <c r="AQ409" s="23">
        <v>5684</v>
      </c>
      <c r="AR409" s="23">
        <v>5684</v>
      </c>
      <c r="AS409" s="23">
        <v>5684</v>
      </c>
      <c r="AT409" s="23">
        <v>0</v>
      </c>
      <c r="AU409" s="23">
        <v>0</v>
      </c>
      <c r="AV409" s="23">
        <v>0</v>
      </c>
      <c r="AW409" s="23">
        <v>0</v>
      </c>
      <c r="AX409" s="23">
        <v>0</v>
      </c>
    </row>
    <row r="410" spans="2:50" x14ac:dyDescent="0.2">
      <c r="B410" s="22">
        <v>44</v>
      </c>
      <c r="C410" s="23">
        <v>1249</v>
      </c>
      <c r="D410" s="23">
        <v>1249</v>
      </c>
      <c r="E410" s="23">
        <v>1249</v>
      </c>
      <c r="F410" s="23">
        <v>1249</v>
      </c>
      <c r="G410" s="23">
        <v>1249</v>
      </c>
      <c r="H410" s="23">
        <v>1249</v>
      </c>
      <c r="I410" s="23">
        <v>1249</v>
      </c>
      <c r="J410" s="23">
        <v>1249</v>
      </c>
      <c r="K410" s="23">
        <v>1538</v>
      </c>
      <c r="L410" s="23">
        <v>1538</v>
      </c>
      <c r="M410" s="23">
        <v>1538</v>
      </c>
      <c r="N410" s="23">
        <v>1538</v>
      </c>
      <c r="O410" s="23">
        <v>1538</v>
      </c>
      <c r="P410" s="23">
        <v>2004</v>
      </c>
      <c r="Q410" s="23">
        <v>2004</v>
      </c>
      <c r="R410" s="23">
        <v>2004</v>
      </c>
      <c r="S410" s="23">
        <v>2004</v>
      </c>
      <c r="T410" s="23">
        <v>2004</v>
      </c>
      <c r="U410" s="23">
        <v>2409</v>
      </c>
      <c r="V410" s="23">
        <v>2409</v>
      </c>
      <c r="W410" s="23">
        <v>2409</v>
      </c>
      <c r="X410" s="23">
        <v>2409</v>
      </c>
      <c r="Y410" s="23">
        <v>2409</v>
      </c>
      <c r="Z410" s="23">
        <v>3026</v>
      </c>
      <c r="AA410" s="23">
        <v>3026</v>
      </c>
      <c r="AB410" s="23">
        <v>3026</v>
      </c>
      <c r="AC410" s="23">
        <v>3026</v>
      </c>
      <c r="AD410" s="23">
        <v>3026</v>
      </c>
      <c r="AE410" s="23">
        <v>3765</v>
      </c>
      <c r="AF410" s="23">
        <v>3765</v>
      </c>
      <c r="AG410" s="23">
        <v>3765</v>
      </c>
      <c r="AH410" s="23">
        <v>3765</v>
      </c>
      <c r="AI410" s="23">
        <v>3765</v>
      </c>
      <c r="AJ410" s="23">
        <v>4634</v>
      </c>
      <c r="AK410" s="23">
        <v>4634</v>
      </c>
      <c r="AL410" s="23">
        <v>4634</v>
      </c>
      <c r="AM410" s="23">
        <v>4634</v>
      </c>
      <c r="AN410" s="23">
        <v>4634</v>
      </c>
      <c r="AO410" s="23">
        <v>5684</v>
      </c>
      <c r="AP410" s="23">
        <v>5684</v>
      </c>
      <c r="AQ410" s="23">
        <v>5684</v>
      </c>
      <c r="AR410" s="23">
        <v>5684</v>
      </c>
      <c r="AS410" s="23">
        <v>5684</v>
      </c>
      <c r="AT410" s="23">
        <v>0</v>
      </c>
      <c r="AU410" s="23">
        <v>0</v>
      </c>
      <c r="AV410" s="23">
        <v>0</v>
      </c>
      <c r="AW410" s="23">
        <v>0</v>
      </c>
      <c r="AX410" s="23">
        <v>0</v>
      </c>
    </row>
    <row r="411" spans="2:50" x14ac:dyDescent="0.2">
      <c r="B411" s="22">
        <v>45</v>
      </c>
      <c r="C411" s="23">
        <v>1249</v>
      </c>
      <c r="D411" s="23">
        <v>1249</v>
      </c>
      <c r="E411" s="23">
        <v>1249</v>
      </c>
      <c r="F411" s="23">
        <v>1249</v>
      </c>
      <c r="G411" s="23">
        <v>1249</v>
      </c>
      <c r="H411" s="23">
        <v>1249</v>
      </c>
      <c r="I411" s="23">
        <v>1249</v>
      </c>
      <c r="J411" s="23">
        <v>1249</v>
      </c>
      <c r="K411" s="23">
        <v>1538</v>
      </c>
      <c r="L411" s="23">
        <v>1538</v>
      </c>
      <c r="M411" s="23">
        <v>1538</v>
      </c>
      <c r="N411" s="23">
        <v>1538</v>
      </c>
      <c r="O411" s="23">
        <v>1538</v>
      </c>
      <c r="P411" s="23">
        <v>2004</v>
      </c>
      <c r="Q411" s="23">
        <v>2004</v>
      </c>
      <c r="R411" s="23">
        <v>2004</v>
      </c>
      <c r="S411" s="23">
        <v>2004</v>
      </c>
      <c r="T411" s="23">
        <v>2004</v>
      </c>
      <c r="U411" s="23">
        <v>2409</v>
      </c>
      <c r="V411" s="23">
        <v>2409</v>
      </c>
      <c r="W411" s="23">
        <v>2409</v>
      </c>
      <c r="X411" s="23">
        <v>2409</v>
      </c>
      <c r="Y411" s="23">
        <v>2409</v>
      </c>
      <c r="Z411" s="23">
        <v>3026</v>
      </c>
      <c r="AA411" s="23">
        <v>3026</v>
      </c>
      <c r="AB411" s="23">
        <v>3026</v>
      </c>
      <c r="AC411" s="23">
        <v>3026</v>
      </c>
      <c r="AD411" s="23">
        <v>3026</v>
      </c>
      <c r="AE411" s="23">
        <v>3765</v>
      </c>
      <c r="AF411" s="23">
        <v>3765</v>
      </c>
      <c r="AG411" s="23">
        <v>3765</v>
      </c>
      <c r="AH411" s="23">
        <v>3765</v>
      </c>
      <c r="AI411" s="23">
        <v>3765</v>
      </c>
      <c r="AJ411" s="23">
        <v>4634</v>
      </c>
      <c r="AK411" s="23">
        <v>4634</v>
      </c>
      <c r="AL411" s="23">
        <v>4634</v>
      </c>
      <c r="AM411" s="23">
        <v>4634</v>
      </c>
      <c r="AN411" s="23">
        <v>4634</v>
      </c>
      <c r="AO411" s="23">
        <v>5684</v>
      </c>
      <c r="AP411" s="23">
        <v>5684</v>
      </c>
      <c r="AQ411" s="23">
        <v>5684</v>
      </c>
      <c r="AR411" s="23">
        <v>5684</v>
      </c>
      <c r="AS411" s="23">
        <v>5684</v>
      </c>
      <c r="AT411" s="23">
        <v>0</v>
      </c>
      <c r="AU411" s="23">
        <v>0</v>
      </c>
      <c r="AV411" s="23">
        <v>0</v>
      </c>
      <c r="AW411" s="23">
        <v>0</v>
      </c>
      <c r="AX411" s="23">
        <v>0</v>
      </c>
    </row>
    <row r="412" spans="2:50" x14ac:dyDescent="0.2">
      <c r="B412" s="22">
        <v>46</v>
      </c>
      <c r="C412" s="23">
        <v>1249</v>
      </c>
      <c r="D412" s="23">
        <v>1249</v>
      </c>
      <c r="E412" s="23">
        <v>1249</v>
      </c>
      <c r="F412" s="23">
        <v>1249</v>
      </c>
      <c r="G412" s="23">
        <v>1249</v>
      </c>
      <c r="H412" s="23">
        <v>1249</v>
      </c>
      <c r="I412" s="23">
        <v>1249</v>
      </c>
      <c r="J412" s="23">
        <v>1249</v>
      </c>
      <c r="K412" s="23">
        <v>1538</v>
      </c>
      <c r="L412" s="23">
        <v>1538</v>
      </c>
      <c r="M412" s="23">
        <v>1538</v>
      </c>
      <c r="N412" s="23">
        <v>1538</v>
      </c>
      <c r="O412" s="23">
        <v>1538</v>
      </c>
      <c r="P412" s="23">
        <v>2004</v>
      </c>
      <c r="Q412" s="23">
        <v>2004</v>
      </c>
      <c r="R412" s="23">
        <v>2004</v>
      </c>
      <c r="S412" s="23">
        <v>2004</v>
      </c>
      <c r="T412" s="23">
        <v>2004</v>
      </c>
      <c r="U412" s="23">
        <v>2409</v>
      </c>
      <c r="V412" s="23">
        <v>2409</v>
      </c>
      <c r="W412" s="23">
        <v>2409</v>
      </c>
      <c r="X412" s="23">
        <v>2409</v>
      </c>
      <c r="Y412" s="23">
        <v>2409</v>
      </c>
      <c r="Z412" s="23">
        <v>3026</v>
      </c>
      <c r="AA412" s="23">
        <v>3026</v>
      </c>
      <c r="AB412" s="23">
        <v>3026</v>
      </c>
      <c r="AC412" s="23">
        <v>3026</v>
      </c>
      <c r="AD412" s="23">
        <v>3026</v>
      </c>
      <c r="AE412" s="23">
        <v>3765</v>
      </c>
      <c r="AF412" s="23">
        <v>3765</v>
      </c>
      <c r="AG412" s="23">
        <v>3765</v>
      </c>
      <c r="AH412" s="23">
        <v>3765</v>
      </c>
      <c r="AI412" s="23">
        <v>3765</v>
      </c>
      <c r="AJ412" s="23">
        <v>4634</v>
      </c>
      <c r="AK412" s="23">
        <v>4634</v>
      </c>
      <c r="AL412" s="23">
        <v>4634</v>
      </c>
      <c r="AM412" s="23">
        <v>4634</v>
      </c>
      <c r="AN412" s="23">
        <v>4634</v>
      </c>
      <c r="AO412" s="23">
        <v>5684</v>
      </c>
      <c r="AP412" s="23">
        <v>5684</v>
      </c>
      <c r="AQ412" s="23">
        <v>5684</v>
      </c>
      <c r="AR412" s="23">
        <v>5684</v>
      </c>
      <c r="AS412" s="23">
        <v>5684</v>
      </c>
      <c r="AT412" s="23">
        <v>0</v>
      </c>
      <c r="AU412" s="23">
        <v>0</v>
      </c>
      <c r="AV412" s="23">
        <v>0</v>
      </c>
      <c r="AW412" s="23">
        <v>0</v>
      </c>
      <c r="AX412" s="23">
        <v>0</v>
      </c>
    </row>
    <row r="413" spans="2:50" x14ac:dyDescent="0.2">
      <c r="B413" s="22">
        <v>47</v>
      </c>
      <c r="C413" s="23">
        <v>1249</v>
      </c>
      <c r="D413" s="23">
        <v>1249</v>
      </c>
      <c r="E413" s="23">
        <v>1249</v>
      </c>
      <c r="F413" s="23">
        <v>1249</v>
      </c>
      <c r="G413" s="23">
        <v>1249</v>
      </c>
      <c r="H413" s="23">
        <v>1249</v>
      </c>
      <c r="I413" s="23">
        <v>1249</v>
      </c>
      <c r="J413" s="23">
        <v>1249</v>
      </c>
      <c r="K413" s="23">
        <v>1538</v>
      </c>
      <c r="L413" s="23">
        <v>1538</v>
      </c>
      <c r="M413" s="23">
        <v>1538</v>
      </c>
      <c r="N413" s="23">
        <v>1538</v>
      </c>
      <c r="O413" s="23">
        <v>1538</v>
      </c>
      <c r="P413" s="23">
        <v>2004</v>
      </c>
      <c r="Q413" s="23">
        <v>2004</v>
      </c>
      <c r="R413" s="23">
        <v>2004</v>
      </c>
      <c r="S413" s="23">
        <v>2004</v>
      </c>
      <c r="T413" s="23">
        <v>2004</v>
      </c>
      <c r="U413" s="23">
        <v>2409</v>
      </c>
      <c r="V413" s="23">
        <v>2409</v>
      </c>
      <c r="W413" s="23">
        <v>2409</v>
      </c>
      <c r="X413" s="23">
        <v>2409</v>
      </c>
      <c r="Y413" s="23">
        <v>2409</v>
      </c>
      <c r="Z413" s="23">
        <v>3026</v>
      </c>
      <c r="AA413" s="23">
        <v>3026</v>
      </c>
      <c r="AB413" s="23">
        <v>3026</v>
      </c>
      <c r="AC413" s="23">
        <v>3026</v>
      </c>
      <c r="AD413" s="23">
        <v>3026</v>
      </c>
      <c r="AE413" s="23">
        <v>3765</v>
      </c>
      <c r="AF413" s="23">
        <v>3765</v>
      </c>
      <c r="AG413" s="23">
        <v>3765</v>
      </c>
      <c r="AH413" s="23">
        <v>3765</v>
      </c>
      <c r="AI413" s="23">
        <v>3765</v>
      </c>
      <c r="AJ413" s="23">
        <v>4634</v>
      </c>
      <c r="AK413" s="23">
        <v>4634</v>
      </c>
      <c r="AL413" s="23">
        <v>4634</v>
      </c>
      <c r="AM413" s="23">
        <v>4634</v>
      </c>
      <c r="AN413" s="23">
        <v>4634</v>
      </c>
      <c r="AO413" s="23">
        <v>5684</v>
      </c>
      <c r="AP413" s="23">
        <v>5684</v>
      </c>
      <c r="AQ413" s="23">
        <v>5684</v>
      </c>
      <c r="AR413" s="23">
        <v>5684</v>
      </c>
      <c r="AS413" s="23">
        <v>5684</v>
      </c>
      <c r="AT413" s="23">
        <v>0</v>
      </c>
      <c r="AU413" s="23">
        <v>0</v>
      </c>
      <c r="AV413" s="23">
        <v>0</v>
      </c>
      <c r="AW413" s="23">
        <v>0</v>
      </c>
      <c r="AX413" s="23">
        <v>0</v>
      </c>
    </row>
    <row r="417" spans="2:50" x14ac:dyDescent="0.2">
      <c r="B417">
        <v>100000</v>
      </c>
    </row>
    <row r="418" spans="2:50" x14ac:dyDescent="0.2">
      <c r="B418">
        <v>809</v>
      </c>
      <c r="C418" s="22">
        <v>18</v>
      </c>
      <c r="D418" s="22">
        <v>19</v>
      </c>
      <c r="E418" s="22">
        <v>20</v>
      </c>
      <c r="F418" s="22">
        <v>21</v>
      </c>
      <c r="G418" s="22">
        <v>22</v>
      </c>
      <c r="H418" s="22">
        <v>23</v>
      </c>
      <c r="I418" s="22">
        <v>24</v>
      </c>
      <c r="J418" s="22">
        <v>25</v>
      </c>
      <c r="K418" s="22">
        <v>26</v>
      </c>
      <c r="L418" s="22">
        <v>27</v>
      </c>
      <c r="M418" s="22">
        <v>28</v>
      </c>
      <c r="N418" s="22">
        <v>29</v>
      </c>
      <c r="O418" s="22">
        <v>30</v>
      </c>
      <c r="P418" s="22">
        <v>31</v>
      </c>
      <c r="Q418" s="22">
        <v>32</v>
      </c>
      <c r="R418" s="22">
        <v>33</v>
      </c>
      <c r="S418" s="22">
        <v>34</v>
      </c>
      <c r="T418" s="22">
        <v>35</v>
      </c>
      <c r="U418" s="22">
        <v>36</v>
      </c>
      <c r="V418" s="22">
        <v>37</v>
      </c>
      <c r="W418" s="22">
        <v>38</v>
      </c>
      <c r="X418" s="22">
        <v>39</v>
      </c>
      <c r="Y418" s="22">
        <v>40</v>
      </c>
      <c r="Z418" s="22">
        <v>41</v>
      </c>
      <c r="AA418" s="22">
        <v>42</v>
      </c>
      <c r="AB418" s="22">
        <v>43</v>
      </c>
      <c r="AC418" s="22">
        <v>44</v>
      </c>
      <c r="AD418" s="22">
        <v>45</v>
      </c>
      <c r="AE418" s="22">
        <v>46</v>
      </c>
      <c r="AF418" s="22">
        <v>47</v>
      </c>
      <c r="AG418" s="22">
        <v>48</v>
      </c>
      <c r="AH418" s="22">
        <v>49</v>
      </c>
      <c r="AI418" s="22">
        <v>50</v>
      </c>
      <c r="AJ418" s="22">
        <v>51</v>
      </c>
      <c r="AK418" s="22">
        <v>52</v>
      </c>
      <c r="AL418" s="22">
        <v>53</v>
      </c>
      <c r="AM418" s="22">
        <v>54</v>
      </c>
      <c r="AN418" s="22">
        <v>55</v>
      </c>
      <c r="AO418" s="22">
        <v>56</v>
      </c>
      <c r="AP418" s="22">
        <v>57</v>
      </c>
      <c r="AQ418" s="22">
        <v>58</v>
      </c>
      <c r="AR418" s="22">
        <v>59</v>
      </c>
      <c r="AS418" s="22">
        <v>60</v>
      </c>
      <c r="AT418" s="22">
        <v>61</v>
      </c>
      <c r="AU418" s="22">
        <v>62</v>
      </c>
      <c r="AV418" s="22">
        <v>63</v>
      </c>
      <c r="AW418" s="22">
        <v>64</v>
      </c>
      <c r="AX418" s="22">
        <v>65</v>
      </c>
    </row>
    <row r="419" spans="2:50" x14ac:dyDescent="0.2">
      <c r="B419" s="22">
        <v>1</v>
      </c>
      <c r="C419" s="23">
        <v>109</v>
      </c>
      <c r="D419" s="23">
        <v>116</v>
      </c>
      <c r="E419" s="23">
        <v>124</v>
      </c>
      <c r="F419" s="23">
        <v>135</v>
      </c>
      <c r="G419" s="23">
        <v>147</v>
      </c>
      <c r="H419" s="23">
        <v>158</v>
      </c>
      <c r="I419" s="23">
        <v>170</v>
      </c>
      <c r="J419" s="23">
        <v>185</v>
      </c>
      <c r="K419" s="23">
        <v>205</v>
      </c>
      <c r="L419" s="23">
        <v>227</v>
      </c>
      <c r="M419" s="23">
        <v>247</v>
      </c>
      <c r="N419" s="23">
        <v>267</v>
      </c>
      <c r="O419" s="23">
        <v>289</v>
      </c>
      <c r="P419" s="23">
        <v>336</v>
      </c>
      <c r="Q419" s="23">
        <v>382</v>
      </c>
      <c r="R419" s="23">
        <v>428</v>
      </c>
      <c r="S419" s="23">
        <v>474</v>
      </c>
      <c r="T419" s="23">
        <v>528</v>
      </c>
      <c r="U419" s="23">
        <v>627</v>
      </c>
      <c r="V419" s="23">
        <v>726</v>
      </c>
      <c r="W419" s="23">
        <v>826</v>
      </c>
      <c r="X419" s="23">
        <v>925</v>
      </c>
      <c r="Y419" s="23">
        <v>1047</v>
      </c>
      <c r="Z419" s="23">
        <v>1213</v>
      </c>
      <c r="AA419" s="23">
        <v>1379</v>
      </c>
      <c r="AB419" s="23">
        <v>1546</v>
      </c>
      <c r="AC419" s="23">
        <v>1712</v>
      </c>
      <c r="AD419" s="23">
        <v>1920</v>
      </c>
      <c r="AE419" s="23">
        <v>2135</v>
      </c>
      <c r="AF419" s="23">
        <v>2349</v>
      </c>
      <c r="AG419" s="23">
        <v>2563</v>
      </c>
      <c r="AH419" s="23">
        <v>2777</v>
      </c>
      <c r="AI419" s="23">
        <v>3117</v>
      </c>
      <c r="AJ419" s="23">
        <v>3377</v>
      </c>
      <c r="AK419" s="23">
        <v>3637</v>
      </c>
      <c r="AL419" s="23">
        <v>3897</v>
      </c>
      <c r="AM419" s="23">
        <v>4157</v>
      </c>
      <c r="AN419" s="23">
        <v>4563</v>
      </c>
      <c r="AO419" s="23">
        <v>4940</v>
      </c>
      <c r="AP419" s="23">
        <v>5317</v>
      </c>
      <c r="AQ419" s="23">
        <v>5695</v>
      </c>
      <c r="AR419" s="23">
        <v>6072</v>
      </c>
      <c r="AS419" s="23">
        <v>6913</v>
      </c>
      <c r="AT419" s="23">
        <v>7355</v>
      </c>
      <c r="AU419" s="23">
        <v>7796</v>
      </c>
      <c r="AV419" s="23">
        <v>8237</v>
      </c>
      <c r="AW419" s="23">
        <v>8680</v>
      </c>
      <c r="AX419" s="23">
        <v>9778</v>
      </c>
    </row>
    <row r="420" spans="2:50" x14ac:dyDescent="0.2">
      <c r="B420" s="22">
        <v>2</v>
      </c>
      <c r="C420" s="23">
        <v>109</v>
      </c>
      <c r="D420" s="23">
        <v>116</v>
      </c>
      <c r="E420" s="23">
        <v>124</v>
      </c>
      <c r="F420" s="23">
        <v>135</v>
      </c>
      <c r="G420" s="23">
        <v>147</v>
      </c>
      <c r="H420" s="23">
        <v>158</v>
      </c>
      <c r="I420" s="23">
        <v>170</v>
      </c>
      <c r="J420" s="23">
        <v>185</v>
      </c>
      <c r="K420" s="23">
        <v>205</v>
      </c>
      <c r="L420" s="23">
        <v>227</v>
      </c>
      <c r="M420" s="23">
        <v>247</v>
      </c>
      <c r="N420" s="23">
        <v>267</v>
      </c>
      <c r="O420" s="23">
        <v>289</v>
      </c>
      <c r="P420" s="23">
        <v>336</v>
      </c>
      <c r="Q420" s="23">
        <v>382</v>
      </c>
      <c r="R420" s="23">
        <v>428</v>
      </c>
      <c r="S420" s="23">
        <v>474</v>
      </c>
      <c r="T420" s="23">
        <v>528</v>
      </c>
      <c r="U420" s="23">
        <v>627</v>
      </c>
      <c r="V420" s="23">
        <v>726</v>
      </c>
      <c r="W420" s="23">
        <v>826</v>
      </c>
      <c r="X420" s="23">
        <v>925</v>
      </c>
      <c r="Y420" s="23">
        <v>1047</v>
      </c>
      <c r="Z420" s="23">
        <v>1213</v>
      </c>
      <c r="AA420" s="23">
        <v>1379</v>
      </c>
      <c r="AB420" s="23">
        <v>1546</v>
      </c>
      <c r="AC420" s="23">
        <v>1712</v>
      </c>
      <c r="AD420" s="23">
        <v>1920</v>
      </c>
      <c r="AE420" s="23">
        <v>2135</v>
      </c>
      <c r="AF420" s="23">
        <v>2349</v>
      </c>
      <c r="AG420" s="23">
        <v>2563</v>
      </c>
      <c r="AH420" s="23">
        <v>2777</v>
      </c>
      <c r="AI420" s="23">
        <v>3117</v>
      </c>
      <c r="AJ420" s="23">
        <v>3377</v>
      </c>
      <c r="AK420" s="23">
        <v>3637</v>
      </c>
      <c r="AL420" s="23">
        <v>3897</v>
      </c>
      <c r="AM420" s="23">
        <v>4157</v>
      </c>
      <c r="AN420" s="23">
        <v>4563</v>
      </c>
      <c r="AO420" s="23">
        <v>4940</v>
      </c>
      <c r="AP420" s="23">
        <v>5317</v>
      </c>
      <c r="AQ420" s="23">
        <v>5695</v>
      </c>
      <c r="AR420" s="23">
        <v>6072</v>
      </c>
      <c r="AS420" s="23">
        <v>6913</v>
      </c>
      <c r="AT420" s="23">
        <v>7355</v>
      </c>
      <c r="AU420" s="23">
        <v>7796</v>
      </c>
      <c r="AV420" s="23">
        <v>8237</v>
      </c>
      <c r="AW420" s="23">
        <v>8680</v>
      </c>
      <c r="AX420" s="23">
        <v>9778</v>
      </c>
    </row>
    <row r="421" spans="2:50" x14ac:dyDescent="0.2">
      <c r="B421" s="22">
        <v>3</v>
      </c>
      <c r="C421" s="23">
        <v>109</v>
      </c>
      <c r="D421" s="23">
        <v>116</v>
      </c>
      <c r="E421" s="23">
        <v>124</v>
      </c>
      <c r="F421" s="23">
        <v>135</v>
      </c>
      <c r="G421" s="23">
        <v>147</v>
      </c>
      <c r="H421" s="23">
        <v>158</v>
      </c>
      <c r="I421" s="23">
        <v>170</v>
      </c>
      <c r="J421" s="23">
        <v>185</v>
      </c>
      <c r="K421" s="23">
        <v>205</v>
      </c>
      <c r="L421" s="23">
        <v>227</v>
      </c>
      <c r="M421" s="23">
        <v>247</v>
      </c>
      <c r="N421" s="23">
        <v>267</v>
      </c>
      <c r="O421" s="23">
        <v>289</v>
      </c>
      <c r="P421" s="23">
        <v>336</v>
      </c>
      <c r="Q421" s="23">
        <v>382</v>
      </c>
      <c r="R421" s="23">
        <v>428</v>
      </c>
      <c r="S421" s="23">
        <v>474</v>
      </c>
      <c r="T421" s="23">
        <v>528</v>
      </c>
      <c r="U421" s="23">
        <v>627</v>
      </c>
      <c r="V421" s="23">
        <v>726</v>
      </c>
      <c r="W421" s="23">
        <v>826</v>
      </c>
      <c r="X421" s="23">
        <v>925</v>
      </c>
      <c r="Y421" s="23">
        <v>1047</v>
      </c>
      <c r="Z421" s="23">
        <v>1213</v>
      </c>
      <c r="AA421" s="23">
        <v>1379</v>
      </c>
      <c r="AB421" s="23">
        <v>1546</v>
      </c>
      <c r="AC421" s="23">
        <v>1712</v>
      </c>
      <c r="AD421" s="23">
        <v>1920</v>
      </c>
      <c r="AE421" s="23">
        <v>2135</v>
      </c>
      <c r="AF421" s="23">
        <v>2349</v>
      </c>
      <c r="AG421" s="23">
        <v>2563</v>
      </c>
      <c r="AH421" s="23">
        <v>2777</v>
      </c>
      <c r="AI421" s="23">
        <v>3117</v>
      </c>
      <c r="AJ421" s="23">
        <v>3377</v>
      </c>
      <c r="AK421" s="23">
        <v>3637</v>
      </c>
      <c r="AL421" s="23">
        <v>3897</v>
      </c>
      <c r="AM421" s="23">
        <v>4157</v>
      </c>
      <c r="AN421" s="23">
        <v>4563</v>
      </c>
      <c r="AO421" s="23">
        <v>4940</v>
      </c>
      <c r="AP421" s="23">
        <v>5317</v>
      </c>
      <c r="AQ421" s="23">
        <v>5695</v>
      </c>
      <c r="AR421" s="23">
        <v>6072</v>
      </c>
      <c r="AS421" s="23">
        <v>6913</v>
      </c>
      <c r="AT421" s="23">
        <v>7355</v>
      </c>
      <c r="AU421" s="23">
        <v>7796</v>
      </c>
      <c r="AV421" s="23">
        <v>8237</v>
      </c>
      <c r="AW421" s="23">
        <v>8680</v>
      </c>
      <c r="AX421" s="23">
        <v>9778</v>
      </c>
    </row>
    <row r="422" spans="2:50" x14ac:dyDescent="0.2">
      <c r="B422" s="22">
        <v>4</v>
      </c>
      <c r="C422" s="23">
        <v>109</v>
      </c>
      <c r="D422" s="23">
        <v>116</v>
      </c>
      <c r="E422" s="23">
        <v>124</v>
      </c>
      <c r="F422" s="23">
        <v>135</v>
      </c>
      <c r="G422" s="23">
        <v>147</v>
      </c>
      <c r="H422" s="23">
        <v>158</v>
      </c>
      <c r="I422" s="23">
        <v>170</v>
      </c>
      <c r="J422" s="23">
        <v>185</v>
      </c>
      <c r="K422" s="23">
        <v>205</v>
      </c>
      <c r="L422" s="23">
        <v>227</v>
      </c>
      <c r="M422" s="23">
        <v>247</v>
      </c>
      <c r="N422" s="23">
        <v>267</v>
      </c>
      <c r="O422" s="23">
        <v>289</v>
      </c>
      <c r="P422" s="23">
        <v>336</v>
      </c>
      <c r="Q422" s="23">
        <v>382</v>
      </c>
      <c r="R422" s="23">
        <v>428</v>
      </c>
      <c r="S422" s="23">
        <v>474</v>
      </c>
      <c r="T422" s="23">
        <v>528</v>
      </c>
      <c r="U422" s="23">
        <v>627</v>
      </c>
      <c r="V422" s="23">
        <v>726</v>
      </c>
      <c r="W422" s="23">
        <v>826</v>
      </c>
      <c r="X422" s="23">
        <v>925</v>
      </c>
      <c r="Y422" s="23">
        <v>1047</v>
      </c>
      <c r="Z422" s="23">
        <v>1213</v>
      </c>
      <c r="AA422" s="23">
        <v>1379</v>
      </c>
      <c r="AB422" s="23">
        <v>1546</v>
      </c>
      <c r="AC422" s="23">
        <v>1712</v>
      </c>
      <c r="AD422" s="23">
        <v>1920</v>
      </c>
      <c r="AE422" s="23">
        <v>2135</v>
      </c>
      <c r="AF422" s="23">
        <v>2349</v>
      </c>
      <c r="AG422" s="23">
        <v>2563</v>
      </c>
      <c r="AH422" s="23">
        <v>2777</v>
      </c>
      <c r="AI422" s="23">
        <v>3117</v>
      </c>
      <c r="AJ422" s="23">
        <v>3377</v>
      </c>
      <c r="AK422" s="23">
        <v>3637</v>
      </c>
      <c r="AL422" s="23">
        <v>3897</v>
      </c>
      <c r="AM422" s="23">
        <v>4157</v>
      </c>
      <c r="AN422" s="23">
        <v>4563</v>
      </c>
      <c r="AO422" s="23">
        <v>4940</v>
      </c>
      <c r="AP422" s="23">
        <v>5317</v>
      </c>
      <c r="AQ422" s="23">
        <v>5695</v>
      </c>
      <c r="AR422" s="23">
        <v>6072</v>
      </c>
      <c r="AS422" s="23">
        <v>6913</v>
      </c>
      <c r="AT422" s="23">
        <v>7355</v>
      </c>
      <c r="AU422" s="23">
        <v>7796</v>
      </c>
      <c r="AV422" s="23">
        <v>8237</v>
      </c>
      <c r="AW422" s="23">
        <v>8680</v>
      </c>
      <c r="AX422" s="23">
        <v>9778</v>
      </c>
    </row>
    <row r="423" spans="2:50" x14ac:dyDescent="0.2">
      <c r="B423" s="22">
        <v>5</v>
      </c>
      <c r="C423" s="23">
        <v>109</v>
      </c>
      <c r="D423" s="23">
        <v>116</v>
      </c>
      <c r="E423" s="23">
        <v>124</v>
      </c>
      <c r="F423" s="23">
        <v>135</v>
      </c>
      <c r="G423" s="23">
        <v>147</v>
      </c>
      <c r="H423" s="23">
        <v>158</v>
      </c>
      <c r="I423" s="23">
        <v>170</v>
      </c>
      <c r="J423" s="23">
        <v>185</v>
      </c>
      <c r="K423" s="23">
        <v>205</v>
      </c>
      <c r="L423" s="23">
        <v>227</v>
      </c>
      <c r="M423" s="23">
        <v>247</v>
      </c>
      <c r="N423" s="23">
        <v>267</v>
      </c>
      <c r="O423" s="23">
        <v>289</v>
      </c>
      <c r="P423" s="23">
        <v>336</v>
      </c>
      <c r="Q423" s="23">
        <v>382</v>
      </c>
      <c r="R423" s="23">
        <v>428</v>
      </c>
      <c r="S423" s="23">
        <v>474</v>
      </c>
      <c r="T423" s="23">
        <v>528</v>
      </c>
      <c r="U423" s="23">
        <v>627</v>
      </c>
      <c r="V423" s="23">
        <v>726</v>
      </c>
      <c r="W423" s="23">
        <v>826</v>
      </c>
      <c r="X423" s="23">
        <v>925</v>
      </c>
      <c r="Y423" s="23">
        <v>1047</v>
      </c>
      <c r="Z423" s="23">
        <v>1213</v>
      </c>
      <c r="AA423" s="23">
        <v>1379</v>
      </c>
      <c r="AB423" s="23">
        <v>1546</v>
      </c>
      <c r="AC423" s="23">
        <v>1712</v>
      </c>
      <c r="AD423" s="23">
        <v>1920</v>
      </c>
      <c r="AE423" s="23">
        <v>2135</v>
      </c>
      <c r="AF423" s="23">
        <v>2349</v>
      </c>
      <c r="AG423" s="23">
        <v>2563</v>
      </c>
      <c r="AH423" s="23">
        <v>2777</v>
      </c>
      <c r="AI423" s="23">
        <v>3117</v>
      </c>
      <c r="AJ423" s="23">
        <v>3377</v>
      </c>
      <c r="AK423" s="23">
        <v>3637</v>
      </c>
      <c r="AL423" s="23">
        <v>3897</v>
      </c>
      <c r="AM423" s="23">
        <v>4157</v>
      </c>
      <c r="AN423" s="23">
        <v>4563</v>
      </c>
      <c r="AO423" s="23">
        <v>4940</v>
      </c>
      <c r="AP423" s="23">
        <v>5317</v>
      </c>
      <c r="AQ423" s="23">
        <v>5695</v>
      </c>
      <c r="AR423" s="23">
        <v>6072</v>
      </c>
      <c r="AS423" s="23">
        <v>6913</v>
      </c>
      <c r="AT423" s="23">
        <v>7355</v>
      </c>
      <c r="AU423" s="23">
        <v>7796</v>
      </c>
      <c r="AV423" s="23">
        <v>8237</v>
      </c>
      <c r="AW423" s="23">
        <v>8680</v>
      </c>
      <c r="AX423" s="23">
        <v>9778</v>
      </c>
    </row>
    <row r="424" spans="2:50" x14ac:dyDescent="0.2">
      <c r="B424" s="22">
        <v>6</v>
      </c>
      <c r="C424" s="23">
        <v>109</v>
      </c>
      <c r="D424" s="23">
        <v>116</v>
      </c>
      <c r="E424" s="23">
        <v>124</v>
      </c>
      <c r="F424" s="23">
        <v>135</v>
      </c>
      <c r="G424" s="23">
        <v>147</v>
      </c>
      <c r="H424" s="23">
        <v>158</v>
      </c>
      <c r="I424" s="23">
        <v>170</v>
      </c>
      <c r="J424" s="23">
        <v>185</v>
      </c>
      <c r="K424" s="23">
        <v>205</v>
      </c>
      <c r="L424" s="23">
        <v>227</v>
      </c>
      <c r="M424" s="23">
        <v>247</v>
      </c>
      <c r="N424" s="23">
        <v>267</v>
      </c>
      <c r="O424" s="23">
        <v>289</v>
      </c>
      <c r="P424" s="23">
        <v>336</v>
      </c>
      <c r="Q424" s="23">
        <v>382</v>
      </c>
      <c r="R424" s="23">
        <v>428</v>
      </c>
      <c r="S424" s="23">
        <v>474</v>
      </c>
      <c r="T424" s="23">
        <v>528</v>
      </c>
      <c r="U424" s="23">
        <v>627</v>
      </c>
      <c r="V424" s="23">
        <v>726</v>
      </c>
      <c r="W424" s="23">
        <v>826</v>
      </c>
      <c r="X424" s="23">
        <v>925</v>
      </c>
      <c r="Y424" s="23">
        <v>1047</v>
      </c>
      <c r="Z424" s="23">
        <v>1213</v>
      </c>
      <c r="AA424" s="23">
        <v>1379</v>
      </c>
      <c r="AB424" s="23">
        <v>1546</v>
      </c>
      <c r="AC424" s="23">
        <v>1712</v>
      </c>
      <c r="AD424" s="23">
        <v>1920</v>
      </c>
      <c r="AE424" s="23">
        <v>2135</v>
      </c>
      <c r="AF424" s="23">
        <v>2349</v>
      </c>
      <c r="AG424" s="23">
        <v>2563</v>
      </c>
      <c r="AH424" s="23">
        <v>2777</v>
      </c>
      <c r="AI424" s="23">
        <v>3117</v>
      </c>
      <c r="AJ424" s="23">
        <v>3377</v>
      </c>
      <c r="AK424" s="23">
        <v>3637</v>
      </c>
      <c r="AL424" s="23">
        <v>3897</v>
      </c>
      <c r="AM424" s="23">
        <v>4157</v>
      </c>
      <c r="AN424" s="23">
        <v>4563</v>
      </c>
      <c r="AO424" s="23">
        <v>4940</v>
      </c>
      <c r="AP424" s="23">
        <v>5317</v>
      </c>
      <c r="AQ424" s="23">
        <v>5695</v>
      </c>
      <c r="AR424" s="23">
        <v>6072</v>
      </c>
      <c r="AS424" s="23">
        <v>6913</v>
      </c>
      <c r="AT424" s="23">
        <v>7355</v>
      </c>
      <c r="AU424" s="23">
        <v>7796</v>
      </c>
      <c r="AV424" s="23">
        <v>8237</v>
      </c>
      <c r="AW424" s="23">
        <v>8680</v>
      </c>
      <c r="AX424" s="23">
        <v>9778</v>
      </c>
    </row>
    <row r="425" spans="2:50" x14ac:dyDescent="0.2">
      <c r="B425" s="22">
        <v>7</v>
      </c>
      <c r="C425" s="23">
        <v>109</v>
      </c>
      <c r="D425" s="23">
        <v>116</v>
      </c>
      <c r="E425" s="23">
        <v>124</v>
      </c>
      <c r="F425" s="23">
        <v>135</v>
      </c>
      <c r="G425" s="23">
        <v>147</v>
      </c>
      <c r="H425" s="23">
        <v>158</v>
      </c>
      <c r="I425" s="23">
        <v>170</v>
      </c>
      <c r="J425" s="23">
        <v>185</v>
      </c>
      <c r="K425" s="23">
        <v>205</v>
      </c>
      <c r="L425" s="23">
        <v>227</v>
      </c>
      <c r="M425" s="23">
        <v>247</v>
      </c>
      <c r="N425" s="23">
        <v>267</v>
      </c>
      <c r="O425" s="23">
        <v>289</v>
      </c>
      <c r="P425" s="23">
        <v>336</v>
      </c>
      <c r="Q425" s="23">
        <v>382</v>
      </c>
      <c r="R425" s="23">
        <v>428</v>
      </c>
      <c r="S425" s="23">
        <v>474</v>
      </c>
      <c r="T425" s="23">
        <v>528</v>
      </c>
      <c r="U425" s="23">
        <v>627</v>
      </c>
      <c r="V425" s="23">
        <v>726</v>
      </c>
      <c r="W425" s="23">
        <v>826</v>
      </c>
      <c r="X425" s="23">
        <v>925</v>
      </c>
      <c r="Y425" s="23">
        <v>1047</v>
      </c>
      <c r="Z425" s="23">
        <v>1213</v>
      </c>
      <c r="AA425" s="23">
        <v>1379</v>
      </c>
      <c r="AB425" s="23">
        <v>1546</v>
      </c>
      <c r="AC425" s="23">
        <v>1712</v>
      </c>
      <c r="AD425" s="23">
        <v>1920</v>
      </c>
      <c r="AE425" s="23">
        <v>2135</v>
      </c>
      <c r="AF425" s="23">
        <v>2349</v>
      </c>
      <c r="AG425" s="23">
        <v>2563</v>
      </c>
      <c r="AH425" s="23">
        <v>2777</v>
      </c>
      <c r="AI425" s="23">
        <v>3117</v>
      </c>
      <c r="AJ425" s="23">
        <v>3377</v>
      </c>
      <c r="AK425" s="23">
        <v>3637</v>
      </c>
      <c r="AL425" s="23">
        <v>3897</v>
      </c>
      <c r="AM425" s="23">
        <v>4157</v>
      </c>
      <c r="AN425" s="23">
        <v>4563</v>
      </c>
      <c r="AO425" s="23">
        <v>4940</v>
      </c>
      <c r="AP425" s="23">
        <v>5317</v>
      </c>
      <c r="AQ425" s="23">
        <v>5695</v>
      </c>
      <c r="AR425" s="23">
        <v>6072</v>
      </c>
      <c r="AS425" s="23">
        <v>6913</v>
      </c>
      <c r="AT425" s="23">
        <v>7355</v>
      </c>
      <c r="AU425" s="23">
        <v>7796</v>
      </c>
      <c r="AV425" s="23">
        <v>8237</v>
      </c>
      <c r="AW425" s="23">
        <v>8680</v>
      </c>
      <c r="AX425" s="23">
        <v>9778</v>
      </c>
    </row>
    <row r="426" spans="2:50" x14ac:dyDescent="0.2">
      <c r="B426" s="22">
        <v>8</v>
      </c>
      <c r="C426" s="23">
        <v>109</v>
      </c>
      <c r="D426" s="23">
        <v>116</v>
      </c>
      <c r="E426" s="23">
        <v>124</v>
      </c>
      <c r="F426" s="23">
        <v>135</v>
      </c>
      <c r="G426" s="23">
        <v>147</v>
      </c>
      <c r="H426" s="23">
        <v>158</v>
      </c>
      <c r="I426" s="23">
        <v>170</v>
      </c>
      <c r="J426" s="23">
        <v>185</v>
      </c>
      <c r="K426" s="23">
        <v>205</v>
      </c>
      <c r="L426" s="23">
        <v>227</v>
      </c>
      <c r="M426" s="23">
        <v>247</v>
      </c>
      <c r="N426" s="23">
        <v>267</v>
      </c>
      <c r="O426" s="23">
        <v>289</v>
      </c>
      <c r="P426" s="23">
        <v>336</v>
      </c>
      <c r="Q426" s="23">
        <v>382</v>
      </c>
      <c r="R426" s="23">
        <v>428</v>
      </c>
      <c r="S426" s="23">
        <v>474</v>
      </c>
      <c r="T426" s="23">
        <v>528</v>
      </c>
      <c r="U426" s="23">
        <v>627</v>
      </c>
      <c r="V426" s="23">
        <v>726</v>
      </c>
      <c r="W426" s="23">
        <v>826</v>
      </c>
      <c r="X426" s="23">
        <v>925</v>
      </c>
      <c r="Y426" s="23">
        <v>1047</v>
      </c>
      <c r="Z426" s="23">
        <v>1213</v>
      </c>
      <c r="AA426" s="23">
        <v>1379</v>
      </c>
      <c r="AB426" s="23">
        <v>1546</v>
      </c>
      <c r="AC426" s="23">
        <v>1712</v>
      </c>
      <c r="AD426" s="23">
        <v>1920</v>
      </c>
      <c r="AE426" s="23">
        <v>2135</v>
      </c>
      <c r="AF426" s="23">
        <v>2349</v>
      </c>
      <c r="AG426" s="23">
        <v>2563</v>
      </c>
      <c r="AH426" s="23">
        <v>2777</v>
      </c>
      <c r="AI426" s="23">
        <v>3117</v>
      </c>
      <c r="AJ426" s="23">
        <v>3377</v>
      </c>
      <c r="AK426" s="23">
        <v>3637</v>
      </c>
      <c r="AL426" s="23">
        <v>3897</v>
      </c>
      <c r="AM426" s="23">
        <v>4157</v>
      </c>
      <c r="AN426" s="23">
        <v>4563</v>
      </c>
      <c r="AO426" s="23">
        <v>4940</v>
      </c>
      <c r="AP426" s="23">
        <v>5317</v>
      </c>
      <c r="AQ426" s="23">
        <v>5695</v>
      </c>
      <c r="AR426" s="23">
        <v>6072</v>
      </c>
      <c r="AS426" s="23">
        <v>6913</v>
      </c>
      <c r="AT426" s="23">
        <v>7355</v>
      </c>
      <c r="AU426" s="23">
        <v>7796</v>
      </c>
      <c r="AV426" s="23">
        <v>8237</v>
      </c>
      <c r="AW426" s="23">
        <v>8680</v>
      </c>
      <c r="AX426" s="23">
        <v>9778</v>
      </c>
    </row>
    <row r="427" spans="2:50" x14ac:dyDescent="0.2">
      <c r="B427" s="22">
        <v>9</v>
      </c>
      <c r="C427" s="23">
        <v>109</v>
      </c>
      <c r="D427" s="23">
        <v>116</v>
      </c>
      <c r="E427" s="23">
        <v>124</v>
      </c>
      <c r="F427" s="23">
        <v>135</v>
      </c>
      <c r="G427" s="23">
        <v>147</v>
      </c>
      <c r="H427" s="23">
        <v>158</v>
      </c>
      <c r="I427" s="23">
        <v>170</v>
      </c>
      <c r="J427" s="23">
        <v>185</v>
      </c>
      <c r="K427" s="23">
        <v>205</v>
      </c>
      <c r="L427" s="23">
        <v>227</v>
      </c>
      <c r="M427" s="23">
        <v>247</v>
      </c>
      <c r="N427" s="23">
        <v>267</v>
      </c>
      <c r="O427" s="23">
        <v>289</v>
      </c>
      <c r="P427" s="23">
        <v>336</v>
      </c>
      <c r="Q427" s="23">
        <v>382</v>
      </c>
      <c r="R427" s="23">
        <v>428</v>
      </c>
      <c r="S427" s="23">
        <v>474</v>
      </c>
      <c r="T427" s="23">
        <v>528</v>
      </c>
      <c r="U427" s="23">
        <v>627</v>
      </c>
      <c r="V427" s="23">
        <v>726</v>
      </c>
      <c r="W427" s="23">
        <v>826</v>
      </c>
      <c r="X427" s="23">
        <v>925</v>
      </c>
      <c r="Y427" s="23">
        <v>1047</v>
      </c>
      <c r="Z427" s="23">
        <v>1213</v>
      </c>
      <c r="AA427" s="23">
        <v>1379</v>
      </c>
      <c r="AB427" s="23">
        <v>1546</v>
      </c>
      <c r="AC427" s="23">
        <v>1712</v>
      </c>
      <c r="AD427" s="23">
        <v>1920</v>
      </c>
      <c r="AE427" s="23">
        <v>2135</v>
      </c>
      <c r="AF427" s="23">
        <v>2349</v>
      </c>
      <c r="AG427" s="23">
        <v>2563</v>
      </c>
      <c r="AH427" s="23">
        <v>2777</v>
      </c>
      <c r="AI427" s="23">
        <v>3117</v>
      </c>
      <c r="AJ427" s="23">
        <v>3377</v>
      </c>
      <c r="AK427" s="23">
        <v>3637</v>
      </c>
      <c r="AL427" s="23">
        <v>3897</v>
      </c>
      <c r="AM427" s="23">
        <v>4157</v>
      </c>
      <c r="AN427" s="23">
        <v>4563</v>
      </c>
      <c r="AO427" s="23">
        <v>4940</v>
      </c>
      <c r="AP427" s="23">
        <v>5317</v>
      </c>
      <c r="AQ427" s="23">
        <v>5695</v>
      </c>
      <c r="AR427" s="23">
        <v>6072</v>
      </c>
      <c r="AS427" s="23">
        <v>6913</v>
      </c>
      <c r="AT427" s="23">
        <v>7355</v>
      </c>
      <c r="AU427" s="23">
        <v>7796</v>
      </c>
      <c r="AV427" s="23">
        <v>8237</v>
      </c>
      <c r="AW427" s="23">
        <v>8680</v>
      </c>
      <c r="AX427" s="23">
        <v>9778</v>
      </c>
    </row>
    <row r="428" spans="2:50" x14ac:dyDescent="0.2">
      <c r="B428" s="22">
        <v>10</v>
      </c>
      <c r="C428" s="23">
        <v>109</v>
      </c>
      <c r="D428" s="23">
        <v>116</v>
      </c>
      <c r="E428" s="23">
        <v>124</v>
      </c>
      <c r="F428" s="23">
        <v>135</v>
      </c>
      <c r="G428" s="23">
        <v>147</v>
      </c>
      <c r="H428" s="23">
        <v>158</v>
      </c>
      <c r="I428" s="23">
        <v>170</v>
      </c>
      <c r="J428" s="23">
        <v>185</v>
      </c>
      <c r="K428" s="23">
        <v>205</v>
      </c>
      <c r="L428" s="23">
        <v>227</v>
      </c>
      <c r="M428" s="23">
        <v>247</v>
      </c>
      <c r="N428" s="23">
        <v>267</v>
      </c>
      <c r="O428" s="23">
        <v>289</v>
      </c>
      <c r="P428" s="23">
        <v>336</v>
      </c>
      <c r="Q428" s="23">
        <v>382</v>
      </c>
      <c r="R428" s="23">
        <v>428</v>
      </c>
      <c r="S428" s="23">
        <v>474</v>
      </c>
      <c r="T428" s="23">
        <v>528</v>
      </c>
      <c r="U428" s="23">
        <v>627</v>
      </c>
      <c r="V428" s="23">
        <v>726</v>
      </c>
      <c r="W428" s="23">
        <v>826</v>
      </c>
      <c r="X428" s="23">
        <v>925</v>
      </c>
      <c r="Y428" s="23">
        <v>1047</v>
      </c>
      <c r="Z428" s="23">
        <v>1213</v>
      </c>
      <c r="AA428" s="23">
        <v>1379</v>
      </c>
      <c r="AB428" s="23">
        <v>1546</v>
      </c>
      <c r="AC428" s="23">
        <v>1712</v>
      </c>
      <c r="AD428" s="23">
        <v>1920</v>
      </c>
      <c r="AE428" s="23">
        <v>2135</v>
      </c>
      <c r="AF428" s="23">
        <v>2349</v>
      </c>
      <c r="AG428" s="23">
        <v>2563</v>
      </c>
      <c r="AH428" s="23">
        <v>2777</v>
      </c>
      <c r="AI428" s="23">
        <v>3117</v>
      </c>
      <c r="AJ428" s="23">
        <v>3377</v>
      </c>
      <c r="AK428" s="23">
        <v>3637</v>
      </c>
      <c r="AL428" s="23">
        <v>3897</v>
      </c>
      <c r="AM428" s="23">
        <v>4157</v>
      </c>
      <c r="AN428" s="23">
        <v>4563</v>
      </c>
      <c r="AO428" s="23">
        <v>4940</v>
      </c>
      <c r="AP428" s="23">
        <v>5317</v>
      </c>
      <c r="AQ428" s="23">
        <v>5695</v>
      </c>
      <c r="AR428" s="23">
        <v>6072</v>
      </c>
      <c r="AS428" s="23">
        <v>6913</v>
      </c>
      <c r="AT428" s="23">
        <v>7355</v>
      </c>
      <c r="AU428" s="23">
        <v>7796</v>
      </c>
      <c r="AV428" s="23">
        <v>8237</v>
      </c>
      <c r="AW428" s="23">
        <v>8680</v>
      </c>
      <c r="AX428" s="23">
        <v>9778</v>
      </c>
    </row>
    <row r="429" spans="2:50" x14ac:dyDescent="0.2">
      <c r="B429" s="22">
        <v>11</v>
      </c>
      <c r="C429" s="23">
        <v>109</v>
      </c>
      <c r="D429" s="23">
        <v>116</v>
      </c>
      <c r="E429" s="23">
        <v>124</v>
      </c>
      <c r="F429" s="23">
        <v>135</v>
      </c>
      <c r="G429" s="23">
        <v>147</v>
      </c>
      <c r="H429" s="23">
        <v>158</v>
      </c>
      <c r="I429" s="23">
        <v>170</v>
      </c>
      <c r="J429" s="23">
        <v>185</v>
      </c>
      <c r="K429" s="23">
        <v>205</v>
      </c>
      <c r="L429" s="23">
        <v>227</v>
      </c>
      <c r="M429" s="23">
        <v>247</v>
      </c>
      <c r="N429" s="23">
        <v>267</v>
      </c>
      <c r="O429" s="23">
        <v>289</v>
      </c>
      <c r="P429" s="23">
        <v>336</v>
      </c>
      <c r="Q429" s="23">
        <v>382</v>
      </c>
      <c r="R429" s="23">
        <v>428</v>
      </c>
      <c r="S429" s="23">
        <v>474</v>
      </c>
      <c r="T429" s="23">
        <v>528</v>
      </c>
      <c r="U429" s="23">
        <v>627</v>
      </c>
      <c r="V429" s="23">
        <v>726</v>
      </c>
      <c r="W429" s="23">
        <v>826</v>
      </c>
      <c r="X429" s="23">
        <v>925</v>
      </c>
      <c r="Y429" s="23">
        <v>1047</v>
      </c>
      <c r="Z429" s="23">
        <v>1213</v>
      </c>
      <c r="AA429" s="23">
        <v>1379</v>
      </c>
      <c r="AB429" s="23">
        <v>1546</v>
      </c>
      <c r="AC429" s="23">
        <v>1712</v>
      </c>
      <c r="AD429" s="23">
        <v>1920</v>
      </c>
      <c r="AE429" s="23">
        <v>2135</v>
      </c>
      <c r="AF429" s="23">
        <v>2349</v>
      </c>
      <c r="AG429" s="23">
        <v>2563</v>
      </c>
      <c r="AH429" s="23">
        <v>2777</v>
      </c>
      <c r="AI429" s="23">
        <v>3117</v>
      </c>
      <c r="AJ429" s="23">
        <v>3377</v>
      </c>
      <c r="AK429" s="23">
        <v>3637</v>
      </c>
      <c r="AL429" s="23">
        <v>3897</v>
      </c>
      <c r="AM429" s="23">
        <v>4157</v>
      </c>
      <c r="AN429" s="23">
        <v>4563</v>
      </c>
      <c r="AO429" s="23">
        <v>4940</v>
      </c>
      <c r="AP429" s="23">
        <v>5317</v>
      </c>
      <c r="AQ429" s="23">
        <v>5695</v>
      </c>
      <c r="AR429" s="23">
        <v>6072</v>
      </c>
      <c r="AS429" s="23">
        <v>6913</v>
      </c>
      <c r="AT429" s="23">
        <v>7355</v>
      </c>
      <c r="AU429" s="23">
        <v>7796</v>
      </c>
      <c r="AV429" s="23">
        <v>8237</v>
      </c>
      <c r="AW429" s="23">
        <v>8680</v>
      </c>
      <c r="AX429" s="23">
        <v>9778</v>
      </c>
    </row>
    <row r="430" spans="2:50" x14ac:dyDescent="0.2">
      <c r="B430" s="22">
        <v>12</v>
      </c>
      <c r="C430" s="23">
        <v>109</v>
      </c>
      <c r="D430" s="23">
        <v>116</v>
      </c>
      <c r="E430" s="23">
        <v>124</v>
      </c>
      <c r="F430" s="23">
        <v>135</v>
      </c>
      <c r="G430" s="23">
        <v>147</v>
      </c>
      <c r="H430" s="23">
        <v>158</v>
      </c>
      <c r="I430" s="23">
        <v>170</v>
      </c>
      <c r="J430" s="23">
        <v>185</v>
      </c>
      <c r="K430" s="23">
        <v>205</v>
      </c>
      <c r="L430" s="23">
        <v>227</v>
      </c>
      <c r="M430" s="23">
        <v>247</v>
      </c>
      <c r="N430" s="23">
        <v>267</v>
      </c>
      <c r="O430" s="23">
        <v>289</v>
      </c>
      <c r="P430" s="23">
        <v>336</v>
      </c>
      <c r="Q430" s="23">
        <v>382</v>
      </c>
      <c r="R430" s="23">
        <v>428</v>
      </c>
      <c r="S430" s="23">
        <v>474</v>
      </c>
      <c r="T430" s="23">
        <v>528</v>
      </c>
      <c r="U430" s="23">
        <v>627</v>
      </c>
      <c r="V430" s="23">
        <v>726</v>
      </c>
      <c r="W430" s="23">
        <v>826</v>
      </c>
      <c r="X430" s="23">
        <v>925</v>
      </c>
      <c r="Y430" s="23">
        <v>1047</v>
      </c>
      <c r="Z430" s="23">
        <v>1213</v>
      </c>
      <c r="AA430" s="23">
        <v>1379</v>
      </c>
      <c r="AB430" s="23">
        <v>1546</v>
      </c>
      <c r="AC430" s="23">
        <v>1712</v>
      </c>
      <c r="AD430" s="23">
        <v>1920</v>
      </c>
      <c r="AE430" s="23">
        <v>2135</v>
      </c>
      <c r="AF430" s="23">
        <v>2349</v>
      </c>
      <c r="AG430" s="23">
        <v>2563</v>
      </c>
      <c r="AH430" s="23">
        <v>2777</v>
      </c>
      <c r="AI430" s="23">
        <v>3117</v>
      </c>
      <c r="AJ430" s="23">
        <v>3377</v>
      </c>
      <c r="AK430" s="23">
        <v>3637</v>
      </c>
      <c r="AL430" s="23">
        <v>3897</v>
      </c>
      <c r="AM430" s="23">
        <v>4157</v>
      </c>
      <c r="AN430" s="23">
        <v>4563</v>
      </c>
      <c r="AO430" s="23">
        <v>4940</v>
      </c>
      <c r="AP430" s="23">
        <v>5317</v>
      </c>
      <c r="AQ430" s="23">
        <v>5695</v>
      </c>
      <c r="AR430" s="23">
        <v>6072</v>
      </c>
      <c r="AS430" s="23">
        <v>6913</v>
      </c>
      <c r="AT430" s="23">
        <v>7355</v>
      </c>
      <c r="AU430" s="23">
        <v>7796</v>
      </c>
      <c r="AV430" s="23">
        <v>8237</v>
      </c>
      <c r="AW430" s="23">
        <v>8680</v>
      </c>
      <c r="AX430" s="23">
        <v>9778</v>
      </c>
    </row>
    <row r="431" spans="2:50" x14ac:dyDescent="0.2">
      <c r="B431" s="22">
        <v>13</v>
      </c>
      <c r="C431" s="23">
        <v>109</v>
      </c>
      <c r="D431" s="23">
        <v>116</v>
      </c>
      <c r="E431" s="23">
        <v>124</v>
      </c>
      <c r="F431" s="23">
        <v>135</v>
      </c>
      <c r="G431" s="23">
        <v>147</v>
      </c>
      <c r="H431" s="23">
        <v>158</v>
      </c>
      <c r="I431" s="23">
        <v>170</v>
      </c>
      <c r="J431" s="23">
        <v>185</v>
      </c>
      <c r="K431" s="23">
        <v>205</v>
      </c>
      <c r="L431" s="23">
        <v>227</v>
      </c>
      <c r="M431" s="23">
        <v>247</v>
      </c>
      <c r="N431" s="23">
        <v>267</v>
      </c>
      <c r="O431" s="23">
        <v>289</v>
      </c>
      <c r="P431" s="23">
        <v>336</v>
      </c>
      <c r="Q431" s="23">
        <v>382</v>
      </c>
      <c r="R431" s="23">
        <v>428</v>
      </c>
      <c r="S431" s="23">
        <v>474</v>
      </c>
      <c r="T431" s="23">
        <v>528</v>
      </c>
      <c r="U431" s="23">
        <v>627</v>
      </c>
      <c r="V431" s="23">
        <v>726</v>
      </c>
      <c r="W431" s="23">
        <v>826</v>
      </c>
      <c r="X431" s="23">
        <v>925</v>
      </c>
      <c r="Y431" s="23">
        <v>1047</v>
      </c>
      <c r="Z431" s="23">
        <v>1213</v>
      </c>
      <c r="AA431" s="23">
        <v>1379</v>
      </c>
      <c r="AB431" s="23">
        <v>1546</v>
      </c>
      <c r="AC431" s="23">
        <v>1712</v>
      </c>
      <c r="AD431" s="23">
        <v>1920</v>
      </c>
      <c r="AE431" s="23">
        <v>2135</v>
      </c>
      <c r="AF431" s="23">
        <v>2349</v>
      </c>
      <c r="AG431" s="23">
        <v>2563</v>
      </c>
      <c r="AH431" s="23">
        <v>2777</v>
      </c>
      <c r="AI431" s="23">
        <v>3117</v>
      </c>
      <c r="AJ431" s="23">
        <v>3377</v>
      </c>
      <c r="AK431" s="23">
        <v>3637</v>
      </c>
      <c r="AL431" s="23">
        <v>3897</v>
      </c>
      <c r="AM431" s="23">
        <v>4157</v>
      </c>
      <c r="AN431" s="23">
        <v>4563</v>
      </c>
      <c r="AO431" s="23">
        <v>4940</v>
      </c>
      <c r="AP431" s="23">
        <v>5317</v>
      </c>
      <c r="AQ431" s="23">
        <v>5695</v>
      </c>
      <c r="AR431" s="23">
        <v>6072</v>
      </c>
      <c r="AS431" s="23">
        <v>6913</v>
      </c>
      <c r="AT431" s="23">
        <v>7355</v>
      </c>
      <c r="AU431" s="23">
        <v>7796</v>
      </c>
      <c r="AV431" s="23">
        <v>8237</v>
      </c>
      <c r="AW431" s="23">
        <v>8680</v>
      </c>
      <c r="AX431" s="23">
        <v>9778</v>
      </c>
    </row>
    <row r="432" spans="2:50" x14ac:dyDescent="0.2">
      <c r="B432" s="22">
        <v>14</v>
      </c>
      <c r="C432" s="23">
        <v>109</v>
      </c>
      <c r="D432" s="23">
        <v>116</v>
      </c>
      <c r="E432" s="23">
        <v>124</v>
      </c>
      <c r="F432" s="23">
        <v>135</v>
      </c>
      <c r="G432" s="23">
        <v>147</v>
      </c>
      <c r="H432" s="23">
        <v>158</v>
      </c>
      <c r="I432" s="23">
        <v>170</v>
      </c>
      <c r="J432" s="23">
        <v>185</v>
      </c>
      <c r="K432" s="23">
        <v>205</v>
      </c>
      <c r="L432" s="23">
        <v>227</v>
      </c>
      <c r="M432" s="23">
        <v>247</v>
      </c>
      <c r="N432" s="23">
        <v>267</v>
      </c>
      <c r="O432" s="23">
        <v>289</v>
      </c>
      <c r="P432" s="23">
        <v>336</v>
      </c>
      <c r="Q432" s="23">
        <v>382</v>
      </c>
      <c r="R432" s="23">
        <v>428</v>
      </c>
      <c r="S432" s="23">
        <v>474</v>
      </c>
      <c r="T432" s="23">
        <v>528</v>
      </c>
      <c r="U432" s="23">
        <v>627</v>
      </c>
      <c r="V432" s="23">
        <v>726</v>
      </c>
      <c r="W432" s="23">
        <v>826</v>
      </c>
      <c r="X432" s="23">
        <v>925</v>
      </c>
      <c r="Y432" s="23">
        <v>1047</v>
      </c>
      <c r="Z432" s="23">
        <v>1213</v>
      </c>
      <c r="AA432" s="23">
        <v>1379</v>
      </c>
      <c r="AB432" s="23">
        <v>1546</v>
      </c>
      <c r="AC432" s="23">
        <v>1712</v>
      </c>
      <c r="AD432" s="23">
        <v>1920</v>
      </c>
      <c r="AE432" s="23">
        <v>2135</v>
      </c>
      <c r="AF432" s="23">
        <v>2349</v>
      </c>
      <c r="AG432" s="23">
        <v>2563</v>
      </c>
      <c r="AH432" s="23">
        <v>2777</v>
      </c>
      <c r="AI432" s="23">
        <v>3117</v>
      </c>
      <c r="AJ432" s="23">
        <v>3377</v>
      </c>
      <c r="AK432" s="23">
        <v>3637</v>
      </c>
      <c r="AL432" s="23">
        <v>3897</v>
      </c>
      <c r="AM432" s="23">
        <v>4157</v>
      </c>
      <c r="AN432" s="23">
        <v>4563</v>
      </c>
      <c r="AO432" s="23">
        <v>4940</v>
      </c>
      <c r="AP432" s="23">
        <v>5317</v>
      </c>
      <c r="AQ432" s="23">
        <v>5695</v>
      </c>
      <c r="AR432" s="23">
        <v>6072</v>
      </c>
      <c r="AS432" s="23">
        <v>6913</v>
      </c>
      <c r="AT432" s="23">
        <v>7355</v>
      </c>
      <c r="AU432" s="23">
        <v>7796</v>
      </c>
      <c r="AV432" s="23">
        <v>8237</v>
      </c>
      <c r="AW432" s="23">
        <v>8680</v>
      </c>
      <c r="AX432" s="23">
        <v>9778</v>
      </c>
    </row>
    <row r="433" spans="2:50" x14ac:dyDescent="0.2">
      <c r="B433" s="22">
        <v>15</v>
      </c>
      <c r="C433" s="23">
        <v>109</v>
      </c>
      <c r="D433" s="23">
        <v>116</v>
      </c>
      <c r="E433" s="23">
        <v>124</v>
      </c>
      <c r="F433" s="23">
        <v>135</v>
      </c>
      <c r="G433" s="23">
        <v>147</v>
      </c>
      <c r="H433" s="23">
        <v>158</v>
      </c>
      <c r="I433" s="23">
        <v>170</v>
      </c>
      <c r="J433" s="23">
        <v>185</v>
      </c>
      <c r="K433" s="23">
        <v>205</v>
      </c>
      <c r="L433" s="23">
        <v>227</v>
      </c>
      <c r="M433" s="23">
        <v>247</v>
      </c>
      <c r="N433" s="23">
        <v>267</v>
      </c>
      <c r="O433" s="23">
        <v>289</v>
      </c>
      <c r="P433" s="23">
        <v>336</v>
      </c>
      <c r="Q433" s="23">
        <v>382</v>
      </c>
      <c r="R433" s="23">
        <v>428</v>
      </c>
      <c r="S433" s="23">
        <v>474</v>
      </c>
      <c r="T433" s="23">
        <v>528</v>
      </c>
      <c r="U433" s="23">
        <v>627</v>
      </c>
      <c r="V433" s="23">
        <v>726</v>
      </c>
      <c r="W433" s="23">
        <v>826</v>
      </c>
      <c r="X433" s="23">
        <v>925</v>
      </c>
      <c r="Y433" s="23">
        <v>1047</v>
      </c>
      <c r="Z433" s="23">
        <v>1213</v>
      </c>
      <c r="AA433" s="23">
        <v>1379</v>
      </c>
      <c r="AB433" s="23">
        <v>1546</v>
      </c>
      <c r="AC433" s="23">
        <v>1712</v>
      </c>
      <c r="AD433" s="23">
        <v>1920</v>
      </c>
      <c r="AE433" s="23">
        <v>2135</v>
      </c>
      <c r="AF433" s="23">
        <v>2349</v>
      </c>
      <c r="AG433" s="23">
        <v>2563</v>
      </c>
      <c r="AH433" s="23">
        <v>2777</v>
      </c>
      <c r="AI433" s="23">
        <v>3117</v>
      </c>
      <c r="AJ433" s="23">
        <v>3377</v>
      </c>
      <c r="AK433" s="23">
        <v>3637</v>
      </c>
      <c r="AL433" s="23">
        <v>3897</v>
      </c>
      <c r="AM433" s="23">
        <v>4157</v>
      </c>
      <c r="AN433" s="23">
        <v>4563</v>
      </c>
      <c r="AO433" s="23">
        <v>4940</v>
      </c>
      <c r="AP433" s="23">
        <v>5317</v>
      </c>
      <c r="AQ433" s="23">
        <v>5695</v>
      </c>
      <c r="AR433" s="23">
        <v>6072</v>
      </c>
      <c r="AS433" s="23">
        <v>6913</v>
      </c>
      <c r="AT433" s="23">
        <v>7355</v>
      </c>
      <c r="AU433" s="23">
        <v>7796</v>
      </c>
      <c r="AV433" s="23">
        <v>8237</v>
      </c>
      <c r="AW433" s="23">
        <v>8680</v>
      </c>
      <c r="AX433" s="23">
        <v>9778</v>
      </c>
    </row>
    <row r="434" spans="2:50" x14ac:dyDescent="0.2">
      <c r="B434" s="22">
        <v>16</v>
      </c>
      <c r="C434" s="23">
        <v>109</v>
      </c>
      <c r="D434" s="23">
        <v>116</v>
      </c>
      <c r="E434" s="23">
        <v>124</v>
      </c>
      <c r="F434" s="23">
        <v>135</v>
      </c>
      <c r="G434" s="23">
        <v>147</v>
      </c>
      <c r="H434" s="23">
        <v>158</v>
      </c>
      <c r="I434" s="23">
        <v>170</v>
      </c>
      <c r="J434" s="23">
        <v>185</v>
      </c>
      <c r="K434" s="23">
        <v>205</v>
      </c>
      <c r="L434" s="23">
        <v>227</v>
      </c>
      <c r="M434" s="23">
        <v>247</v>
      </c>
      <c r="N434" s="23">
        <v>267</v>
      </c>
      <c r="O434" s="23">
        <v>289</v>
      </c>
      <c r="P434" s="23">
        <v>336</v>
      </c>
      <c r="Q434" s="23">
        <v>382</v>
      </c>
      <c r="R434" s="23">
        <v>428</v>
      </c>
      <c r="S434" s="23">
        <v>474</v>
      </c>
      <c r="T434" s="23">
        <v>528</v>
      </c>
      <c r="U434" s="23">
        <v>627</v>
      </c>
      <c r="V434" s="23">
        <v>726</v>
      </c>
      <c r="W434" s="23">
        <v>826</v>
      </c>
      <c r="X434" s="23">
        <v>925</v>
      </c>
      <c r="Y434" s="23">
        <v>1047</v>
      </c>
      <c r="Z434" s="23">
        <v>1213</v>
      </c>
      <c r="AA434" s="23">
        <v>1379</v>
      </c>
      <c r="AB434" s="23">
        <v>1546</v>
      </c>
      <c r="AC434" s="23">
        <v>1712</v>
      </c>
      <c r="AD434" s="23">
        <v>1920</v>
      </c>
      <c r="AE434" s="23">
        <v>2135</v>
      </c>
      <c r="AF434" s="23">
        <v>2349</v>
      </c>
      <c r="AG434" s="23">
        <v>2563</v>
      </c>
      <c r="AH434" s="23">
        <v>2777</v>
      </c>
      <c r="AI434" s="23">
        <v>3117</v>
      </c>
      <c r="AJ434" s="23">
        <v>3377</v>
      </c>
      <c r="AK434" s="23">
        <v>3637</v>
      </c>
      <c r="AL434" s="23">
        <v>3897</v>
      </c>
      <c r="AM434" s="23">
        <v>4157</v>
      </c>
      <c r="AN434" s="23">
        <v>4563</v>
      </c>
      <c r="AO434" s="23">
        <v>4940</v>
      </c>
      <c r="AP434" s="23">
        <v>5317</v>
      </c>
      <c r="AQ434" s="23">
        <v>5695</v>
      </c>
      <c r="AR434" s="23">
        <v>6072</v>
      </c>
      <c r="AS434" s="23">
        <v>6913</v>
      </c>
      <c r="AT434" s="23">
        <v>7355</v>
      </c>
      <c r="AU434" s="23">
        <v>7796</v>
      </c>
      <c r="AV434" s="23">
        <v>8237</v>
      </c>
      <c r="AW434" s="23">
        <v>8680</v>
      </c>
      <c r="AX434" s="23">
        <v>9778</v>
      </c>
    </row>
    <row r="435" spans="2:50" x14ac:dyDescent="0.2">
      <c r="B435" s="22">
        <v>17</v>
      </c>
      <c r="C435" s="23">
        <v>109</v>
      </c>
      <c r="D435" s="23">
        <v>116</v>
      </c>
      <c r="E435" s="23">
        <v>124</v>
      </c>
      <c r="F435" s="23">
        <v>135</v>
      </c>
      <c r="G435" s="23">
        <v>147</v>
      </c>
      <c r="H435" s="23">
        <v>158</v>
      </c>
      <c r="I435" s="23">
        <v>170</v>
      </c>
      <c r="J435" s="23">
        <v>185</v>
      </c>
      <c r="K435" s="23">
        <v>205</v>
      </c>
      <c r="L435" s="23">
        <v>227</v>
      </c>
      <c r="M435" s="23">
        <v>247</v>
      </c>
      <c r="N435" s="23">
        <v>267</v>
      </c>
      <c r="O435" s="23">
        <v>289</v>
      </c>
      <c r="P435" s="23">
        <v>336</v>
      </c>
      <c r="Q435" s="23">
        <v>382</v>
      </c>
      <c r="R435" s="23">
        <v>428</v>
      </c>
      <c r="S435" s="23">
        <v>474</v>
      </c>
      <c r="T435" s="23">
        <v>528</v>
      </c>
      <c r="U435" s="23">
        <v>627</v>
      </c>
      <c r="V435" s="23">
        <v>726</v>
      </c>
      <c r="W435" s="23">
        <v>826</v>
      </c>
      <c r="X435" s="23">
        <v>925</v>
      </c>
      <c r="Y435" s="23">
        <v>1047</v>
      </c>
      <c r="Z435" s="23">
        <v>1213</v>
      </c>
      <c r="AA435" s="23">
        <v>1379</v>
      </c>
      <c r="AB435" s="23">
        <v>1546</v>
      </c>
      <c r="AC435" s="23">
        <v>1712</v>
      </c>
      <c r="AD435" s="23">
        <v>1920</v>
      </c>
      <c r="AE435" s="23">
        <v>2135</v>
      </c>
      <c r="AF435" s="23">
        <v>2349</v>
      </c>
      <c r="AG435" s="23">
        <v>2563</v>
      </c>
      <c r="AH435" s="23">
        <v>2777</v>
      </c>
      <c r="AI435" s="23">
        <v>3117</v>
      </c>
      <c r="AJ435" s="23">
        <v>3377</v>
      </c>
      <c r="AK435" s="23">
        <v>3637</v>
      </c>
      <c r="AL435" s="23">
        <v>3897</v>
      </c>
      <c r="AM435" s="23">
        <v>4157</v>
      </c>
      <c r="AN435" s="23">
        <v>4563</v>
      </c>
      <c r="AO435" s="23">
        <v>4940</v>
      </c>
      <c r="AP435" s="23">
        <v>5317</v>
      </c>
      <c r="AQ435" s="23">
        <v>5695</v>
      </c>
      <c r="AR435" s="23">
        <v>6072</v>
      </c>
      <c r="AS435" s="23">
        <v>6913</v>
      </c>
      <c r="AT435" s="23">
        <v>7355</v>
      </c>
      <c r="AU435" s="23">
        <v>7796</v>
      </c>
      <c r="AV435" s="23">
        <v>8237</v>
      </c>
      <c r="AW435" s="23">
        <v>8680</v>
      </c>
      <c r="AX435" s="23">
        <v>9778</v>
      </c>
    </row>
    <row r="436" spans="2:50" x14ac:dyDescent="0.2">
      <c r="B436" s="22">
        <v>18</v>
      </c>
      <c r="C436" s="23">
        <v>109</v>
      </c>
      <c r="D436" s="23">
        <v>116</v>
      </c>
      <c r="E436" s="23">
        <v>124</v>
      </c>
      <c r="F436" s="23">
        <v>135</v>
      </c>
      <c r="G436" s="23">
        <v>147</v>
      </c>
      <c r="H436" s="23">
        <v>158</v>
      </c>
      <c r="I436" s="23">
        <v>170</v>
      </c>
      <c r="J436" s="23">
        <v>185</v>
      </c>
      <c r="K436" s="23">
        <v>205</v>
      </c>
      <c r="L436" s="23">
        <v>227</v>
      </c>
      <c r="M436" s="23">
        <v>247</v>
      </c>
      <c r="N436" s="23">
        <v>267</v>
      </c>
      <c r="O436" s="23">
        <v>289</v>
      </c>
      <c r="P436" s="23">
        <v>336</v>
      </c>
      <c r="Q436" s="23">
        <v>382</v>
      </c>
      <c r="R436" s="23">
        <v>428</v>
      </c>
      <c r="S436" s="23">
        <v>474</v>
      </c>
      <c r="T436" s="23">
        <v>528</v>
      </c>
      <c r="U436" s="23">
        <v>627</v>
      </c>
      <c r="V436" s="23">
        <v>726</v>
      </c>
      <c r="W436" s="23">
        <v>826</v>
      </c>
      <c r="X436" s="23">
        <v>925</v>
      </c>
      <c r="Y436" s="23">
        <v>1047</v>
      </c>
      <c r="Z436" s="23">
        <v>1213</v>
      </c>
      <c r="AA436" s="23">
        <v>1379</v>
      </c>
      <c r="AB436" s="23">
        <v>1546</v>
      </c>
      <c r="AC436" s="23">
        <v>1712</v>
      </c>
      <c r="AD436" s="23">
        <v>1920</v>
      </c>
      <c r="AE436" s="23">
        <v>2135</v>
      </c>
      <c r="AF436" s="23">
        <v>2349</v>
      </c>
      <c r="AG436" s="23">
        <v>2563</v>
      </c>
      <c r="AH436" s="23">
        <v>2777</v>
      </c>
      <c r="AI436" s="23">
        <v>3117</v>
      </c>
      <c r="AJ436" s="23">
        <v>3377</v>
      </c>
      <c r="AK436" s="23">
        <v>3637</v>
      </c>
      <c r="AL436" s="23">
        <v>3897</v>
      </c>
      <c r="AM436" s="23">
        <v>4157</v>
      </c>
      <c r="AN436" s="23">
        <v>4563</v>
      </c>
      <c r="AO436" s="23">
        <v>4940</v>
      </c>
      <c r="AP436" s="23">
        <v>5317</v>
      </c>
      <c r="AQ436" s="23">
        <v>5695</v>
      </c>
      <c r="AR436" s="23">
        <v>6072</v>
      </c>
      <c r="AS436" s="23">
        <v>6913</v>
      </c>
      <c r="AT436" s="23">
        <v>7355</v>
      </c>
      <c r="AU436" s="23">
        <v>7796</v>
      </c>
      <c r="AV436" s="23">
        <v>8237</v>
      </c>
      <c r="AW436" s="23">
        <v>8680</v>
      </c>
      <c r="AX436" s="23">
        <v>9778</v>
      </c>
    </row>
    <row r="437" spans="2:50" x14ac:dyDescent="0.2">
      <c r="B437" s="22">
        <v>19</v>
      </c>
      <c r="C437" s="23">
        <v>109</v>
      </c>
      <c r="D437" s="23">
        <v>116</v>
      </c>
      <c r="E437" s="23">
        <v>124</v>
      </c>
      <c r="F437" s="23">
        <v>135</v>
      </c>
      <c r="G437" s="23">
        <v>147</v>
      </c>
      <c r="H437" s="23">
        <v>158</v>
      </c>
      <c r="I437" s="23">
        <v>170</v>
      </c>
      <c r="J437" s="23">
        <v>185</v>
      </c>
      <c r="K437" s="23">
        <v>205</v>
      </c>
      <c r="L437" s="23">
        <v>227</v>
      </c>
      <c r="M437" s="23">
        <v>247</v>
      </c>
      <c r="N437" s="23">
        <v>267</v>
      </c>
      <c r="O437" s="23">
        <v>289</v>
      </c>
      <c r="P437" s="23">
        <v>336</v>
      </c>
      <c r="Q437" s="23">
        <v>382</v>
      </c>
      <c r="R437" s="23">
        <v>428</v>
      </c>
      <c r="S437" s="23">
        <v>474</v>
      </c>
      <c r="T437" s="23">
        <v>528</v>
      </c>
      <c r="U437" s="23">
        <v>627</v>
      </c>
      <c r="V437" s="23">
        <v>726</v>
      </c>
      <c r="W437" s="23">
        <v>826</v>
      </c>
      <c r="X437" s="23">
        <v>925</v>
      </c>
      <c r="Y437" s="23">
        <v>1047</v>
      </c>
      <c r="Z437" s="23">
        <v>1213</v>
      </c>
      <c r="AA437" s="23">
        <v>1379</v>
      </c>
      <c r="AB437" s="23">
        <v>1546</v>
      </c>
      <c r="AC437" s="23">
        <v>1712</v>
      </c>
      <c r="AD437" s="23">
        <v>1920</v>
      </c>
      <c r="AE437" s="23">
        <v>2135</v>
      </c>
      <c r="AF437" s="23">
        <v>2349</v>
      </c>
      <c r="AG437" s="23">
        <v>2563</v>
      </c>
      <c r="AH437" s="23">
        <v>2777</v>
      </c>
      <c r="AI437" s="23">
        <v>3117</v>
      </c>
      <c r="AJ437" s="23">
        <v>3377</v>
      </c>
      <c r="AK437" s="23">
        <v>3637</v>
      </c>
      <c r="AL437" s="23">
        <v>3897</v>
      </c>
      <c r="AM437" s="23">
        <v>4157</v>
      </c>
      <c r="AN437" s="23">
        <v>4563</v>
      </c>
      <c r="AO437" s="23">
        <v>4940</v>
      </c>
      <c r="AP437" s="23">
        <v>5317</v>
      </c>
      <c r="AQ437" s="23">
        <v>5695</v>
      </c>
      <c r="AR437" s="23">
        <v>6072</v>
      </c>
      <c r="AS437" s="23">
        <v>6913</v>
      </c>
      <c r="AT437" s="23">
        <v>7355</v>
      </c>
      <c r="AU437" s="23">
        <v>7796</v>
      </c>
      <c r="AV437" s="23">
        <v>8237</v>
      </c>
      <c r="AW437" s="23">
        <v>8680</v>
      </c>
      <c r="AX437" s="23">
        <v>9778</v>
      </c>
    </row>
    <row r="438" spans="2:50" x14ac:dyDescent="0.2">
      <c r="B438" s="22">
        <v>20</v>
      </c>
      <c r="C438" s="23">
        <v>109</v>
      </c>
      <c r="D438" s="23">
        <v>116</v>
      </c>
      <c r="E438" s="23">
        <v>124</v>
      </c>
      <c r="F438" s="23">
        <v>135</v>
      </c>
      <c r="G438" s="23">
        <v>147</v>
      </c>
      <c r="H438" s="23">
        <v>158</v>
      </c>
      <c r="I438" s="23">
        <v>170</v>
      </c>
      <c r="J438" s="23">
        <v>185</v>
      </c>
      <c r="K438" s="23">
        <v>205</v>
      </c>
      <c r="L438" s="23">
        <v>227</v>
      </c>
      <c r="M438" s="23">
        <v>247</v>
      </c>
      <c r="N438" s="23">
        <v>267</v>
      </c>
      <c r="O438" s="23">
        <v>289</v>
      </c>
      <c r="P438" s="23">
        <v>336</v>
      </c>
      <c r="Q438" s="23">
        <v>382</v>
      </c>
      <c r="R438" s="23">
        <v>428</v>
      </c>
      <c r="S438" s="23">
        <v>474</v>
      </c>
      <c r="T438" s="23">
        <v>528</v>
      </c>
      <c r="U438" s="23">
        <v>627</v>
      </c>
      <c r="V438" s="23">
        <v>726</v>
      </c>
      <c r="W438" s="23">
        <v>826</v>
      </c>
      <c r="X438" s="23">
        <v>925</v>
      </c>
      <c r="Y438" s="23">
        <v>1047</v>
      </c>
      <c r="Z438" s="23">
        <v>1213</v>
      </c>
      <c r="AA438" s="23">
        <v>1379</v>
      </c>
      <c r="AB438" s="23">
        <v>1546</v>
      </c>
      <c r="AC438" s="23">
        <v>1712</v>
      </c>
      <c r="AD438" s="23">
        <v>1920</v>
      </c>
      <c r="AE438" s="23">
        <v>2135</v>
      </c>
      <c r="AF438" s="23">
        <v>2349</v>
      </c>
      <c r="AG438" s="23">
        <v>2563</v>
      </c>
      <c r="AH438" s="23">
        <v>2777</v>
      </c>
      <c r="AI438" s="23">
        <v>3117</v>
      </c>
      <c r="AJ438" s="23">
        <v>3377</v>
      </c>
      <c r="AK438" s="23">
        <v>3637</v>
      </c>
      <c r="AL438" s="23">
        <v>3897</v>
      </c>
      <c r="AM438" s="23">
        <v>4157</v>
      </c>
      <c r="AN438" s="23">
        <v>4563</v>
      </c>
      <c r="AO438" s="23">
        <v>4940</v>
      </c>
      <c r="AP438" s="23">
        <v>5317</v>
      </c>
      <c r="AQ438" s="23">
        <v>5695</v>
      </c>
      <c r="AR438" s="23">
        <v>6072</v>
      </c>
      <c r="AS438" s="23">
        <v>6913</v>
      </c>
      <c r="AT438" s="23">
        <v>7355</v>
      </c>
      <c r="AU438" s="23">
        <v>7796</v>
      </c>
      <c r="AV438" s="23">
        <v>8237</v>
      </c>
      <c r="AW438" s="23">
        <v>8680</v>
      </c>
      <c r="AX438" s="23">
        <v>9778</v>
      </c>
    </row>
    <row r="439" spans="2:50" x14ac:dyDescent="0.2">
      <c r="B439" s="22">
        <v>21</v>
      </c>
      <c r="C439" s="23">
        <v>109</v>
      </c>
      <c r="D439" s="23">
        <v>116</v>
      </c>
      <c r="E439" s="23">
        <v>124</v>
      </c>
      <c r="F439" s="23">
        <v>135</v>
      </c>
      <c r="G439" s="23">
        <v>147</v>
      </c>
      <c r="H439" s="23">
        <v>158</v>
      </c>
      <c r="I439" s="23">
        <v>170</v>
      </c>
      <c r="J439" s="23">
        <v>185</v>
      </c>
      <c r="K439" s="23">
        <v>205</v>
      </c>
      <c r="L439" s="23">
        <v>227</v>
      </c>
      <c r="M439" s="23">
        <v>247</v>
      </c>
      <c r="N439" s="23">
        <v>267</v>
      </c>
      <c r="O439" s="23">
        <v>289</v>
      </c>
      <c r="P439" s="23">
        <v>336</v>
      </c>
      <c r="Q439" s="23">
        <v>382</v>
      </c>
      <c r="R439" s="23">
        <v>428</v>
      </c>
      <c r="S439" s="23">
        <v>474</v>
      </c>
      <c r="T439" s="23">
        <v>528</v>
      </c>
      <c r="U439" s="23">
        <v>627</v>
      </c>
      <c r="V439" s="23">
        <v>726</v>
      </c>
      <c r="W439" s="23">
        <v>826</v>
      </c>
      <c r="X439" s="23">
        <v>925</v>
      </c>
      <c r="Y439" s="23">
        <v>1047</v>
      </c>
      <c r="Z439" s="23">
        <v>1213</v>
      </c>
      <c r="AA439" s="23">
        <v>1379</v>
      </c>
      <c r="AB439" s="23">
        <v>1546</v>
      </c>
      <c r="AC439" s="23">
        <v>1712</v>
      </c>
      <c r="AD439" s="23">
        <v>1920</v>
      </c>
      <c r="AE439" s="23">
        <v>2135</v>
      </c>
      <c r="AF439" s="23">
        <v>2349</v>
      </c>
      <c r="AG439" s="23">
        <v>2563</v>
      </c>
      <c r="AH439" s="23">
        <v>2777</v>
      </c>
      <c r="AI439" s="23">
        <v>3117</v>
      </c>
      <c r="AJ439" s="23">
        <v>3377</v>
      </c>
      <c r="AK439" s="23">
        <v>3637</v>
      </c>
      <c r="AL439" s="23">
        <v>3897</v>
      </c>
      <c r="AM439" s="23">
        <v>4157</v>
      </c>
      <c r="AN439" s="23">
        <v>4563</v>
      </c>
      <c r="AO439" s="23">
        <v>4940</v>
      </c>
      <c r="AP439" s="23">
        <v>5317</v>
      </c>
      <c r="AQ439" s="23">
        <v>5695</v>
      </c>
      <c r="AR439" s="23">
        <v>6072</v>
      </c>
      <c r="AS439" s="23">
        <v>6913</v>
      </c>
      <c r="AT439" s="23">
        <v>7355</v>
      </c>
      <c r="AU439" s="23">
        <v>7796</v>
      </c>
      <c r="AV439" s="23">
        <v>8237</v>
      </c>
      <c r="AW439" s="23">
        <v>8680</v>
      </c>
      <c r="AX439" s="23">
        <v>9778</v>
      </c>
    </row>
    <row r="440" spans="2:50" x14ac:dyDescent="0.2">
      <c r="B440" s="22">
        <v>22</v>
      </c>
      <c r="C440" s="23">
        <v>109</v>
      </c>
      <c r="D440" s="23">
        <v>116</v>
      </c>
      <c r="E440" s="23">
        <v>124</v>
      </c>
      <c r="F440" s="23">
        <v>135</v>
      </c>
      <c r="G440" s="23">
        <v>147</v>
      </c>
      <c r="H440" s="23">
        <v>158</v>
      </c>
      <c r="I440" s="23">
        <v>170</v>
      </c>
      <c r="J440" s="23">
        <v>185</v>
      </c>
      <c r="K440" s="23">
        <v>205</v>
      </c>
      <c r="L440" s="23">
        <v>227</v>
      </c>
      <c r="M440" s="23">
        <v>247</v>
      </c>
      <c r="N440" s="23">
        <v>267</v>
      </c>
      <c r="O440" s="23">
        <v>289</v>
      </c>
      <c r="P440" s="23">
        <v>336</v>
      </c>
      <c r="Q440" s="23">
        <v>382</v>
      </c>
      <c r="R440" s="23">
        <v>428</v>
      </c>
      <c r="S440" s="23">
        <v>474</v>
      </c>
      <c r="T440" s="23">
        <v>528</v>
      </c>
      <c r="U440" s="23">
        <v>627</v>
      </c>
      <c r="V440" s="23">
        <v>726</v>
      </c>
      <c r="W440" s="23">
        <v>826</v>
      </c>
      <c r="X440" s="23">
        <v>925</v>
      </c>
      <c r="Y440" s="23">
        <v>1047</v>
      </c>
      <c r="Z440" s="23">
        <v>1213</v>
      </c>
      <c r="AA440" s="23">
        <v>1379</v>
      </c>
      <c r="AB440" s="23">
        <v>1546</v>
      </c>
      <c r="AC440" s="23">
        <v>1712</v>
      </c>
      <c r="AD440" s="23">
        <v>1920</v>
      </c>
      <c r="AE440" s="23">
        <v>2135</v>
      </c>
      <c r="AF440" s="23">
        <v>2349</v>
      </c>
      <c r="AG440" s="23">
        <v>2563</v>
      </c>
      <c r="AH440" s="23">
        <v>2777</v>
      </c>
      <c r="AI440" s="23">
        <v>3117</v>
      </c>
      <c r="AJ440" s="23">
        <v>3377</v>
      </c>
      <c r="AK440" s="23">
        <v>3637</v>
      </c>
      <c r="AL440" s="23">
        <v>3897</v>
      </c>
      <c r="AM440" s="23">
        <v>4157</v>
      </c>
      <c r="AN440" s="23">
        <v>4563</v>
      </c>
      <c r="AO440" s="23">
        <v>4940</v>
      </c>
      <c r="AP440" s="23">
        <v>5317</v>
      </c>
      <c r="AQ440" s="23">
        <v>5695</v>
      </c>
      <c r="AR440" s="23">
        <v>6072</v>
      </c>
      <c r="AS440" s="23">
        <v>6913</v>
      </c>
      <c r="AT440" s="23">
        <v>7355</v>
      </c>
      <c r="AU440" s="23">
        <v>7796</v>
      </c>
      <c r="AV440" s="23">
        <v>8237</v>
      </c>
      <c r="AW440" s="23">
        <v>8680</v>
      </c>
      <c r="AX440" s="23">
        <v>9778</v>
      </c>
    </row>
    <row r="441" spans="2:50" x14ac:dyDescent="0.2">
      <c r="B441" s="22">
        <v>23</v>
      </c>
      <c r="C441" s="23">
        <v>109</v>
      </c>
      <c r="D441" s="23">
        <v>116</v>
      </c>
      <c r="E441" s="23">
        <v>124</v>
      </c>
      <c r="F441" s="23">
        <v>135</v>
      </c>
      <c r="G441" s="23">
        <v>147</v>
      </c>
      <c r="H441" s="23">
        <v>158</v>
      </c>
      <c r="I441" s="23">
        <v>170</v>
      </c>
      <c r="J441" s="23">
        <v>185</v>
      </c>
      <c r="K441" s="23">
        <v>205</v>
      </c>
      <c r="L441" s="23">
        <v>227</v>
      </c>
      <c r="M441" s="23">
        <v>247</v>
      </c>
      <c r="N441" s="23">
        <v>267</v>
      </c>
      <c r="O441" s="23">
        <v>289</v>
      </c>
      <c r="P441" s="23">
        <v>336</v>
      </c>
      <c r="Q441" s="23">
        <v>382</v>
      </c>
      <c r="R441" s="23">
        <v>428</v>
      </c>
      <c r="S441" s="23">
        <v>474</v>
      </c>
      <c r="T441" s="23">
        <v>528</v>
      </c>
      <c r="U441" s="23">
        <v>627</v>
      </c>
      <c r="V441" s="23">
        <v>726</v>
      </c>
      <c r="W441" s="23">
        <v>826</v>
      </c>
      <c r="X441" s="23">
        <v>925</v>
      </c>
      <c r="Y441" s="23">
        <v>1047</v>
      </c>
      <c r="Z441" s="23">
        <v>1213</v>
      </c>
      <c r="AA441" s="23">
        <v>1379</v>
      </c>
      <c r="AB441" s="23">
        <v>1546</v>
      </c>
      <c r="AC441" s="23">
        <v>1712</v>
      </c>
      <c r="AD441" s="23">
        <v>1920</v>
      </c>
      <c r="AE441" s="23">
        <v>2135</v>
      </c>
      <c r="AF441" s="23">
        <v>2349</v>
      </c>
      <c r="AG441" s="23">
        <v>2563</v>
      </c>
      <c r="AH441" s="23">
        <v>2777</v>
      </c>
      <c r="AI441" s="23">
        <v>3117</v>
      </c>
      <c r="AJ441" s="23">
        <v>3377</v>
      </c>
      <c r="AK441" s="23">
        <v>3637</v>
      </c>
      <c r="AL441" s="23">
        <v>3897</v>
      </c>
      <c r="AM441" s="23">
        <v>4157</v>
      </c>
      <c r="AN441" s="23">
        <v>4563</v>
      </c>
      <c r="AO441" s="23">
        <v>4940</v>
      </c>
      <c r="AP441" s="23">
        <v>5317</v>
      </c>
      <c r="AQ441" s="23">
        <v>5695</v>
      </c>
      <c r="AR441" s="23">
        <v>6072</v>
      </c>
      <c r="AS441" s="23">
        <v>6913</v>
      </c>
      <c r="AT441" s="23">
        <v>7355</v>
      </c>
      <c r="AU441" s="23">
        <v>7796</v>
      </c>
      <c r="AV441" s="23">
        <v>8237</v>
      </c>
      <c r="AW441" s="23">
        <v>8680</v>
      </c>
      <c r="AX441" s="23">
        <v>9778</v>
      </c>
    </row>
    <row r="442" spans="2:50" x14ac:dyDescent="0.2">
      <c r="B442" s="22">
        <v>24</v>
      </c>
      <c r="C442" s="23">
        <v>109</v>
      </c>
      <c r="D442" s="23">
        <v>116</v>
      </c>
      <c r="E442" s="23">
        <v>124</v>
      </c>
      <c r="F442" s="23">
        <v>135</v>
      </c>
      <c r="G442" s="23">
        <v>147</v>
      </c>
      <c r="H442" s="23">
        <v>158</v>
      </c>
      <c r="I442" s="23">
        <v>170</v>
      </c>
      <c r="J442" s="23">
        <v>185</v>
      </c>
      <c r="K442" s="23">
        <v>205</v>
      </c>
      <c r="L442" s="23">
        <v>227</v>
      </c>
      <c r="M442" s="23">
        <v>247</v>
      </c>
      <c r="N442" s="23">
        <v>267</v>
      </c>
      <c r="O442" s="23">
        <v>289</v>
      </c>
      <c r="P442" s="23">
        <v>336</v>
      </c>
      <c r="Q442" s="23">
        <v>382</v>
      </c>
      <c r="R442" s="23">
        <v>428</v>
      </c>
      <c r="S442" s="23">
        <v>474</v>
      </c>
      <c r="T442" s="23">
        <v>528</v>
      </c>
      <c r="U442" s="23">
        <v>627</v>
      </c>
      <c r="V442" s="23">
        <v>726</v>
      </c>
      <c r="W442" s="23">
        <v>826</v>
      </c>
      <c r="X442" s="23">
        <v>925</v>
      </c>
      <c r="Y442" s="23">
        <v>1047</v>
      </c>
      <c r="Z442" s="23">
        <v>1213</v>
      </c>
      <c r="AA442" s="23">
        <v>1379</v>
      </c>
      <c r="AB442" s="23">
        <v>1546</v>
      </c>
      <c r="AC442" s="23">
        <v>1712</v>
      </c>
      <c r="AD442" s="23">
        <v>1920</v>
      </c>
      <c r="AE442" s="23">
        <v>2135</v>
      </c>
      <c r="AF442" s="23">
        <v>2349</v>
      </c>
      <c r="AG442" s="23">
        <v>2563</v>
      </c>
      <c r="AH442" s="23">
        <v>2777</v>
      </c>
      <c r="AI442" s="23">
        <v>3117</v>
      </c>
      <c r="AJ442" s="23">
        <v>3377</v>
      </c>
      <c r="AK442" s="23">
        <v>3637</v>
      </c>
      <c r="AL442" s="23">
        <v>3897</v>
      </c>
      <c r="AM442" s="23">
        <v>4157</v>
      </c>
      <c r="AN442" s="23">
        <v>4563</v>
      </c>
      <c r="AO442" s="23">
        <v>4940</v>
      </c>
      <c r="AP442" s="23">
        <v>5317</v>
      </c>
      <c r="AQ442" s="23">
        <v>5695</v>
      </c>
      <c r="AR442" s="23">
        <v>6072</v>
      </c>
      <c r="AS442" s="23">
        <v>6913</v>
      </c>
      <c r="AT442" s="23">
        <v>7355</v>
      </c>
      <c r="AU442" s="23">
        <v>7796</v>
      </c>
      <c r="AV442" s="23">
        <v>8237</v>
      </c>
      <c r="AW442" s="23">
        <v>8680</v>
      </c>
      <c r="AX442" s="23">
        <v>9778</v>
      </c>
    </row>
    <row r="443" spans="2:50" x14ac:dyDescent="0.2">
      <c r="B443" s="22">
        <v>25</v>
      </c>
      <c r="C443" s="23">
        <v>109</v>
      </c>
      <c r="D443" s="23">
        <v>116</v>
      </c>
      <c r="E443" s="23">
        <v>124</v>
      </c>
      <c r="F443" s="23">
        <v>135</v>
      </c>
      <c r="G443" s="23">
        <v>147</v>
      </c>
      <c r="H443" s="23">
        <v>158</v>
      </c>
      <c r="I443" s="23">
        <v>170</v>
      </c>
      <c r="J443" s="23">
        <v>185</v>
      </c>
      <c r="K443" s="23">
        <v>205</v>
      </c>
      <c r="L443" s="23">
        <v>227</v>
      </c>
      <c r="M443" s="23">
        <v>247</v>
      </c>
      <c r="N443" s="23">
        <v>267</v>
      </c>
      <c r="O443" s="23">
        <v>289</v>
      </c>
      <c r="P443" s="23">
        <v>336</v>
      </c>
      <c r="Q443" s="23">
        <v>382</v>
      </c>
      <c r="R443" s="23">
        <v>428</v>
      </c>
      <c r="S443" s="23">
        <v>474</v>
      </c>
      <c r="T443" s="23">
        <v>528</v>
      </c>
      <c r="U443" s="23">
        <v>627</v>
      </c>
      <c r="V443" s="23">
        <v>726</v>
      </c>
      <c r="W443" s="23">
        <v>826</v>
      </c>
      <c r="X443" s="23">
        <v>925</v>
      </c>
      <c r="Y443" s="23">
        <v>1047</v>
      </c>
      <c r="Z443" s="23">
        <v>1213</v>
      </c>
      <c r="AA443" s="23">
        <v>1379</v>
      </c>
      <c r="AB443" s="23">
        <v>1546</v>
      </c>
      <c r="AC443" s="23">
        <v>1712</v>
      </c>
      <c r="AD443" s="23">
        <v>1920</v>
      </c>
      <c r="AE443" s="23">
        <v>2135</v>
      </c>
      <c r="AF443" s="23">
        <v>2349</v>
      </c>
      <c r="AG443" s="23">
        <v>2563</v>
      </c>
      <c r="AH443" s="23">
        <v>2777</v>
      </c>
      <c r="AI443" s="23">
        <v>3117</v>
      </c>
      <c r="AJ443" s="23">
        <v>3377</v>
      </c>
      <c r="AK443" s="23">
        <v>3637</v>
      </c>
      <c r="AL443" s="23">
        <v>3897</v>
      </c>
      <c r="AM443" s="23">
        <v>4157</v>
      </c>
      <c r="AN443" s="23">
        <v>4563</v>
      </c>
      <c r="AO443" s="23">
        <v>4940</v>
      </c>
      <c r="AP443" s="23">
        <v>5317</v>
      </c>
      <c r="AQ443" s="23">
        <v>5695</v>
      </c>
      <c r="AR443" s="23">
        <v>6072</v>
      </c>
      <c r="AS443" s="23">
        <v>6913</v>
      </c>
      <c r="AT443" s="23">
        <v>7355</v>
      </c>
      <c r="AU443" s="23">
        <v>7796</v>
      </c>
      <c r="AV443" s="23">
        <v>8237</v>
      </c>
      <c r="AW443" s="23">
        <v>8680</v>
      </c>
      <c r="AX443" s="23">
        <v>9778</v>
      </c>
    </row>
    <row r="444" spans="2:50" x14ac:dyDescent="0.2">
      <c r="B444" s="22">
        <v>26</v>
      </c>
      <c r="C444" s="23">
        <v>109</v>
      </c>
      <c r="D444" s="23">
        <v>116</v>
      </c>
      <c r="E444" s="23">
        <v>124</v>
      </c>
      <c r="F444" s="23">
        <v>135</v>
      </c>
      <c r="G444" s="23">
        <v>147</v>
      </c>
      <c r="H444" s="23">
        <v>158</v>
      </c>
      <c r="I444" s="23">
        <v>170</v>
      </c>
      <c r="J444" s="23">
        <v>185</v>
      </c>
      <c r="K444" s="23">
        <v>205</v>
      </c>
      <c r="L444" s="23">
        <v>227</v>
      </c>
      <c r="M444" s="23">
        <v>247</v>
      </c>
      <c r="N444" s="23">
        <v>267</v>
      </c>
      <c r="O444" s="23">
        <v>289</v>
      </c>
      <c r="P444" s="23">
        <v>336</v>
      </c>
      <c r="Q444" s="23">
        <v>382</v>
      </c>
      <c r="R444" s="23">
        <v>428</v>
      </c>
      <c r="S444" s="23">
        <v>474</v>
      </c>
      <c r="T444" s="23">
        <v>528</v>
      </c>
      <c r="U444" s="23">
        <v>627</v>
      </c>
      <c r="V444" s="23">
        <v>726</v>
      </c>
      <c r="W444" s="23">
        <v>826</v>
      </c>
      <c r="X444" s="23">
        <v>925</v>
      </c>
      <c r="Y444" s="23">
        <v>1047</v>
      </c>
      <c r="Z444" s="23">
        <v>1213</v>
      </c>
      <c r="AA444" s="23">
        <v>1379</v>
      </c>
      <c r="AB444" s="23">
        <v>1546</v>
      </c>
      <c r="AC444" s="23">
        <v>1712</v>
      </c>
      <c r="AD444" s="23">
        <v>1920</v>
      </c>
      <c r="AE444" s="23">
        <v>2135</v>
      </c>
      <c r="AF444" s="23">
        <v>2349</v>
      </c>
      <c r="AG444" s="23">
        <v>2563</v>
      </c>
      <c r="AH444" s="23">
        <v>2777</v>
      </c>
      <c r="AI444" s="23">
        <v>3117</v>
      </c>
      <c r="AJ444" s="23">
        <v>3377</v>
      </c>
      <c r="AK444" s="23">
        <v>3637</v>
      </c>
      <c r="AL444" s="23">
        <v>3897</v>
      </c>
      <c r="AM444" s="23">
        <v>4157</v>
      </c>
      <c r="AN444" s="23">
        <v>4563</v>
      </c>
      <c r="AO444" s="23">
        <v>4940</v>
      </c>
      <c r="AP444" s="23">
        <v>5317</v>
      </c>
      <c r="AQ444" s="23">
        <v>5695</v>
      </c>
      <c r="AR444" s="23">
        <v>6072</v>
      </c>
      <c r="AS444" s="23">
        <v>6913</v>
      </c>
      <c r="AT444" s="23">
        <v>7355</v>
      </c>
      <c r="AU444" s="23">
        <v>7796</v>
      </c>
      <c r="AV444" s="23">
        <v>8237</v>
      </c>
      <c r="AW444" s="23">
        <v>8680</v>
      </c>
      <c r="AX444" s="23">
        <v>9778</v>
      </c>
    </row>
    <row r="445" spans="2:50" x14ac:dyDescent="0.2">
      <c r="B445" s="22">
        <v>27</v>
      </c>
      <c r="C445" s="23">
        <v>109</v>
      </c>
      <c r="D445" s="23">
        <v>116</v>
      </c>
      <c r="E445" s="23">
        <v>124</v>
      </c>
      <c r="F445" s="23">
        <v>135</v>
      </c>
      <c r="G445" s="23">
        <v>147</v>
      </c>
      <c r="H445" s="23">
        <v>158</v>
      </c>
      <c r="I445" s="23">
        <v>170</v>
      </c>
      <c r="J445" s="23">
        <v>185</v>
      </c>
      <c r="K445" s="23">
        <v>205</v>
      </c>
      <c r="L445" s="23">
        <v>227</v>
      </c>
      <c r="M445" s="23">
        <v>247</v>
      </c>
      <c r="N445" s="23">
        <v>267</v>
      </c>
      <c r="O445" s="23">
        <v>289</v>
      </c>
      <c r="P445" s="23">
        <v>336</v>
      </c>
      <c r="Q445" s="23">
        <v>382</v>
      </c>
      <c r="R445" s="23">
        <v>428</v>
      </c>
      <c r="S445" s="23">
        <v>474</v>
      </c>
      <c r="T445" s="23">
        <v>528</v>
      </c>
      <c r="U445" s="23">
        <v>627</v>
      </c>
      <c r="V445" s="23">
        <v>726</v>
      </c>
      <c r="W445" s="23">
        <v>826</v>
      </c>
      <c r="X445" s="23">
        <v>925</v>
      </c>
      <c r="Y445" s="23">
        <v>1047</v>
      </c>
      <c r="Z445" s="23">
        <v>1213</v>
      </c>
      <c r="AA445" s="23">
        <v>1379</v>
      </c>
      <c r="AB445" s="23">
        <v>1546</v>
      </c>
      <c r="AC445" s="23">
        <v>1712</v>
      </c>
      <c r="AD445" s="23">
        <v>1920</v>
      </c>
      <c r="AE445" s="23">
        <v>2135</v>
      </c>
      <c r="AF445" s="23">
        <v>2349</v>
      </c>
      <c r="AG445" s="23">
        <v>2563</v>
      </c>
      <c r="AH445" s="23">
        <v>2777</v>
      </c>
      <c r="AI445" s="23">
        <v>3117</v>
      </c>
      <c r="AJ445" s="23">
        <v>3377</v>
      </c>
      <c r="AK445" s="23">
        <v>3637</v>
      </c>
      <c r="AL445" s="23">
        <v>3897</v>
      </c>
      <c r="AM445" s="23">
        <v>4157</v>
      </c>
      <c r="AN445" s="23">
        <v>4563</v>
      </c>
      <c r="AO445" s="23">
        <v>4940</v>
      </c>
      <c r="AP445" s="23">
        <v>5317</v>
      </c>
      <c r="AQ445" s="23">
        <v>5695</v>
      </c>
      <c r="AR445" s="23">
        <v>6072</v>
      </c>
      <c r="AS445" s="23">
        <v>6913</v>
      </c>
      <c r="AT445" s="23">
        <v>7355</v>
      </c>
      <c r="AU445" s="23">
        <v>7796</v>
      </c>
      <c r="AV445" s="23">
        <v>8237</v>
      </c>
      <c r="AW445" s="23">
        <v>8680</v>
      </c>
      <c r="AX445" s="23">
        <v>9778</v>
      </c>
    </row>
    <row r="446" spans="2:50" x14ac:dyDescent="0.2">
      <c r="B446" s="22">
        <v>28</v>
      </c>
      <c r="C446" s="23">
        <v>109</v>
      </c>
      <c r="D446" s="23">
        <v>116</v>
      </c>
      <c r="E446" s="23">
        <v>124</v>
      </c>
      <c r="F446" s="23">
        <v>135</v>
      </c>
      <c r="G446" s="23">
        <v>147</v>
      </c>
      <c r="H446" s="23">
        <v>158</v>
      </c>
      <c r="I446" s="23">
        <v>170</v>
      </c>
      <c r="J446" s="23">
        <v>185</v>
      </c>
      <c r="K446" s="23">
        <v>205</v>
      </c>
      <c r="L446" s="23">
        <v>227</v>
      </c>
      <c r="M446" s="23">
        <v>247</v>
      </c>
      <c r="N446" s="23">
        <v>267</v>
      </c>
      <c r="O446" s="23">
        <v>289</v>
      </c>
      <c r="P446" s="23">
        <v>336</v>
      </c>
      <c r="Q446" s="23">
        <v>382</v>
      </c>
      <c r="R446" s="23">
        <v>428</v>
      </c>
      <c r="S446" s="23">
        <v>474</v>
      </c>
      <c r="T446" s="23">
        <v>528</v>
      </c>
      <c r="U446" s="23">
        <v>627</v>
      </c>
      <c r="V446" s="23">
        <v>726</v>
      </c>
      <c r="W446" s="23">
        <v>826</v>
      </c>
      <c r="X446" s="23">
        <v>925</v>
      </c>
      <c r="Y446" s="23">
        <v>1047</v>
      </c>
      <c r="Z446" s="23">
        <v>1213</v>
      </c>
      <c r="AA446" s="23">
        <v>1379</v>
      </c>
      <c r="AB446" s="23">
        <v>1546</v>
      </c>
      <c r="AC446" s="23">
        <v>1712</v>
      </c>
      <c r="AD446" s="23">
        <v>1920</v>
      </c>
      <c r="AE446" s="23">
        <v>2135</v>
      </c>
      <c r="AF446" s="23">
        <v>2349</v>
      </c>
      <c r="AG446" s="23">
        <v>2563</v>
      </c>
      <c r="AH446" s="23">
        <v>2777</v>
      </c>
      <c r="AI446" s="23">
        <v>3117</v>
      </c>
      <c r="AJ446" s="23">
        <v>3377</v>
      </c>
      <c r="AK446" s="23">
        <v>3637</v>
      </c>
      <c r="AL446" s="23">
        <v>3897</v>
      </c>
      <c r="AM446" s="23">
        <v>4157</v>
      </c>
      <c r="AN446" s="23">
        <v>4563</v>
      </c>
      <c r="AO446" s="23">
        <v>4940</v>
      </c>
      <c r="AP446" s="23">
        <v>5317</v>
      </c>
      <c r="AQ446" s="23">
        <v>5695</v>
      </c>
      <c r="AR446" s="23">
        <v>6072</v>
      </c>
      <c r="AS446" s="23">
        <v>6913</v>
      </c>
      <c r="AT446" s="23">
        <v>7355</v>
      </c>
      <c r="AU446" s="23">
        <v>7796</v>
      </c>
      <c r="AV446" s="23">
        <v>8237</v>
      </c>
      <c r="AW446" s="23">
        <v>8680</v>
      </c>
      <c r="AX446" s="23">
        <v>9778</v>
      </c>
    </row>
    <row r="447" spans="2:50" x14ac:dyDescent="0.2">
      <c r="B447" s="22">
        <v>29</v>
      </c>
      <c r="C447" s="23">
        <v>109</v>
      </c>
      <c r="D447" s="23">
        <v>116</v>
      </c>
      <c r="E447" s="23">
        <v>124</v>
      </c>
      <c r="F447" s="23">
        <v>135</v>
      </c>
      <c r="G447" s="23">
        <v>147</v>
      </c>
      <c r="H447" s="23">
        <v>158</v>
      </c>
      <c r="I447" s="23">
        <v>170</v>
      </c>
      <c r="J447" s="23">
        <v>185</v>
      </c>
      <c r="K447" s="23">
        <v>205</v>
      </c>
      <c r="L447" s="23">
        <v>227</v>
      </c>
      <c r="M447" s="23">
        <v>247</v>
      </c>
      <c r="N447" s="23">
        <v>267</v>
      </c>
      <c r="O447" s="23">
        <v>289</v>
      </c>
      <c r="P447" s="23">
        <v>336</v>
      </c>
      <c r="Q447" s="23">
        <v>382</v>
      </c>
      <c r="R447" s="23">
        <v>428</v>
      </c>
      <c r="S447" s="23">
        <v>474</v>
      </c>
      <c r="T447" s="23">
        <v>528</v>
      </c>
      <c r="U447" s="23">
        <v>627</v>
      </c>
      <c r="V447" s="23">
        <v>726</v>
      </c>
      <c r="W447" s="23">
        <v>826</v>
      </c>
      <c r="X447" s="23">
        <v>925</v>
      </c>
      <c r="Y447" s="23">
        <v>1047</v>
      </c>
      <c r="Z447" s="23">
        <v>1213</v>
      </c>
      <c r="AA447" s="23">
        <v>1379</v>
      </c>
      <c r="AB447" s="23">
        <v>1546</v>
      </c>
      <c r="AC447" s="23">
        <v>1712</v>
      </c>
      <c r="AD447" s="23">
        <v>1920</v>
      </c>
      <c r="AE447" s="23">
        <v>2135</v>
      </c>
      <c r="AF447" s="23">
        <v>2349</v>
      </c>
      <c r="AG447" s="23">
        <v>2563</v>
      </c>
      <c r="AH447" s="23">
        <v>2777</v>
      </c>
      <c r="AI447" s="23">
        <v>3117</v>
      </c>
      <c r="AJ447" s="23">
        <v>3377</v>
      </c>
      <c r="AK447" s="23">
        <v>3637</v>
      </c>
      <c r="AL447" s="23">
        <v>3897</v>
      </c>
      <c r="AM447" s="23">
        <v>4157</v>
      </c>
      <c r="AN447" s="23">
        <v>4563</v>
      </c>
      <c r="AO447" s="23">
        <v>4940</v>
      </c>
      <c r="AP447" s="23">
        <v>5317</v>
      </c>
      <c r="AQ447" s="23">
        <v>5695</v>
      </c>
      <c r="AR447" s="23">
        <v>6072</v>
      </c>
      <c r="AS447" s="23">
        <v>6913</v>
      </c>
      <c r="AT447" s="23">
        <v>7355</v>
      </c>
      <c r="AU447" s="23">
        <v>7796</v>
      </c>
      <c r="AV447" s="23">
        <v>8237</v>
      </c>
      <c r="AW447" s="23">
        <v>8680</v>
      </c>
      <c r="AX447" s="23">
        <v>9778</v>
      </c>
    </row>
    <row r="448" spans="2:50" x14ac:dyDescent="0.2">
      <c r="B448" s="22">
        <v>30</v>
      </c>
      <c r="C448" s="23">
        <v>109</v>
      </c>
      <c r="D448" s="23">
        <v>116</v>
      </c>
      <c r="E448" s="23">
        <v>124</v>
      </c>
      <c r="F448" s="23">
        <v>135</v>
      </c>
      <c r="G448" s="23">
        <v>147</v>
      </c>
      <c r="H448" s="23">
        <v>158</v>
      </c>
      <c r="I448" s="23">
        <v>170</v>
      </c>
      <c r="J448" s="23">
        <v>185</v>
      </c>
      <c r="K448" s="23">
        <v>205</v>
      </c>
      <c r="L448" s="23">
        <v>227</v>
      </c>
      <c r="M448" s="23">
        <v>247</v>
      </c>
      <c r="N448" s="23">
        <v>267</v>
      </c>
      <c r="O448" s="23">
        <v>289</v>
      </c>
      <c r="P448" s="23">
        <v>336</v>
      </c>
      <c r="Q448" s="23">
        <v>382</v>
      </c>
      <c r="R448" s="23">
        <v>428</v>
      </c>
      <c r="S448" s="23">
        <v>474</v>
      </c>
      <c r="T448" s="23">
        <v>528</v>
      </c>
      <c r="U448" s="23">
        <v>627</v>
      </c>
      <c r="V448" s="23">
        <v>726</v>
      </c>
      <c r="W448" s="23">
        <v>826</v>
      </c>
      <c r="X448" s="23">
        <v>925</v>
      </c>
      <c r="Y448" s="23">
        <v>1047</v>
      </c>
      <c r="Z448" s="23">
        <v>1213</v>
      </c>
      <c r="AA448" s="23">
        <v>1379</v>
      </c>
      <c r="AB448" s="23">
        <v>1546</v>
      </c>
      <c r="AC448" s="23">
        <v>1712</v>
      </c>
      <c r="AD448" s="23">
        <v>1920</v>
      </c>
      <c r="AE448" s="23">
        <v>2135</v>
      </c>
      <c r="AF448" s="23">
        <v>2349</v>
      </c>
      <c r="AG448" s="23">
        <v>2563</v>
      </c>
      <c r="AH448" s="23">
        <v>2777</v>
      </c>
      <c r="AI448" s="23">
        <v>3117</v>
      </c>
      <c r="AJ448" s="23">
        <v>3377</v>
      </c>
      <c r="AK448" s="23">
        <v>3637</v>
      </c>
      <c r="AL448" s="23">
        <v>3897</v>
      </c>
      <c r="AM448" s="23">
        <v>4157</v>
      </c>
      <c r="AN448" s="23">
        <v>4563</v>
      </c>
      <c r="AO448" s="23">
        <v>4940</v>
      </c>
      <c r="AP448" s="23">
        <v>5317</v>
      </c>
      <c r="AQ448" s="23">
        <v>5695</v>
      </c>
      <c r="AR448" s="23">
        <v>6072</v>
      </c>
      <c r="AS448" s="23">
        <v>6913</v>
      </c>
      <c r="AT448" s="23">
        <v>7355</v>
      </c>
      <c r="AU448" s="23">
        <v>7796</v>
      </c>
      <c r="AV448" s="23">
        <v>8237</v>
      </c>
      <c r="AW448" s="23">
        <v>8680</v>
      </c>
      <c r="AX448" s="23">
        <v>9778</v>
      </c>
    </row>
    <row r="449" spans="2:50" x14ac:dyDescent="0.2">
      <c r="B449" s="22">
        <v>31</v>
      </c>
      <c r="C449" s="23">
        <v>109</v>
      </c>
      <c r="D449" s="23">
        <v>116</v>
      </c>
      <c r="E449" s="23">
        <v>124</v>
      </c>
      <c r="F449" s="23">
        <v>135</v>
      </c>
      <c r="G449" s="23">
        <v>147</v>
      </c>
      <c r="H449" s="23">
        <v>158</v>
      </c>
      <c r="I449" s="23">
        <v>170</v>
      </c>
      <c r="J449" s="23">
        <v>185</v>
      </c>
      <c r="K449" s="23">
        <v>205</v>
      </c>
      <c r="L449" s="23">
        <v>227</v>
      </c>
      <c r="M449" s="23">
        <v>247</v>
      </c>
      <c r="N449" s="23">
        <v>267</v>
      </c>
      <c r="O449" s="23">
        <v>289</v>
      </c>
      <c r="P449" s="23">
        <v>336</v>
      </c>
      <c r="Q449" s="23">
        <v>382</v>
      </c>
      <c r="R449" s="23">
        <v>428</v>
      </c>
      <c r="S449" s="23">
        <v>474</v>
      </c>
      <c r="T449" s="23">
        <v>528</v>
      </c>
      <c r="U449" s="23">
        <v>627</v>
      </c>
      <c r="V449" s="23">
        <v>726</v>
      </c>
      <c r="W449" s="23">
        <v>826</v>
      </c>
      <c r="X449" s="23">
        <v>925</v>
      </c>
      <c r="Y449" s="23">
        <v>1047</v>
      </c>
      <c r="Z449" s="23">
        <v>1213</v>
      </c>
      <c r="AA449" s="23">
        <v>1379</v>
      </c>
      <c r="AB449" s="23">
        <v>1546</v>
      </c>
      <c r="AC449" s="23">
        <v>1712</v>
      </c>
      <c r="AD449" s="23">
        <v>1920</v>
      </c>
      <c r="AE449" s="23">
        <v>2135</v>
      </c>
      <c r="AF449" s="23">
        <v>2349</v>
      </c>
      <c r="AG449" s="23">
        <v>2563</v>
      </c>
      <c r="AH449" s="23">
        <v>2777</v>
      </c>
      <c r="AI449" s="23">
        <v>3117</v>
      </c>
      <c r="AJ449" s="23">
        <v>3377</v>
      </c>
      <c r="AK449" s="23">
        <v>3637</v>
      </c>
      <c r="AL449" s="23">
        <v>3897</v>
      </c>
      <c r="AM449" s="23">
        <v>4157</v>
      </c>
      <c r="AN449" s="23">
        <v>4563</v>
      </c>
      <c r="AO449" s="23">
        <v>4940</v>
      </c>
      <c r="AP449" s="23">
        <v>5317</v>
      </c>
      <c r="AQ449" s="23">
        <v>5695</v>
      </c>
      <c r="AR449" s="23">
        <v>6072</v>
      </c>
      <c r="AS449" s="23">
        <v>6913</v>
      </c>
      <c r="AT449" s="23">
        <v>7355</v>
      </c>
      <c r="AU449" s="23">
        <v>7796</v>
      </c>
      <c r="AV449" s="23">
        <v>8237</v>
      </c>
      <c r="AW449" s="23">
        <v>8680</v>
      </c>
      <c r="AX449" s="23">
        <v>9778</v>
      </c>
    </row>
    <row r="450" spans="2:50" x14ac:dyDescent="0.2">
      <c r="B450" s="22">
        <v>32</v>
      </c>
      <c r="C450" s="23">
        <v>109</v>
      </c>
      <c r="D450" s="23">
        <v>116</v>
      </c>
      <c r="E450" s="23">
        <v>124</v>
      </c>
      <c r="F450" s="23">
        <v>135</v>
      </c>
      <c r="G450" s="23">
        <v>147</v>
      </c>
      <c r="H450" s="23">
        <v>158</v>
      </c>
      <c r="I450" s="23">
        <v>170</v>
      </c>
      <c r="J450" s="23">
        <v>185</v>
      </c>
      <c r="K450" s="23">
        <v>205</v>
      </c>
      <c r="L450" s="23">
        <v>227</v>
      </c>
      <c r="M450" s="23">
        <v>247</v>
      </c>
      <c r="N450" s="23">
        <v>267</v>
      </c>
      <c r="O450" s="23">
        <v>289</v>
      </c>
      <c r="P450" s="23">
        <v>336</v>
      </c>
      <c r="Q450" s="23">
        <v>382</v>
      </c>
      <c r="R450" s="23">
        <v>428</v>
      </c>
      <c r="S450" s="23">
        <v>474</v>
      </c>
      <c r="T450" s="23">
        <v>528</v>
      </c>
      <c r="U450" s="23">
        <v>627</v>
      </c>
      <c r="V450" s="23">
        <v>726</v>
      </c>
      <c r="W450" s="23">
        <v>826</v>
      </c>
      <c r="X450" s="23">
        <v>925</v>
      </c>
      <c r="Y450" s="23">
        <v>1047</v>
      </c>
      <c r="Z450" s="23">
        <v>1213</v>
      </c>
      <c r="AA450" s="23">
        <v>1379</v>
      </c>
      <c r="AB450" s="23">
        <v>1546</v>
      </c>
      <c r="AC450" s="23">
        <v>1712</v>
      </c>
      <c r="AD450" s="23">
        <v>1920</v>
      </c>
      <c r="AE450" s="23">
        <v>2135</v>
      </c>
      <c r="AF450" s="23">
        <v>2349</v>
      </c>
      <c r="AG450" s="23">
        <v>2563</v>
      </c>
      <c r="AH450" s="23">
        <v>2777</v>
      </c>
      <c r="AI450" s="23">
        <v>3117</v>
      </c>
      <c r="AJ450" s="23">
        <v>3377</v>
      </c>
      <c r="AK450" s="23">
        <v>3637</v>
      </c>
      <c r="AL450" s="23">
        <v>3897</v>
      </c>
      <c r="AM450" s="23">
        <v>4157</v>
      </c>
      <c r="AN450" s="23">
        <v>4563</v>
      </c>
      <c r="AO450" s="23">
        <v>4940</v>
      </c>
      <c r="AP450" s="23">
        <v>5317</v>
      </c>
      <c r="AQ450" s="23">
        <v>5695</v>
      </c>
      <c r="AR450" s="23">
        <v>6072</v>
      </c>
      <c r="AS450" s="23">
        <v>6913</v>
      </c>
      <c r="AT450" s="23">
        <v>7355</v>
      </c>
      <c r="AU450" s="23">
        <v>7796</v>
      </c>
      <c r="AV450" s="23">
        <v>8237</v>
      </c>
      <c r="AW450" s="23">
        <v>8680</v>
      </c>
      <c r="AX450" s="23">
        <v>9778</v>
      </c>
    </row>
    <row r="451" spans="2:50" x14ac:dyDescent="0.2">
      <c r="B451" s="22">
        <v>33</v>
      </c>
      <c r="C451" s="23">
        <v>109</v>
      </c>
      <c r="D451" s="23">
        <v>116</v>
      </c>
      <c r="E451" s="23">
        <v>124</v>
      </c>
      <c r="F451" s="23">
        <v>135</v>
      </c>
      <c r="G451" s="23">
        <v>147</v>
      </c>
      <c r="H451" s="23">
        <v>158</v>
      </c>
      <c r="I451" s="23">
        <v>170</v>
      </c>
      <c r="J451" s="23">
        <v>185</v>
      </c>
      <c r="K451" s="23">
        <v>205</v>
      </c>
      <c r="L451" s="23">
        <v>227</v>
      </c>
      <c r="M451" s="23">
        <v>247</v>
      </c>
      <c r="N451" s="23">
        <v>267</v>
      </c>
      <c r="O451" s="23">
        <v>289</v>
      </c>
      <c r="P451" s="23">
        <v>336</v>
      </c>
      <c r="Q451" s="23">
        <v>382</v>
      </c>
      <c r="R451" s="23">
        <v>428</v>
      </c>
      <c r="S451" s="23">
        <v>474</v>
      </c>
      <c r="T451" s="23">
        <v>528</v>
      </c>
      <c r="U451" s="23">
        <v>627</v>
      </c>
      <c r="V451" s="23">
        <v>726</v>
      </c>
      <c r="W451" s="23">
        <v>826</v>
      </c>
      <c r="X451" s="23">
        <v>925</v>
      </c>
      <c r="Y451" s="23">
        <v>1047</v>
      </c>
      <c r="Z451" s="23">
        <v>1213</v>
      </c>
      <c r="AA451" s="23">
        <v>1379</v>
      </c>
      <c r="AB451" s="23">
        <v>1546</v>
      </c>
      <c r="AC451" s="23">
        <v>1712</v>
      </c>
      <c r="AD451" s="23">
        <v>1920</v>
      </c>
      <c r="AE451" s="23">
        <v>2135</v>
      </c>
      <c r="AF451" s="23">
        <v>2349</v>
      </c>
      <c r="AG451" s="23">
        <v>2563</v>
      </c>
      <c r="AH451" s="23">
        <v>2777</v>
      </c>
      <c r="AI451" s="23">
        <v>3117</v>
      </c>
      <c r="AJ451" s="23">
        <v>3377</v>
      </c>
      <c r="AK451" s="23">
        <v>3637</v>
      </c>
      <c r="AL451" s="23">
        <v>3897</v>
      </c>
      <c r="AM451" s="23">
        <v>4157</v>
      </c>
      <c r="AN451" s="23">
        <v>4563</v>
      </c>
      <c r="AO451" s="23">
        <v>4940</v>
      </c>
      <c r="AP451" s="23">
        <v>5317</v>
      </c>
      <c r="AQ451" s="23">
        <v>5695</v>
      </c>
      <c r="AR451" s="23">
        <v>6072</v>
      </c>
      <c r="AS451" s="23">
        <v>6913</v>
      </c>
      <c r="AT451" s="23">
        <v>7355</v>
      </c>
      <c r="AU451" s="23">
        <v>7796</v>
      </c>
      <c r="AV451" s="23">
        <v>8237</v>
      </c>
      <c r="AW451" s="23">
        <v>8680</v>
      </c>
      <c r="AX451" s="23">
        <v>9778</v>
      </c>
    </row>
    <row r="452" spans="2:50" x14ac:dyDescent="0.2">
      <c r="B452" s="22">
        <v>34</v>
      </c>
      <c r="C452" s="23">
        <v>109</v>
      </c>
      <c r="D452" s="23">
        <v>116</v>
      </c>
      <c r="E452" s="23">
        <v>124</v>
      </c>
      <c r="F452" s="23">
        <v>135</v>
      </c>
      <c r="G452" s="23">
        <v>147</v>
      </c>
      <c r="H452" s="23">
        <v>158</v>
      </c>
      <c r="I452" s="23">
        <v>170</v>
      </c>
      <c r="J452" s="23">
        <v>185</v>
      </c>
      <c r="K452" s="23">
        <v>205</v>
      </c>
      <c r="L452" s="23">
        <v>227</v>
      </c>
      <c r="M452" s="23">
        <v>247</v>
      </c>
      <c r="N452" s="23">
        <v>267</v>
      </c>
      <c r="O452" s="23">
        <v>289</v>
      </c>
      <c r="P452" s="23">
        <v>336</v>
      </c>
      <c r="Q452" s="23">
        <v>382</v>
      </c>
      <c r="R452" s="23">
        <v>428</v>
      </c>
      <c r="S452" s="23">
        <v>474</v>
      </c>
      <c r="T452" s="23">
        <v>528</v>
      </c>
      <c r="U452" s="23">
        <v>627</v>
      </c>
      <c r="V452" s="23">
        <v>726</v>
      </c>
      <c r="W452" s="23">
        <v>826</v>
      </c>
      <c r="X452" s="23">
        <v>925</v>
      </c>
      <c r="Y452" s="23">
        <v>1047</v>
      </c>
      <c r="Z452" s="23">
        <v>1213</v>
      </c>
      <c r="AA452" s="23">
        <v>1379</v>
      </c>
      <c r="AB452" s="23">
        <v>1546</v>
      </c>
      <c r="AC452" s="23">
        <v>1712</v>
      </c>
      <c r="AD452" s="23">
        <v>1920</v>
      </c>
      <c r="AE452" s="23">
        <v>2135</v>
      </c>
      <c r="AF452" s="23">
        <v>2349</v>
      </c>
      <c r="AG452" s="23">
        <v>2563</v>
      </c>
      <c r="AH452" s="23">
        <v>2777</v>
      </c>
      <c r="AI452" s="23">
        <v>3117</v>
      </c>
      <c r="AJ452" s="23">
        <v>3377</v>
      </c>
      <c r="AK452" s="23">
        <v>3637</v>
      </c>
      <c r="AL452" s="23">
        <v>3897</v>
      </c>
      <c r="AM452" s="23">
        <v>4157</v>
      </c>
      <c r="AN452" s="23">
        <v>4563</v>
      </c>
      <c r="AO452" s="23">
        <v>4940</v>
      </c>
      <c r="AP452" s="23">
        <v>5317</v>
      </c>
      <c r="AQ452" s="23">
        <v>5695</v>
      </c>
      <c r="AR452" s="23">
        <v>6072</v>
      </c>
      <c r="AS452" s="23">
        <v>6913</v>
      </c>
      <c r="AT452" s="23">
        <v>7355</v>
      </c>
      <c r="AU452" s="23">
        <v>7796</v>
      </c>
      <c r="AV452" s="23">
        <v>8237</v>
      </c>
      <c r="AW452" s="23">
        <v>8680</v>
      </c>
      <c r="AX452" s="23">
        <v>9778</v>
      </c>
    </row>
    <row r="453" spans="2:50" x14ac:dyDescent="0.2">
      <c r="B453" s="22">
        <v>35</v>
      </c>
      <c r="C453" s="23">
        <v>109</v>
      </c>
      <c r="D453" s="23">
        <v>116</v>
      </c>
      <c r="E453" s="23">
        <v>124</v>
      </c>
      <c r="F453" s="23">
        <v>135</v>
      </c>
      <c r="G453" s="23">
        <v>147</v>
      </c>
      <c r="H453" s="23">
        <v>158</v>
      </c>
      <c r="I453" s="23">
        <v>170</v>
      </c>
      <c r="J453" s="23">
        <v>185</v>
      </c>
      <c r="K453" s="23">
        <v>205</v>
      </c>
      <c r="L453" s="23">
        <v>227</v>
      </c>
      <c r="M453" s="23">
        <v>247</v>
      </c>
      <c r="N453" s="23">
        <v>267</v>
      </c>
      <c r="O453" s="23">
        <v>289</v>
      </c>
      <c r="P453" s="23">
        <v>336</v>
      </c>
      <c r="Q453" s="23">
        <v>382</v>
      </c>
      <c r="R453" s="23">
        <v>428</v>
      </c>
      <c r="S453" s="23">
        <v>474</v>
      </c>
      <c r="T453" s="23">
        <v>528</v>
      </c>
      <c r="U453" s="23">
        <v>627</v>
      </c>
      <c r="V453" s="23">
        <v>726</v>
      </c>
      <c r="W453" s="23">
        <v>826</v>
      </c>
      <c r="X453" s="23">
        <v>925</v>
      </c>
      <c r="Y453" s="23">
        <v>1047</v>
      </c>
      <c r="Z453" s="23">
        <v>1213</v>
      </c>
      <c r="AA453" s="23">
        <v>1379</v>
      </c>
      <c r="AB453" s="23">
        <v>1546</v>
      </c>
      <c r="AC453" s="23">
        <v>1712</v>
      </c>
      <c r="AD453" s="23">
        <v>1920</v>
      </c>
      <c r="AE453" s="23">
        <v>2135</v>
      </c>
      <c r="AF453" s="23">
        <v>2349</v>
      </c>
      <c r="AG453" s="23">
        <v>2563</v>
      </c>
      <c r="AH453" s="23">
        <v>2777</v>
      </c>
      <c r="AI453" s="23">
        <v>3117</v>
      </c>
      <c r="AJ453" s="23">
        <v>3377</v>
      </c>
      <c r="AK453" s="23">
        <v>3637</v>
      </c>
      <c r="AL453" s="23">
        <v>3897</v>
      </c>
      <c r="AM453" s="23">
        <v>4157</v>
      </c>
      <c r="AN453" s="23">
        <v>4563</v>
      </c>
      <c r="AO453" s="23">
        <v>4940</v>
      </c>
      <c r="AP453" s="23">
        <v>5317</v>
      </c>
      <c r="AQ453" s="23">
        <v>5695</v>
      </c>
      <c r="AR453" s="23">
        <v>6072</v>
      </c>
      <c r="AS453" s="23">
        <v>6913</v>
      </c>
      <c r="AT453" s="23">
        <v>7355</v>
      </c>
      <c r="AU453" s="23">
        <v>7796</v>
      </c>
      <c r="AV453" s="23">
        <v>8237</v>
      </c>
      <c r="AW453" s="23">
        <v>8680</v>
      </c>
      <c r="AX453" s="23">
        <v>9778</v>
      </c>
    </row>
    <row r="454" spans="2:50" x14ac:dyDescent="0.2">
      <c r="B454" s="22">
        <v>36</v>
      </c>
      <c r="C454" s="23">
        <v>109</v>
      </c>
      <c r="D454" s="23">
        <v>116</v>
      </c>
      <c r="E454" s="23">
        <v>124</v>
      </c>
      <c r="F454" s="23">
        <v>135</v>
      </c>
      <c r="G454" s="23">
        <v>147</v>
      </c>
      <c r="H454" s="23">
        <v>158</v>
      </c>
      <c r="I454" s="23">
        <v>170</v>
      </c>
      <c r="J454" s="23">
        <v>185</v>
      </c>
      <c r="K454" s="23">
        <v>205</v>
      </c>
      <c r="L454" s="23">
        <v>227</v>
      </c>
      <c r="M454" s="23">
        <v>247</v>
      </c>
      <c r="N454" s="23">
        <v>267</v>
      </c>
      <c r="O454" s="23">
        <v>289</v>
      </c>
      <c r="P454" s="23">
        <v>336</v>
      </c>
      <c r="Q454" s="23">
        <v>382</v>
      </c>
      <c r="R454" s="23">
        <v>428</v>
      </c>
      <c r="S454" s="23">
        <v>474</v>
      </c>
      <c r="T454" s="23">
        <v>528</v>
      </c>
      <c r="U454" s="23">
        <v>627</v>
      </c>
      <c r="V454" s="23">
        <v>726</v>
      </c>
      <c r="W454" s="23">
        <v>826</v>
      </c>
      <c r="X454" s="23">
        <v>925</v>
      </c>
      <c r="Y454" s="23">
        <v>1047</v>
      </c>
      <c r="Z454" s="23">
        <v>1213</v>
      </c>
      <c r="AA454" s="23">
        <v>1379</v>
      </c>
      <c r="AB454" s="23">
        <v>1546</v>
      </c>
      <c r="AC454" s="23">
        <v>1712</v>
      </c>
      <c r="AD454" s="23">
        <v>1920</v>
      </c>
      <c r="AE454" s="23">
        <v>2135</v>
      </c>
      <c r="AF454" s="23">
        <v>2349</v>
      </c>
      <c r="AG454" s="23">
        <v>2563</v>
      </c>
      <c r="AH454" s="23">
        <v>2777</v>
      </c>
      <c r="AI454" s="23">
        <v>3117</v>
      </c>
      <c r="AJ454" s="23">
        <v>3377</v>
      </c>
      <c r="AK454" s="23">
        <v>3637</v>
      </c>
      <c r="AL454" s="23">
        <v>3897</v>
      </c>
      <c r="AM454" s="23">
        <v>4157</v>
      </c>
      <c r="AN454" s="23">
        <v>4563</v>
      </c>
      <c r="AO454" s="23">
        <v>4940</v>
      </c>
      <c r="AP454" s="23">
        <v>5317</v>
      </c>
      <c r="AQ454" s="23">
        <v>5695</v>
      </c>
      <c r="AR454" s="23">
        <v>6072</v>
      </c>
      <c r="AS454" s="23">
        <v>6913</v>
      </c>
      <c r="AT454" s="23">
        <v>7355</v>
      </c>
      <c r="AU454" s="23">
        <v>7796</v>
      </c>
      <c r="AV454" s="23">
        <v>8237</v>
      </c>
      <c r="AW454" s="23">
        <v>8680</v>
      </c>
      <c r="AX454" s="23">
        <v>9778</v>
      </c>
    </row>
    <row r="455" spans="2:50" x14ac:dyDescent="0.2">
      <c r="B455" s="22">
        <v>37</v>
      </c>
      <c r="C455" s="23">
        <v>109</v>
      </c>
      <c r="D455" s="23">
        <v>116</v>
      </c>
      <c r="E455" s="23">
        <v>124</v>
      </c>
      <c r="F455" s="23">
        <v>135</v>
      </c>
      <c r="G455" s="23">
        <v>147</v>
      </c>
      <c r="H455" s="23">
        <v>158</v>
      </c>
      <c r="I455" s="23">
        <v>170</v>
      </c>
      <c r="J455" s="23">
        <v>185</v>
      </c>
      <c r="K455" s="23">
        <v>205</v>
      </c>
      <c r="L455" s="23">
        <v>227</v>
      </c>
      <c r="M455" s="23">
        <v>247</v>
      </c>
      <c r="N455" s="23">
        <v>267</v>
      </c>
      <c r="O455" s="23">
        <v>289</v>
      </c>
      <c r="P455" s="23">
        <v>336</v>
      </c>
      <c r="Q455" s="23">
        <v>382</v>
      </c>
      <c r="R455" s="23">
        <v>428</v>
      </c>
      <c r="S455" s="23">
        <v>474</v>
      </c>
      <c r="T455" s="23">
        <v>528</v>
      </c>
      <c r="U455" s="23">
        <v>627</v>
      </c>
      <c r="V455" s="23">
        <v>726</v>
      </c>
      <c r="W455" s="23">
        <v>826</v>
      </c>
      <c r="X455" s="23">
        <v>925</v>
      </c>
      <c r="Y455" s="23">
        <v>1047</v>
      </c>
      <c r="Z455" s="23">
        <v>1213</v>
      </c>
      <c r="AA455" s="23">
        <v>1379</v>
      </c>
      <c r="AB455" s="23">
        <v>1546</v>
      </c>
      <c r="AC455" s="23">
        <v>1712</v>
      </c>
      <c r="AD455" s="23">
        <v>1920</v>
      </c>
      <c r="AE455" s="23">
        <v>2135</v>
      </c>
      <c r="AF455" s="23">
        <v>2349</v>
      </c>
      <c r="AG455" s="23">
        <v>2563</v>
      </c>
      <c r="AH455" s="23">
        <v>2777</v>
      </c>
      <c r="AI455" s="23">
        <v>3117</v>
      </c>
      <c r="AJ455" s="23">
        <v>3377</v>
      </c>
      <c r="AK455" s="23">
        <v>3637</v>
      </c>
      <c r="AL455" s="23">
        <v>3897</v>
      </c>
      <c r="AM455" s="23">
        <v>4157</v>
      </c>
      <c r="AN455" s="23">
        <v>4563</v>
      </c>
      <c r="AO455" s="23">
        <v>4940</v>
      </c>
      <c r="AP455" s="23">
        <v>5317</v>
      </c>
      <c r="AQ455" s="23">
        <v>5695</v>
      </c>
      <c r="AR455" s="23">
        <v>6072</v>
      </c>
      <c r="AS455" s="23">
        <v>6913</v>
      </c>
      <c r="AT455" s="23">
        <v>7355</v>
      </c>
      <c r="AU455" s="23">
        <v>7796</v>
      </c>
      <c r="AV455" s="23">
        <v>8237</v>
      </c>
      <c r="AW455" s="23">
        <v>8680</v>
      </c>
      <c r="AX455" s="23">
        <v>9778</v>
      </c>
    </row>
    <row r="456" spans="2:50" x14ac:dyDescent="0.2">
      <c r="B456" s="22">
        <v>38</v>
      </c>
      <c r="C456" s="23">
        <v>109</v>
      </c>
      <c r="D456" s="23">
        <v>116</v>
      </c>
      <c r="E456" s="23">
        <v>124</v>
      </c>
      <c r="F456" s="23">
        <v>135</v>
      </c>
      <c r="G456" s="23">
        <v>147</v>
      </c>
      <c r="H456" s="23">
        <v>158</v>
      </c>
      <c r="I456" s="23">
        <v>170</v>
      </c>
      <c r="J456" s="23">
        <v>185</v>
      </c>
      <c r="K456" s="23">
        <v>205</v>
      </c>
      <c r="L456" s="23">
        <v>227</v>
      </c>
      <c r="M456" s="23">
        <v>247</v>
      </c>
      <c r="N456" s="23">
        <v>267</v>
      </c>
      <c r="O456" s="23">
        <v>289</v>
      </c>
      <c r="P456" s="23">
        <v>336</v>
      </c>
      <c r="Q456" s="23">
        <v>382</v>
      </c>
      <c r="R456" s="23">
        <v>428</v>
      </c>
      <c r="S456" s="23">
        <v>474</v>
      </c>
      <c r="T456" s="23">
        <v>528</v>
      </c>
      <c r="U456" s="23">
        <v>627</v>
      </c>
      <c r="V456" s="23">
        <v>726</v>
      </c>
      <c r="W456" s="23">
        <v>826</v>
      </c>
      <c r="X456" s="23">
        <v>925</v>
      </c>
      <c r="Y456" s="23">
        <v>1047</v>
      </c>
      <c r="Z456" s="23">
        <v>1213</v>
      </c>
      <c r="AA456" s="23">
        <v>1379</v>
      </c>
      <c r="AB456" s="23">
        <v>1546</v>
      </c>
      <c r="AC456" s="23">
        <v>1712</v>
      </c>
      <c r="AD456" s="23">
        <v>1920</v>
      </c>
      <c r="AE456" s="23">
        <v>2135</v>
      </c>
      <c r="AF456" s="23">
        <v>2349</v>
      </c>
      <c r="AG456" s="23">
        <v>2563</v>
      </c>
      <c r="AH456" s="23">
        <v>2777</v>
      </c>
      <c r="AI456" s="23">
        <v>3117</v>
      </c>
      <c r="AJ456" s="23">
        <v>3377</v>
      </c>
      <c r="AK456" s="23">
        <v>3637</v>
      </c>
      <c r="AL456" s="23">
        <v>3897</v>
      </c>
      <c r="AM456" s="23">
        <v>4157</v>
      </c>
      <c r="AN456" s="23">
        <v>4563</v>
      </c>
      <c r="AO456" s="23">
        <v>4940</v>
      </c>
      <c r="AP456" s="23">
        <v>5317</v>
      </c>
      <c r="AQ456" s="23">
        <v>5695</v>
      </c>
      <c r="AR456" s="23">
        <v>6072</v>
      </c>
      <c r="AS456" s="23">
        <v>6913</v>
      </c>
      <c r="AT456" s="23">
        <v>7355</v>
      </c>
      <c r="AU456" s="23">
        <v>7796</v>
      </c>
      <c r="AV456" s="23">
        <v>8237</v>
      </c>
      <c r="AW456" s="23">
        <v>8680</v>
      </c>
      <c r="AX456" s="23">
        <v>9778</v>
      </c>
    </row>
    <row r="457" spans="2:50" x14ac:dyDescent="0.2">
      <c r="B457" s="22">
        <v>39</v>
      </c>
      <c r="C457" s="23">
        <v>109</v>
      </c>
      <c r="D457" s="23">
        <v>116</v>
      </c>
      <c r="E457" s="23">
        <v>124</v>
      </c>
      <c r="F457" s="23">
        <v>135</v>
      </c>
      <c r="G457" s="23">
        <v>147</v>
      </c>
      <c r="H457" s="23">
        <v>158</v>
      </c>
      <c r="I457" s="23">
        <v>170</v>
      </c>
      <c r="J457" s="23">
        <v>185</v>
      </c>
      <c r="K457" s="23">
        <v>205</v>
      </c>
      <c r="L457" s="23">
        <v>227</v>
      </c>
      <c r="M457" s="23">
        <v>247</v>
      </c>
      <c r="N457" s="23">
        <v>267</v>
      </c>
      <c r="O457" s="23">
        <v>289</v>
      </c>
      <c r="P457" s="23">
        <v>336</v>
      </c>
      <c r="Q457" s="23">
        <v>382</v>
      </c>
      <c r="R457" s="23">
        <v>428</v>
      </c>
      <c r="S457" s="23">
        <v>474</v>
      </c>
      <c r="T457" s="23">
        <v>528</v>
      </c>
      <c r="U457" s="23">
        <v>627</v>
      </c>
      <c r="V457" s="23">
        <v>726</v>
      </c>
      <c r="W457" s="23">
        <v>826</v>
      </c>
      <c r="X457" s="23">
        <v>925</v>
      </c>
      <c r="Y457" s="23">
        <v>1047</v>
      </c>
      <c r="Z457" s="23">
        <v>1213</v>
      </c>
      <c r="AA457" s="23">
        <v>1379</v>
      </c>
      <c r="AB457" s="23">
        <v>1546</v>
      </c>
      <c r="AC457" s="23">
        <v>1712</v>
      </c>
      <c r="AD457" s="23">
        <v>1920</v>
      </c>
      <c r="AE457" s="23">
        <v>2135</v>
      </c>
      <c r="AF457" s="23">
        <v>2349</v>
      </c>
      <c r="AG457" s="23">
        <v>2563</v>
      </c>
      <c r="AH457" s="23">
        <v>2777</v>
      </c>
      <c r="AI457" s="23">
        <v>3117</v>
      </c>
      <c r="AJ457" s="23">
        <v>3377</v>
      </c>
      <c r="AK457" s="23">
        <v>3637</v>
      </c>
      <c r="AL457" s="23">
        <v>3897</v>
      </c>
      <c r="AM457" s="23">
        <v>4157</v>
      </c>
      <c r="AN457" s="23">
        <v>4563</v>
      </c>
      <c r="AO457" s="23">
        <v>4940</v>
      </c>
      <c r="AP457" s="23">
        <v>5317</v>
      </c>
      <c r="AQ457" s="23">
        <v>5695</v>
      </c>
      <c r="AR457" s="23">
        <v>6072</v>
      </c>
      <c r="AS457" s="23">
        <v>6913</v>
      </c>
      <c r="AT457" s="23">
        <v>7355</v>
      </c>
      <c r="AU457" s="23">
        <v>7796</v>
      </c>
      <c r="AV457" s="23">
        <v>8237</v>
      </c>
      <c r="AW457" s="23">
        <v>8680</v>
      </c>
      <c r="AX457" s="23">
        <v>9778</v>
      </c>
    </row>
    <row r="458" spans="2:50" x14ac:dyDescent="0.2">
      <c r="B458" s="22">
        <v>40</v>
      </c>
      <c r="C458" s="23">
        <v>109</v>
      </c>
      <c r="D458" s="23">
        <v>116</v>
      </c>
      <c r="E458" s="23">
        <v>124</v>
      </c>
      <c r="F458" s="23">
        <v>135</v>
      </c>
      <c r="G458" s="23">
        <v>147</v>
      </c>
      <c r="H458" s="23">
        <v>158</v>
      </c>
      <c r="I458" s="23">
        <v>170</v>
      </c>
      <c r="J458" s="23">
        <v>185</v>
      </c>
      <c r="K458" s="23">
        <v>205</v>
      </c>
      <c r="L458" s="23">
        <v>227</v>
      </c>
      <c r="M458" s="23">
        <v>247</v>
      </c>
      <c r="N458" s="23">
        <v>267</v>
      </c>
      <c r="O458" s="23">
        <v>289</v>
      </c>
      <c r="P458" s="23">
        <v>336</v>
      </c>
      <c r="Q458" s="23">
        <v>382</v>
      </c>
      <c r="R458" s="23">
        <v>428</v>
      </c>
      <c r="S458" s="23">
        <v>474</v>
      </c>
      <c r="T458" s="23">
        <v>528</v>
      </c>
      <c r="U458" s="23">
        <v>627</v>
      </c>
      <c r="V458" s="23">
        <v>726</v>
      </c>
      <c r="W458" s="23">
        <v>826</v>
      </c>
      <c r="X458" s="23">
        <v>925</v>
      </c>
      <c r="Y458" s="23">
        <v>1047</v>
      </c>
      <c r="Z458" s="23">
        <v>1213</v>
      </c>
      <c r="AA458" s="23">
        <v>1379</v>
      </c>
      <c r="AB458" s="23">
        <v>1546</v>
      </c>
      <c r="AC458" s="23">
        <v>1712</v>
      </c>
      <c r="AD458" s="23">
        <v>1920</v>
      </c>
      <c r="AE458" s="23">
        <v>2135</v>
      </c>
      <c r="AF458" s="23">
        <v>2349</v>
      </c>
      <c r="AG458" s="23">
        <v>2563</v>
      </c>
      <c r="AH458" s="23">
        <v>2777</v>
      </c>
      <c r="AI458" s="23">
        <v>3117</v>
      </c>
      <c r="AJ458" s="23">
        <v>3377</v>
      </c>
      <c r="AK458" s="23">
        <v>3637</v>
      </c>
      <c r="AL458" s="23">
        <v>3897</v>
      </c>
      <c r="AM458" s="23">
        <v>4157</v>
      </c>
      <c r="AN458" s="23">
        <v>4563</v>
      </c>
      <c r="AO458" s="23">
        <v>4940</v>
      </c>
      <c r="AP458" s="23">
        <v>5317</v>
      </c>
      <c r="AQ458" s="23">
        <v>5695</v>
      </c>
      <c r="AR458" s="23">
        <v>6072</v>
      </c>
      <c r="AS458" s="23">
        <v>6913</v>
      </c>
      <c r="AT458" s="23">
        <v>7355</v>
      </c>
      <c r="AU458" s="23">
        <v>7796</v>
      </c>
      <c r="AV458" s="23">
        <v>8237</v>
      </c>
      <c r="AW458" s="23">
        <v>8680</v>
      </c>
      <c r="AX458" s="23">
        <v>9778</v>
      </c>
    </row>
    <row r="459" spans="2:50" x14ac:dyDescent="0.2">
      <c r="B459" s="22">
        <v>41</v>
      </c>
      <c r="C459" s="23">
        <v>109</v>
      </c>
      <c r="D459" s="23">
        <v>116</v>
      </c>
      <c r="E459" s="23">
        <v>124</v>
      </c>
      <c r="F459" s="23">
        <v>135</v>
      </c>
      <c r="G459" s="23">
        <v>147</v>
      </c>
      <c r="H459" s="23">
        <v>158</v>
      </c>
      <c r="I459" s="23">
        <v>170</v>
      </c>
      <c r="J459" s="23">
        <v>185</v>
      </c>
      <c r="K459" s="23">
        <v>205</v>
      </c>
      <c r="L459" s="23">
        <v>227</v>
      </c>
      <c r="M459" s="23">
        <v>247</v>
      </c>
      <c r="N459" s="23">
        <v>267</v>
      </c>
      <c r="O459" s="23">
        <v>289</v>
      </c>
      <c r="P459" s="23">
        <v>336</v>
      </c>
      <c r="Q459" s="23">
        <v>382</v>
      </c>
      <c r="R459" s="23">
        <v>428</v>
      </c>
      <c r="S459" s="23">
        <v>474</v>
      </c>
      <c r="T459" s="23">
        <v>528</v>
      </c>
      <c r="U459" s="23">
        <v>627</v>
      </c>
      <c r="V459" s="23">
        <v>726</v>
      </c>
      <c r="W459" s="23">
        <v>826</v>
      </c>
      <c r="X459" s="23">
        <v>925</v>
      </c>
      <c r="Y459" s="23">
        <v>1047</v>
      </c>
      <c r="Z459" s="23">
        <v>1213</v>
      </c>
      <c r="AA459" s="23">
        <v>1379</v>
      </c>
      <c r="AB459" s="23">
        <v>1546</v>
      </c>
      <c r="AC459" s="23">
        <v>1712</v>
      </c>
      <c r="AD459" s="23">
        <v>1920</v>
      </c>
      <c r="AE459" s="23">
        <v>2135</v>
      </c>
      <c r="AF459" s="23">
        <v>2349</v>
      </c>
      <c r="AG459" s="23">
        <v>2563</v>
      </c>
      <c r="AH459" s="23">
        <v>2777</v>
      </c>
      <c r="AI459" s="23">
        <v>3117</v>
      </c>
      <c r="AJ459" s="23">
        <v>3377</v>
      </c>
      <c r="AK459" s="23">
        <v>3637</v>
      </c>
      <c r="AL459" s="23">
        <v>3897</v>
      </c>
      <c r="AM459" s="23">
        <v>4157</v>
      </c>
      <c r="AN459" s="23">
        <v>4563</v>
      </c>
      <c r="AO459" s="23">
        <v>4940</v>
      </c>
      <c r="AP459" s="23">
        <v>5317</v>
      </c>
      <c r="AQ459" s="23">
        <v>5695</v>
      </c>
      <c r="AR459" s="23">
        <v>6072</v>
      </c>
      <c r="AS459" s="23">
        <v>6913</v>
      </c>
      <c r="AT459" s="23">
        <v>7355</v>
      </c>
      <c r="AU459" s="23">
        <v>7796</v>
      </c>
      <c r="AV459" s="23">
        <v>8237</v>
      </c>
      <c r="AW459" s="23">
        <v>8680</v>
      </c>
      <c r="AX459" s="23">
        <v>9778</v>
      </c>
    </row>
    <row r="460" spans="2:50" x14ac:dyDescent="0.2">
      <c r="B460" s="22">
        <v>42</v>
      </c>
      <c r="C460" s="23">
        <v>109</v>
      </c>
      <c r="D460" s="23">
        <v>116</v>
      </c>
      <c r="E460" s="23">
        <v>124</v>
      </c>
      <c r="F460" s="23">
        <v>135</v>
      </c>
      <c r="G460" s="23">
        <v>147</v>
      </c>
      <c r="H460" s="23">
        <v>158</v>
      </c>
      <c r="I460" s="23">
        <v>170</v>
      </c>
      <c r="J460" s="23">
        <v>185</v>
      </c>
      <c r="K460" s="23">
        <v>205</v>
      </c>
      <c r="L460" s="23">
        <v>227</v>
      </c>
      <c r="M460" s="23">
        <v>247</v>
      </c>
      <c r="N460" s="23">
        <v>267</v>
      </c>
      <c r="O460" s="23">
        <v>289</v>
      </c>
      <c r="P460" s="23">
        <v>336</v>
      </c>
      <c r="Q460" s="23">
        <v>382</v>
      </c>
      <c r="R460" s="23">
        <v>428</v>
      </c>
      <c r="S460" s="23">
        <v>474</v>
      </c>
      <c r="T460" s="23">
        <v>528</v>
      </c>
      <c r="U460" s="23">
        <v>627</v>
      </c>
      <c r="V460" s="23">
        <v>726</v>
      </c>
      <c r="W460" s="23">
        <v>826</v>
      </c>
      <c r="X460" s="23">
        <v>925</v>
      </c>
      <c r="Y460" s="23">
        <v>1047</v>
      </c>
      <c r="Z460" s="23">
        <v>1213</v>
      </c>
      <c r="AA460" s="23">
        <v>1379</v>
      </c>
      <c r="AB460" s="23">
        <v>1546</v>
      </c>
      <c r="AC460" s="23">
        <v>1712</v>
      </c>
      <c r="AD460" s="23">
        <v>1920</v>
      </c>
      <c r="AE460" s="23">
        <v>2135</v>
      </c>
      <c r="AF460" s="23">
        <v>2349</v>
      </c>
      <c r="AG460" s="23">
        <v>2563</v>
      </c>
      <c r="AH460" s="23">
        <v>2777</v>
      </c>
      <c r="AI460" s="23">
        <v>3117</v>
      </c>
      <c r="AJ460" s="23">
        <v>3377</v>
      </c>
      <c r="AK460" s="23">
        <v>3637</v>
      </c>
      <c r="AL460" s="23">
        <v>3897</v>
      </c>
      <c r="AM460" s="23">
        <v>4157</v>
      </c>
      <c r="AN460" s="23">
        <v>4563</v>
      </c>
      <c r="AO460" s="23">
        <v>4940</v>
      </c>
      <c r="AP460" s="23">
        <v>5317</v>
      </c>
      <c r="AQ460" s="23">
        <v>5695</v>
      </c>
      <c r="AR460" s="23">
        <v>6072</v>
      </c>
      <c r="AS460" s="23">
        <v>6913</v>
      </c>
      <c r="AT460" s="23">
        <v>7355</v>
      </c>
      <c r="AU460" s="23">
        <v>7796</v>
      </c>
      <c r="AV460" s="23">
        <v>8237</v>
      </c>
      <c r="AW460" s="23">
        <v>8680</v>
      </c>
      <c r="AX460" s="23">
        <v>9778</v>
      </c>
    </row>
    <row r="461" spans="2:50" x14ac:dyDescent="0.2">
      <c r="B461" s="22">
        <v>43</v>
      </c>
      <c r="C461" s="23">
        <v>109</v>
      </c>
      <c r="D461" s="23">
        <v>116</v>
      </c>
      <c r="E461" s="23">
        <v>124</v>
      </c>
      <c r="F461" s="23">
        <v>135</v>
      </c>
      <c r="G461" s="23">
        <v>147</v>
      </c>
      <c r="H461" s="23">
        <v>158</v>
      </c>
      <c r="I461" s="23">
        <v>170</v>
      </c>
      <c r="J461" s="23">
        <v>185</v>
      </c>
      <c r="K461" s="23">
        <v>205</v>
      </c>
      <c r="L461" s="23">
        <v>227</v>
      </c>
      <c r="M461" s="23">
        <v>247</v>
      </c>
      <c r="N461" s="23">
        <v>267</v>
      </c>
      <c r="O461" s="23">
        <v>289</v>
      </c>
      <c r="P461" s="23">
        <v>336</v>
      </c>
      <c r="Q461" s="23">
        <v>382</v>
      </c>
      <c r="R461" s="23">
        <v>428</v>
      </c>
      <c r="S461" s="23">
        <v>474</v>
      </c>
      <c r="T461" s="23">
        <v>528</v>
      </c>
      <c r="U461" s="23">
        <v>627</v>
      </c>
      <c r="V461" s="23">
        <v>726</v>
      </c>
      <c r="W461" s="23">
        <v>826</v>
      </c>
      <c r="X461" s="23">
        <v>925</v>
      </c>
      <c r="Y461" s="23">
        <v>1047</v>
      </c>
      <c r="Z461" s="23">
        <v>1213</v>
      </c>
      <c r="AA461" s="23">
        <v>1379</v>
      </c>
      <c r="AB461" s="23">
        <v>1546</v>
      </c>
      <c r="AC461" s="23">
        <v>1712</v>
      </c>
      <c r="AD461" s="23">
        <v>1920</v>
      </c>
      <c r="AE461" s="23">
        <v>2135</v>
      </c>
      <c r="AF461" s="23">
        <v>2349</v>
      </c>
      <c r="AG461" s="23">
        <v>2563</v>
      </c>
      <c r="AH461" s="23">
        <v>2777</v>
      </c>
      <c r="AI461" s="23">
        <v>3117</v>
      </c>
      <c r="AJ461" s="23">
        <v>3377</v>
      </c>
      <c r="AK461" s="23">
        <v>3637</v>
      </c>
      <c r="AL461" s="23">
        <v>3897</v>
      </c>
      <c r="AM461" s="23">
        <v>4157</v>
      </c>
      <c r="AN461" s="23">
        <v>4563</v>
      </c>
      <c r="AO461" s="23">
        <v>4940</v>
      </c>
      <c r="AP461" s="23">
        <v>5317</v>
      </c>
      <c r="AQ461" s="23">
        <v>5695</v>
      </c>
      <c r="AR461" s="23">
        <v>6072</v>
      </c>
      <c r="AS461" s="23">
        <v>6913</v>
      </c>
      <c r="AT461" s="23">
        <v>7355</v>
      </c>
      <c r="AU461" s="23">
        <v>7796</v>
      </c>
      <c r="AV461" s="23">
        <v>8237</v>
      </c>
      <c r="AW461" s="23">
        <v>8680</v>
      </c>
      <c r="AX461" s="23">
        <v>9778</v>
      </c>
    </row>
    <row r="462" spans="2:50" x14ac:dyDescent="0.2">
      <c r="B462" s="22">
        <v>44</v>
      </c>
      <c r="C462" s="23">
        <v>109</v>
      </c>
      <c r="D462" s="23">
        <v>116</v>
      </c>
      <c r="E462" s="23">
        <v>124</v>
      </c>
      <c r="F462" s="23">
        <v>135</v>
      </c>
      <c r="G462" s="23">
        <v>147</v>
      </c>
      <c r="H462" s="23">
        <v>158</v>
      </c>
      <c r="I462" s="23">
        <v>170</v>
      </c>
      <c r="J462" s="23">
        <v>185</v>
      </c>
      <c r="K462" s="23">
        <v>205</v>
      </c>
      <c r="L462" s="23">
        <v>227</v>
      </c>
      <c r="M462" s="23">
        <v>247</v>
      </c>
      <c r="N462" s="23">
        <v>267</v>
      </c>
      <c r="O462" s="23">
        <v>289</v>
      </c>
      <c r="P462" s="23">
        <v>336</v>
      </c>
      <c r="Q462" s="23">
        <v>382</v>
      </c>
      <c r="R462" s="23">
        <v>428</v>
      </c>
      <c r="S462" s="23">
        <v>474</v>
      </c>
      <c r="T462" s="23">
        <v>528</v>
      </c>
      <c r="U462" s="23">
        <v>627</v>
      </c>
      <c r="V462" s="23">
        <v>726</v>
      </c>
      <c r="W462" s="23">
        <v>826</v>
      </c>
      <c r="X462" s="23">
        <v>925</v>
      </c>
      <c r="Y462" s="23">
        <v>1047</v>
      </c>
      <c r="Z462" s="23">
        <v>1213</v>
      </c>
      <c r="AA462" s="23">
        <v>1379</v>
      </c>
      <c r="AB462" s="23">
        <v>1546</v>
      </c>
      <c r="AC462" s="23">
        <v>1712</v>
      </c>
      <c r="AD462" s="23">
        <v>1920</v>
      </c>
      <c r="AE462" s="23">
        <v>2135</v>
      </c>
      <c r="AF462" s="23">
        <v>2349</v>
      </c>
      <c r="AG462" s="23">
        <v>2563</v>
      </c>
      <c r="AH462" s="23">
        <v>2777</v>
      </c>
      <c r="AI462" s="23">
        <v>3117</v>
      </c>
      <c r="AJ462" s="23">
        <v>3377</v>
      </c>
      <c r="AK462" s="23">
        <v>3637</v>
      </c>
      <c r="AL462" s="23">
        <v>3897</v>
      </c>
      <c r="AM462" s="23">
        <v>4157</v>
      </c>
      <c r="AN462" s="23">
        <v>4563</v>
      </c>
      <c r="AO462" s="23">
        <v>4940</v>
      </c>
      <c r="AP462" s="23">
        <v>5317</v>
      </c>
      <c r="AQ462" s="23">
        <v>5695</v>
      </c>
      <c r="AR462" s="23">
        <v>6072</v>
      </c>
      <c r="AS462" s="23">
        <v>6913</v>
      </c>
      <c r="AT462" s="23">
        <v>7355</v>
      </c>
      <c r="AU462" s="23">
        <v>7796</v>
      </c>
      <c r="AV462" s="23">
        <v>8237</v>
      </c>
      <c r="AW462" s="23">
        <v>8680</v>
      </c>
      <c r="AX462" s="23">
        <v>9778</v>
      </c>
    </row>
    <row r="463" spans="2:50" x14ac:dyDescent="0.2">
      <c r="B463" s="22">
        <v>45</v>
      </c>
      <c r="C463" s="23">
        <v>109</v>
      </c>
      <c r="D463" s="23">
        <v>116</v>
      </c>
      <c r="E463" s="23">
        <v>124</v>
      </c>
      <c r="F463" s="23">
        <v>135</v>
      </c>
      <c r="G463" s="23">
        <v>147</v>
      </c>
      <c r="H463" s="23">
        <v>158</v>
      </c>
      <c r="I463" s="23">
        <v>170</v>
      </c>
      <c r="J463" s="23">
        <v>185</v>
      </c>
      <c r="K463" s="23">
        <v>205</v>
      </c>
      <c r="L463" s="23">
        <v>227</v>
      </c>
      <c r="M463" s="23">
        <v>247</v>
      </c>
      <c r="N463" s="23">
        <v>267</v>
      </c>
      <c r="O463" s="23">
        <v>289</v>
      </c>
      <c r="P463" s="23">
        <v>336</v>
      </c>
      <c r="Q463" s="23">
        <v>382</v>
      </c>
      <c r="R463" s="23">
        <v>428</v>
      </c>
      <c r="S463" s="23">
        <v>474</v>
      </c>
      <c r="T463" s="23">
        <v>528</v>
      </c>
      <c r="U463" s="23">
        <v>627</v>
      </c>
      <c r="V463" s="23">
        <v>726</v>
      </c>
      <c r="W463" s="23">
        <v>826</v>
      </c>
      <c r="X463" s="23">
        <v>925</v>
      </c>
      <c r="Y463" s="23">
        <v>1047</v>
      </c>
      <c r="Z463" s="23">
        <v>1213</v>
      </c>
      <c r="AA463" s="23">
        <v>1379</v>
      </c>
      <c r="AB463" s="23">
        <v>1546</v>
      </c>
      <c r="AC463" s="23">
        <v>1712</v>
      </c>
      <c r="AD463" s="23">
        <v>1920</v>
      </c>
      <c r="AE463" s="23">
        <v>2135</v>
      </c>
      <c r="AF463" s="23">
        <v>2349</v>
      </c>
      <c r="AG463" s="23">
        <v>2563</v>
      </c>
      <c r="AH463" s="23">
        <v>2777</v>
      </c>
      <c r="AI463" s="23">
        <v>3117</v>
      </c>
      <c r="AJ463" s="23">
        <v>3377</v>
      </c>
      <c r="AK463" s="23">
        <v>3637</v>
      </c>
      <c r="AL463" s="23">
        <v>3897</v>
      </c>
      <c r="AM463" s="23">
        <v>4157</v>
      </c>
      <c r="AN463" s="23">
        <v>4563</v>
      </c>
      <c r="AO463" s="23">
        <v>4940</v>
      </c>
      <c r="AP463" s="23">
        <v>5317</v>
      </c>
      <c r="AQ463" s="23">
        <v>5695</v>
      </c>
      <c r="AR463" s="23">
        <v>6072</v>
      </c>
      <c r="AS463" s="23">
        <v>6913</v>
      </c>
      <c r="AT463" s="23">
        <v>7355</v>
      </c>
      <c r="AU463" s="23">
        <v>7796</v>
      </c>
      <c r="AV463" s="23">
        <v>8237</v>
      </c>
      <c r="AW463" s="23">
        <v>8680</v>
      </c>
      <c r="AX463" s="23">
        <v>9778</v>
      </c>
    </row>
    <row r="464" spans="2:50" x14ac:dyDescent="0.2">
      <c r="B464" s="22">
        <v>46</v>
      </c>
      <c r="C464" s="23">
        <v>109</v>
      </c>
      <c r="D464" s="23">
        <v>116</v>
      </c>
      <c r="E464" s="23">
        <v>124</v>
      </c>
      <c r="F464" s="23">
        <v>135</v>
      </c>
      <c r="G464" s="23">
        <v>147</v>
      </c>
      <c r="H464" s="23">
        <v>158</v>
      </c>
      <c r="I464" s="23">
        <v>170</v>
      </c>
      <c r="J464" s="23">
        <v>185</v>
      </c>
      <c r="K464" s="23">
        <v>205</v>
      </c>
      <c r="L464" s="23">
        <v>227</v>
      </c>
      <c r="M464" s="23">
        <v>247</v>
      </c>
      <c r="N464" s="23">
        <v>267</v>
      </c>
      <c r="O464" s="23">
        <v>289</v>
      </c>
      <c r="P464" s="23">
        <v>336</v>
      </c>
      <c r="Q464" s="23">
        <v>382</v>
      </c>
      <c r="R464" s="23">
        <v>428</v>
      </c>
      <c r="S464" s="23">
        <v>474</v>
      </c>
      <c r="T464" s="23">
        <v>528</v>
      </c>
      <c r="U464" s="23">
        <v>627</v>
      </c>
      <c r="V464" s="23">
        <v>726</v>
      </c>
      <c r="W464" s="23">
        <v>826</v>
      </c>
      <c r="X464" s="23">
        <v>925</v>
      </c>
      <c r="Y464" s="23">
        <v>1047</v>
      </c>
      <c r="Z464" s="23">
        <v>1213</v>
      </c>
      <c r="AA464" s="23">
        <v>1379</v>
      </c>
      <c r="AB464" s="23">
        <v>1546</v>
      </c>
      <c r="AC464" s="23">
        <v>1712</v>
      </c>
      <c r="AD464" s="23">
        <v>1920</v>
      </c>
      <c r="AE464" s="23">
        <v>2135</v>
      </c>
      <c r="AF464" s="23">
        <v>2349</v>
      </c>
      <c r="AG464" s="23">
        <v>2563</v>
      </c>
      <c r="AH464" s="23">
        <v>2777</v>
      </c>
      <c r="AI464" s="23">
        <v>3117</v>
      </c>
      <c r="AJ464" s="23">
        <v>3377</v>
      </c>
      <c r="AK464" s="23">
        <v>3637</v>
      </c>
      <c r="AL464" s="23">
        <v>3897</v>
      </c>
      <c r="AM464" s="23">
        <v>4157</v>
      </c>
      <c r="AN464" s="23">
        <v>4563</v>
      </c>
      <c r="AO464" s="23">
        <v>4940</v>
      </c>
      <c r="AP464" s="23">
        <v>5317</v>
      </c>
      <c r="AQ464" s="23">
        <v>5695</v>
      </c>
      <c r="AR464" s="23">
        <v>6072</v>
      </c>
      <c r="AS464" s="23">
        <v>6913</v>
      </c>
      <c r="AT464" s="23">
        <v>7355</v>
      </c>
      <c r="AU464" s="23">
        <v>7796</v>
      </c>
      <c r="AV464" s="23">
        <v>8237</v>
      </c>
      <c r="AW464" s="23">
        <v>8680</v>
      </c>
      <c r="AX464" s="23">
        <v>9778</v>
      </c>
    </row>
    <row r="465" spans="2:50" x14ac:dyDescent="0.2">
      <c r="B465" s="22">
        <v>47</v>
      </c>
      <c r="C465" s="23">
        <v>109</v>
      </c>
      <c r="D465" s="23">
        <v>116</v>
      </c>
      <c r="E465" s="23">
        <v>124</v>
      </c>
      <c r="F465" s="23">
        <v>135</v>
      </c>
      <c r="G465" s="23">
        <v>147</v>
      </c>
      <c r="H465" s="23">
        <v>158</v>
      </c>
      <c r="I465" s="23">
        <v>170</v>
      </c>
      <c r="J465" s="23">
        <v>185</v>
      </c>
      <c r="K465" s="23">
        <v>205</v>
      </c>
      <c r="L465" s="23">
        <v>227</v>
      </c>
      <c r="M465" s="23">
        <v>247</v>
      </c>
      <c r="N465" s="23">
        <v>267</v>
      </c>
      <c r="O465" s="23">
        <v>289</v>
      </c>
      <c r="P465" s="23">
        <v>336</v>
      </c>
      <c r="Q465" s="23">
        <v>382</v>
      </c>
      <c r="R465" s="23">
        <v>428</v>
      </c>
      <c r="S465" s="23">
        <v>474</v>
      </c>
      <c r="T465" s="23">
        <v>528</v>
      </c>
      <c r="U465" s="23">
        <v>627</v>
      </c>
      <c r="V465" s="23">
        <v>726</v>
      </c>
      <c r="W465" s="23">
        <v>826</v>
      </c>
      <c r="X465" s="23">
        <v>925</v>
      </c>
      <c r="Y465" s="23">
        <v>1047</v>
      </c>
      <c r="Z465" s="23">
        <v>1213</v>
      </c>
      <c r="AA465" s="23">
        <v>1379</v>
      </c>
      <c r="AB465" s="23">
        <v>1546</v>
      </c>
      <c r="AC465" s="23">
        <v>1712</v>
      </c>
      <c r="AD465" s="23">
        <v>1920</v>
      </c>
      <c r="AE465" s="23">
        <v>2135</v>
      </c>
      <c r="AF465" s="23">
        <v>2349</v>
      </c>
      <c r="AG465" s="23">
        <v>2563</v>
      </c>
      <c r="AH465" s="23">
        <v>2777</v>
      </c>
      <c r="AI465" s="23">
        <v>3117</v>
      </c>
      <c r="AJ465" s="23">
        <v>3377</v>
      </c>
      <c r="AK465" s="23">
        <v>3637</v>
      </c>
      <c r="AL465" s="23">
        <v>3897</v>
      </c>
      <c r="AM465" s="23">
        <v>4157</v>
      </c>
      <c r="AN465" s="23">
        <v>4563</v>
      </c>
      <c r="AO465" s="23">
        <v>4940</v>
      </c>
      <c r="AP465" s="23">
        <v>5317</v>
      </c>
      <c r="AQ465" s="23">
        <v>5695</v>
      </c>
      <c r="AR465" s="23">
        <v>6072</v>
      </c>
      <c r="AS465" s="23">
        <v>6913</v>
      </c>
      <c r="AT465" s="23">
        <v>7355</v>
      </c>
      <c r="AU465" s="23">
        <v>7796</v>
      </c>
      <c r="AV465" s="23">
        <v>8237</v>
      </c>
      <c r="AW465" s="23">
        <v>8680</v>
      </c>
      <c r="AX465" s="23">
        <v>9778</v>
      </c>
    </row>
    <row r="469" spans="2:50" x14ac:dyDescent="0.2">
      <c r="B469">
        <v>100000</v>
      </c>
    </row>
    <row r="470" spans="2:50" x14ac:dyDescent="0.2">
      <c r="B470">
        <v>810</v>
      </c>
      <c r="C470" s="22">
        <v>18</v>
      </c>
      <c r="D470" s="22">
        <v>19</v>
      </c>
      <c r="E470" s="22">
        <v>20</v>
      </c>
      <c r="F470" s="22">
        <v>21</v>
      </c>
      <c r="G470" s="22">
        <v>22</v>
      </c>
      <c r="H470" s="22">
        <v>23</v>
      </c>
      <c r="I470" s="22">
        <v>24</v>
      </c>
      <c r="J470" s="22">
        <v>25</v>
      </c>
      <c r="K470" s="22">
        <v>26</v>
      </c>
      <c r="L470" s="22">
        <v>27</v>
      </c>
      <c r="M470" s="22">
        <v>28</v>
      </c>
      <c r="N470" s="22">
        <v>29</v>
      </c>
      <c r="O470" s="22">
        <v>30</v>
      </c>
      <c r="P470" s="22">
        <v>31</v>
      </c>
      <c r="Q470" s="22">
        <v>32</v>
      </c>
      <c r="R470" s="22">
        <v>33</v>
      </c>
      <c r="S470" s="22">
        <v>34</v>
      </c>
      <c r="T470" s="22">
        <v>35</v>
      </c>
      <c r="U470" s="22">
        <v>36</v>
      </c>
      <c r="V470" s="22">
        <v>37</v>
      </c>
      <c r="W470" s="22">
        <v>38</v>
      </c>
      <c r="X470" s="22">
        <v>39</v>
      </c>
      <c r="Y470" s="22">
        <v>40</v>
      </c>
      <c r="Z470" s="22">
        <v>41</v>
      </c>
      <c r="AA470" s="22">
        <v>42</v>
      </c>
      <c r="AB470" s="22">
        <v>43</v>
      </c>
      <c r="AC470" s="22">
        <v>44</v>
      </c>
      <c r="AD470" s="22">
        <v>45</v>
      </c>
      <c r="AE470" s="22">
        <v>46</v>
      </c>
      <c r="AF470" s="22">
        <v>47</v>
      </c>
      <c r="AG470" s="22">
        <v>48</v>
      </c>
      <c r="AH470" s="22">
        <v>49</v>
      </c>
      <c r="AI470" s="22">
        <v>50</v>
      </c>
      <c r="AJ470" s="22">
        <v>51</v>
      </c>
      <c r="AK470" s="22">
        <v>52</v>
      </c>
      <c r="AL470" s="22">
        <v>53</v>
      </c>
      <c r="AM470" s="22">
        <v>54</v>
      </c>
      <c r="AN470" s="22">
        <v>55</v>
      </c>
      <c r="AO470" s="22">
        <v>56</v>
      </c>
      <c r="AP470" s="22">
        <v>57</v>
      </c>
      <c r="AQ470" s="22">
        <v>58</v>
      </c>
      <c r="AR470" s="22">
        <v>59</v>
      </c>
      <c r="AS470" s="22">
        <v>60</v>
      </c>
      <c r="AT470" s="22">
        <v>61</v>
      </c>
      <c r="AU470" s="22">
        <v>62</v>
      </c>
      <c r="AV470" s="22">
        <v>63</v>
      </c>
      <c r="AW470" s="22">
        <v>64</v>
      </c>
      <c r="AX470" s="22">
        <v>65</v>
      </c>
    </row>
    <row r="471" spans="2:50" x14ac:dyDescent="0.2">
      <c r="B471" s="22">
        <v>1</v>
      </c>
      <c r="C471" s="23">
        <v>188</v>
      </c>
      <c r="D471" s="23">
        <v>188</v>
      </c>
      <c r="E471" s="23">
        <v>188</v>
      </c>
      <c r="F471" s="23">
        <v>188</v>
      </c>
      <c r="G471" s="23">
        <v>188</v>
      </c>
      <c r="H471" s="23">
        <v>188</v>
      </c>
      <c r="I471" s="23">
        <v>188</v>
      </c>
      <c r="J471" s="23">
        <v>188</v>
      </c>
      <c r="K471" s="23">
        <v>302</v>
      </c>
      <c r="L471" s="23">
        <v>302</v>
      </c>
      <c r="M471" s="23">
        <v>302</v>
      </c>
      <c r="N471" s="23">
        <v>302</v>
      </c>
      <c r="O471" s="23">
        <v>302</v>
      </c>
      <c r="P471" s="23">
        <v>630</v>
      </c>
      <c r="Q471" s="23">
        <v>630</v>
      </c>
      <c r="R471" s="23">
        <v>630</v>
      </c>
      <c r="S471" s="23">
        <v>630</v>
      </c>
      <c r="T471" s="23">
        <v>630</v>
      </c>
      <c r="U471" s="23">
        <v>1068</v>
      </c>
      <c r="V471" s="23">
        <v>1068</v>
      </c>
      <c r="W471" s="23">
        <v>1068</v>
      </c>
      <c r="X471" s="23">
        <v>1068</v>
      </c>
      <c r="Y471" s="23">
        <v>1068</v>
      </c>
      <c r="Z471" s="23">
        <v>1915</v>
      </c>
      <c r="AA471" s="23">
        <v>1915</v>
      </c>
      <c r="AB471" s="23">
        <v>1915</v>
      </c>
      <c r="AC471" s="23">
        <v>1915</v>
      </c>
      <c r="AD471" s="23">
        <v>1915</v>
      </c>
      <c r="AE471" s="23">
        <v>3066</v>
      </c>
      <c r="AF471" s="23">
        <v>3066</v>
      </c>
      <c r="AG471" s="23">
        <v>3066</v>
      </c>
      <c r="AH471" s="23">
        <v>3066</v>
      </c>
      <c r="AI471" s="23">
        <v>3066</v>
      </c>
      <c r="AJ471" s="23">
        <v>4530</v>
      </c>
      <c r="AK471" s="23">
        <v>4530</v>
      </c>
      <c r="AL471" s="23">
        <v>4530</v>
      </c>
      <c r="AM471" s="23">
        <v>4530</v>
      </c>
      <c r="AN471" s="23">
        <v>4530</v>
      </c>
      <c r="AO471" s="23">
        <v>6686</v>
      </c>
      <c r="AP471" s="23">
        <v>6686</v>
      </c>
      <c r="AQ471" s="23">
        <v>6686</v>
      </c>
      <c r="AR471" s="23">
        <v>6686</v>
      </c>
      <c r="AS471" s="23">
        <v>6686</v>
      </c>
      <c r="AT471" s="23">
        <v>8838</v>
      </c>
      <c r="AU471" s="23">
        <v>8838</v>
      </c>
      <c r="AV471" s="23">
        <v>8838</v>
      </c>
      <c r="AW471" s="23">
        <v>8838</v>
      </c>
      <c r="AX471" s="23">
        <v>0</v>
      </c>
    </row>
    <row r="472" spans="2:50" x14ac:dyDescent="0.2">
      <c r="B472" s="22">
        <v>2</v>
      </c>
      <c r="C472" s="23">
        <v>188</v>
      </c>
      <c r="D472" s="23">
        <v>188</v>
      </c>
      <c r="E472" s="23">
        <v>188</v>
      </c>
      <c r="F472" s="23">
        <v>188</v>
      </c>
      <c r="G472" s="23">
        <v>188</v>
      </c>
      <c r="H472" s="23">
        <v>188</v>
      </c>
      <c r="I472" s="23">
        <v>188</v>
      </c>
      <c r="J472" s="23">
        <v>188</v>
      </c>
      <c r="K472" s="23">
        <v>302</v>
      </c>
      <c r="L472" s="23">
        <v>302</v>
      </c>
      <c r="M472" s="23">
        <v>302</v>
      </c>
      <c r="N472" s="23">
        <v>302</v>
      </c>
      <c r="O472" s="23">
        <v>302</v>
      </c>
      <c r="P472" s="23">
        <v>630</v>
      </c>
      <c r="Q472" s="23">
        <v>630</v>
      </c>
      <c r="R472" s="23">
        <v>630</v>
      </c>
      <c r="S472" s="23">
        <v>630</v>
      </c>
      <c r="T472" s="23">
        <v>630</v>
      </c>
      <c r="U472" s="23">
        <v>1068</v>
      </c>
      <c r="V472" s="23">
        <v>1068</v>
      </c>
      <c r="W472" s="23">
        <v>1068</v>
      </c>
      <c r="X472" s="23">
        <v>1068</v>
      </c>
      <c r="Y472" s="23">
        <v>1068</v>
      </c>
      <c r="Z472" s="23">
        <v>1915</v>
      </c>
      <c r="AA472" s="23">
        <v>1915</v>
      </c>
      <c r="AB472" s="23">
        <v>1915</v>
      </c>
      <c r="AC472" s="23">
        <v>1915</v>
      </c>
      <c r="AD472" s="23">
        <v>1915</v>
      </c>
      <c r="AE472" s="23">
        <v>3066</v>
      </c>
      <c r="AF472" s="23">
        <v>3066</v>
      </c>
      <c r="AG472" s="23">
        <v>3066</v>
      </c>
      <c r="AH472" s="23">
        <v>3066</v>
      </c>
      <c r="AI472" s="23">
        <v>3066</v>
      </c>
      <c r="AJ472" s="23">
        <v>4530</v>
      </c>
      <c r="AK472" s="23">
        <v>4530</v>
      </c>
      <c r="AL472" s="23">
        <v>4530</v>
      </c>
      <c r="AM472" s="23">
        <v>4530</v>
      </c>
      <c r="AN472" s="23">
        <v>4530</v>
      </c>
      <c r="AO472" s="23">
        <v>6686</v>
      </c>
      <c r="AP472" s="23">
        <v>6686</v>
      </c>
      <c r="AQ472" s="23">
        <v>6686</v>
      </c>
      <c r="AR472" s="23">
        <v>6686</v>
      </c>
      <c r="AS472" s="23">
        <v>6686</v>
      </c>
      <c r="AT472" s="23">
        <v>8838</v>
      </c>
      <c r="AU472" s="23">
        <v>8838</v>
      </c>
      <c r="AV472" s="23">
        <v>8838</v>
      </c>
      <c r="AW472" s="23">
        <v>8838</v>
      </c>
      <c r="AX472" s="23">
        <v>0</v>
      </c>
    </row>
    <row r="473" spans="2:50" x14ac:dyDescent="0.2">
      <c r="B473" s="22">
        <v>3</v>
      </c>
      <c r="C473" s="23">
        <v>188</v>
      </c>
      <c r="D473" s="23">
        <v>188</v>
      </c>
      <c r="E473" s="23">
        <v>188</v>
      </c>
      <c r="F473" s="23">
        <v>188</v>
      </c>
      <c r="G473" s="23">
        <v>188</v>
      </c>
      <c r="H473" s="23">
        <v>188</v>
      </c>
      <c r="I473" s="23">
        <v>188</v>
      </c>
      <c r="J473" s="23">
        <v>188</v>
      </c>
      <c r="K473" s="23">
        <v>302</v>
      </c>
      <c r="L473" s="23">
        <v>302</v>
      </c>
      <c r="M473" s="23">
        <v>302</v>
      </c>
      <c r="N473" s="23">
        <v>302</v>
      </c>
      <c r="O473" s="23">
        <v>302</v>
      </c>
      <c r="P473" s="23">
        <v>630</v>
      </c>
      <c r="Q473" s="23">
        <v>630</v>
      </c>
      <c r="R473" s="23">
        <v>630</v>
      </c>
      <c r="S473" s="23">
        <v>630</v>
      </c>
      <c r="T473" s="23">
        <v>630</v>
      </c>
      <c r="U473" s="23">
        <v>1068</v>
      </c>
      <c r="V473" s="23">
        <v>1068</v>
      </c>
      <c r="W473" s="23">
        <v>1068</v>
      </c>
      <c r="X473" s="23">
        <v>1068</v>
      </c>
      <c r="Y473" s="23">
        <v>1068</v>
      </c>
      <c r="Z473" s="23">
        <v>1915</v>
      </c>
      <c r="AA473" s="23">
        <v>1915</v>
      </c>
      <c r="AB473" s="23">
        <v>1915</v>
      </c>
      <c r="AC473" s="23">
        <v>1915</v>
      </c>
      <c r="AD473" s="23">
        <v>1915</v>
      </c>
      <c r="AE473" s="23">
        <v>3066</v>
      </c>
      <c r="AF473" s="23">
        <v>3066</v>
      </c>
      <c r="AG473" s="23">
        <v>3066</v>
      </c>
      <c r="AH473" s="23">
        <v>3066</v>
      </c>
      <c r="AI473" s="23">
        <v>3066</v>
      </c>
      <c r="AJ473" s="23">
        <v>4530</v>
      </c>
      <c r="AK473" s="23">
        <v>4530</v>
      </c>
      <c r="AL473" s="23">
        <v>4530</v>
      </c>
      <c r="AM473" s="23">
        <v>4530</v>
      </c>
      <c r="AN473" s="23">
        <v>4530</v>
      </c>
      <c r="AO473" s="23">
        <v>6686</v>
      </c>
      <c r="AP473" s="23">
        <v>6686</v>
      </c>
      <c r="AQ473" s="23">
        <v>6686</v>
      </c>
      <c r="AR473" s="23">
        <v>6686</v>
      </c>
      <c r="AS473" s="23">
        <v>6686</v>
      </c>
      <c r="AT473" s="23">
        <v>8838</v>
      </c>
      <c r="AU473" s="23">
        <v>8838</v>
      </c>
      <c r="AV473" s="23">
        <v>8838</v>
      </c>
      <c r="AW473" s="23">
        <v>8838</v>
      </c>
      <c r="AX473" s="23">
        <v>0</v>
      </c>
    </row>
    <row r="474" spans="2:50" x14ac:dyDescent="0.2">
      <c r="B474" s="22">
        <v>4</v>
      </c>
      <c r="C474" s="23">
        <v>188</v>
      </c>
      <c r="D474" s="23">
        <v>188</v>
      </c>
      <c r="E474" s="23">
        <v>188</v>
      </c>
      <c r="F474" s="23">
        <v>188</v>
      </c>
      <c r="G474" s="23">
        <v>188</v>
      </c>
      <c r="H474" s="23">
        <v>188</v>
      </c>
      <c r="I474" s="23">
        <v>188</v>
      </c>
      <c r="J474" s="23">
        <v>188</v>
      </c>
      <c r="K474" s="23">
        <v>302</v>
      </c>
      <c r="L474" s="23">
        <v>302</v>
      </c>
      <c r="M474" s="23">
        <v>302</v>
      </c>
      <c r="N474" s="23">
        <v>302</v>
      </c>
      <c r="O474" s="23">
        <v>302</v>
      </c>
      <c r="P474" s="23">
        <v>630</v>
      </c>
      <c r="Q474" s="23">
        <v>630</v>
      </c>
      <c r="R474" s="23">
        <v>630</v>
      </c>
      <c r="S474" s="23">
        <v>630</v>
      </c>
      <c r="T474" s="23">
        <v>630</v>
      </c>
      <c r="U474" s="23">
        <v>1068</v>
      </c>
      <c r="V474" s="23">
        <v>1068</v>
      </c>
      <c r="W474" s="23">
        <v>1068</v>
      </c>
      <c r="X474" s="23">
        <v>1068</v>
      </c>
      <c r="Y474" s="23">
        <v>1068</v>
      </c>
      <c r="Z474" s="23">
        <v>1915</v>
      </c>
      <c r="AA474" s="23">
        <v>1915</v>
      </c>
      <c r="AB474" s="23">
        <v>1915</v>
      </c>
      <c r="AC474" s="23">
        <v>1915</v>
      </c>
      <c r="AD474" s="23">
        <v>1915</v>
      </c>
      <c r="AE474" s="23">
        <v>3066</v>
      </c>
      <c r="AF474" s="23">
        <v>3066</v>
      </c>
      <c r="AG474" s="23">
        <v>3066</v>
      </c>
      <c r="AH474" s="23">
        <v>3066</v>
      </c>
      <c r="AI474" s="23">
        <v>3066</v>
      </c>
      <c r="AJ474" s="23">
        <v>4530</v>
      </c>
      <c r="AK474" s="23">
        <v>4530</v>
      </c>
      <c r="AL474" s="23">
        <v>4530</v>
      </c>
      <c r="AM474" s="23">
        <v>4530</v>
      </c>
      <c r="AN474" s="23">
        <v>4530</v>
      </c>
      <c r="AO474" s="23">
        <v>6686</v>
      </c>
      <c r="AP474" s="23">
        <v>6686</v>
      </c>
      <c r="AQ474" s="23">
        <v>6686</v>
      </c>
      <c r="AR474" s="23">
        <v>6686</v>
      </c>
      <c r="AS474" s="23">
        <v>6686</v>
      </c>
      <c r="AT474" s="23">
        <v>8838</v>
      </c>
      <c r="AU474" s="23">
        <v>8838</v>
      </c>
      <c r="AV474" s="23">
        <v>8838</v>
      </c>
      <c r="AW474" s="23">
        <v>8838</v>
      </c>
      <c r="AX474" s="23">
        <v>0</v>
      </c>
    </row>
    <row r="475" spans="2:50" x14ac:dyDescent="0.2">
      <c r="B475" s="22">
        <v>5</v>
      </c>
      <c r="C475" s="23">
        <v>188</v>
      </c>
      <c r="D475" s="23">
        <v>188</v>
      </c>
      <c r="E475" s="23">
        <v>188</v>
      </c>
      <c r="F475" s="23">
        <v>188</v>
      </c>
      <c r="G475" s="23">
        <v>188</v>
      </c>
      <c r="H475" s="23">
        <v>188</v>
      </c>
      <c r="I475" s="23">
        <v>188</v>
      </c>
      <c r="J475" s="23">
        <v>188</v>
      </c>
      <c r="K475" s="23">
        <v>302</v>
      </c>
      <c r="L475" s="23">
        <v>302</v>
      </c>
      <c r="M475" s="23">
        <v>302</v>
      </c>
      <c r="N475" s="23">
        <v>302</v>
      </c>
      <c r="O475" s="23">
        <v>302</v>
      </c>
      <c r="P475" s="23">
        <v>630</v>
      </c>
      <c r="Q475" s="23">
        <v>630</v>
      </c>
      <c r="R475" s="23">
        <v>630</v>
      </c>
      <c r="S475" s="23">
        <v>630</v>
      </c>
      <c r="T475" s="23">
        <v>630</v>
      </c>
      <c r="U475" s="23">
        <v>1068</v>
      </c>
      <c r="V475" s="23">
        <v>1068</v>
      </c>
      <c r="W475" s="23">
        <v>1068</v>
      </c>
      <c r="X475" s="23">
        <v>1068</v>
      </c>
      <c r="Y475" s="23">
        <v>1068</v>
      </c>
      <c r="Z475" s="23">
        <v>1915</v>
      </c>
      <c r="AA475" s="23">
        <v>1915</v>
      </c>
      <c r="AB475" s="23">
        <v>1915</v>
      </c>
      <c r="AC475" s="23">
        <v>1915</v>
      </c>
      <c r="AD475" s="23">
        <v>1915</v>
      </c>
      <c r="AE475" s="23">
        <v>3066</v>
      </c>
      <c r="AF475" s="23">
        <v>3066</v>
      </c>
      <c r="AG475" s="23">
        <v>3066</v>
      </c>
      <c r="AH475" s="23">
        <v>3066</v>
      </c>
      <c r="AI475" s="23">
        <v>3066</v>
      </c>
      <c r="AJ475" s="23">
        <v>4530</v>
      </c>
      <c r="AK475" s="23">
        <v>4530</v>
      </c>
      <c r="AL475" s="23">
        <v>4530</v>
      </c>
      <c r="AM475" s="23">
        <v>4530</v>
      </c>
      <c r="AN475" s="23">
        <v>4530</v>
      </c>
      <c r="AO475" s="23">
        <v>6686</v>
      </c>
      <c r="AP475" s="23">
        <v>6686</v>
      </c>
      <c r="AQ475" s="23">
        <v>6686</v>
      </c>
      <c r="AR475" s="23">
        <v>6686</v>
      </c>
      <c r="AS475" s="23">
        <v>6686</v>
      </c>
      <c r="AT475" s="23">
        <v>8838</v>
      </c>
      <c r="AU475" s="23">
        <v>8838</v>
      </c>
      <c r="AV475" s="23">
        <v>8838</v>
      </c>
      <c r="AW475" s="23">
        <v>8838</v>
      </c>
      <c r="AX475" s="23">
        <v>0</v>
      </c>
    </row>
    <row r="476" spans="2:50" x14ac:dyDescent="0.2">
      <c r="B476" s="22">
        <v>6</v>
      </c>
      <c r="C476" s="23">
        <v>188</v>
      </c>
      <c r="D476" s="23">
        <v>188</v>
      </c>
      <c r="E476" s="23">
        <v>188</v>
      </c>
      <c r="F476" s="23">
        <v>188</v>
      </c>
      <c r="G476" s="23">
        <v>188</v>
      </c>
      <c r="H476" s="23">
        <v>188</v>
      </c>
      <c r="I476" s="23">
        <v>188</v>
      </c>
      <c r="J476" s="23">
        <v>188</v>
      </c>
      <c r="K476" s="23">
        <v>302</v>
      </c>
      <c r="L476" s="23">
        <v>302</v>
      </c>
      <c r="M476" s="23">
        <v>302</v>
      </c>
      <c r="N476" s="23">
        <v>302</v>
      </c>
      <c r="O476" s="23">
        <v>302</v>
      </c>
      <c r="P476" s="23">
        <v>630</v>
      </c>
      <c r="Q476" s="23">
        <v>630</v>
      </c>
      <c r="R476" s="23">
        <v>630</v>
      </c>
      <c r="S476" s="23">
        <v>630</v>
      </c>
      <c r="T476" s="23">
        <v>630</v>
      </c>
      <c r="U476" s="23">
        <v>1068</v>
      </c>
      <c r="V476" s="23">
        <v>1068</v>
      </c>
      <c r="W476" s="23">
        <v>1068</v>
      </c>
      <c r="X476" s="23">
        <v>1068</v>
      </c>
      <c r="Y476" s="23">
        <v>1068</v>
      </c>
      <c r="Z476" s="23">
        <v>1915</v>
      </c>
      <c r="AA476" s="23">
        <v>1915</v>
      </c>
      <c r="AB476" s="23">
        <v>1915</v>
      </c>
      <c r="AC476" s="23">
        <v>1915</v>
      </c>
      <c r="AD476" s="23">
        <v>1915</v>
      </c>
      <c r="AE476" s="23">
        <v>3066</v>
      </c>
      <c r="AF476" s="23">
        <v>3066</v>
      </c>
      <c r="AG476" s="23">
        <v>3066</v>
      </c>
      <c r="AH476" s="23">
        <v>3066</v>
      </c>
      <c r="AI476" s="23">
        <v>3066</v>
      </c>
      <c r="AJ476" s="23">
        <v>4530</v>
      </c>
      <c r="AK476" s="23">
        <v>4530</v>
      </c>
      <c r="AL476" s="23">
        <v>4530</v>
      </c>
      <c r="AM476" s="23">
        <v>4530</v>
      </c>
      <c r="AN476" s="23">
        <v>4530</v>
      </c>
      <c r="AO476" s="23">
        <v>6686</v>
      </c>
      <c r="AP476" s="23">
        <v>6686</v>
      </c>
      <c r="AQ476" s="23">
        <v>6686</v>
      </c>
      <c r="AR476" s="23">
        <v>6686</v>
      </c>
      <c r="AS476" s="23">
        <v>6686</v>
      </c>
      <c r="AT476" s="23">
        <v>8838</v>
      </c>
      <c r="AU476" s="23">
        <v>8838</v>
      </c>
      <c r="AV476" s="23">
        <v>8838</v>
      </c>
      <c r="AW476" s="23">
        <v>8838</v>
      </c>
      <c r="AX476" s="23">
        <v>0</v>
      </c>
    </row>
    <row r="477" spans="2:50" x14ac:dyDescent="0.2">
      <c r="B477" s="22">
        <v>7</v>
      </c>
      <c r="C477" s="23">
        <v>188</v>
      </c>
      <c r="D477" s="23">
        <v>188</v>
      </c>
      <c r="E477" s="23">
        <v>188</v>
      </c>
      <c r="F477" s="23">
        <v>188</v>
      </c>
      <c r="G477" s="23">
        <v>188</v>
      </c>
      <c r="H477" s="23">
        <v>188</v>
      </c>
      <c r="I477" s="23">
        <v>188</v>
      </c>
      <c r="J477" s="23">
        <v>188</v>
      </c>
      <c r="K477" s="23">
        <v>302</v>
      </c>
      <c r="L477" s="23">
        <v>302</v>
      </c>
      <c r="M477" s="23">
        <v>302</v>
      </c>
      <c r="N477" s="23">
        <v>302</v>
      </c>
      <c r="O477" s="23">
        <v>302</v>
      </c>
      <c r="P477" s="23">
        <v>630</v>
      </c>
      <c r="Q477" s="23">
        <v>630</v>
      </c>
      <c r="R477" s="23">
        <v>630</v>
      </c>
      <c r="S477" s="23">
        <v>630</v>
      </c>
      <c r="T477" s="23">
        <v>630</v>
      </c>
      <c r="U477" s="23">
        <v>1068</v>
      </c>
      <c r="V477" s="23">
        <v>1068</v>
      </c>
      <c r="W477" s="23">
        <v>1068</v>
      </c>
      <c r="X477" s="23">
        <v>1068</v>
      </c>
      <c r="Y477" s="23">
        <v>1068</v>
      </c>
      <c r="Z477" s="23">
        <v>1915</v>
      </c>
      <c r="AA477" s="23">
        <v>1915</v>
      </c>
      <c r="AB477" s="23">
        <v>1915</v>
      </c>
      <c r="AC477" s="23">
        <v>1915</v>
      </c>
      <c r="AD477" s="23">
        <v>1915</v>
      </c>
      <c r="AE477" s="23">
        <v>3066</v>
      </c>
      <c r="AF477" s="23">
        <v>3066</v>
      </c>
      <c r="AG477" s="23">
        <v>3066</v>
      </c>
      <c r="AH477" s="23">
        <v>3066</v>
      </c>
      <c r="AI477" s="23">
        <v>3066</v>
      </c>
      <c r="AJ477" s="23">
        <v>4530</v>
      </c>
      <c r="AK477" s="23">
        <v>4530</v>
      </c>
      <c r="AL477" s="23">
        <v>4530</v>
      </c>
      <c r="AM477" s="23">
        <v>4530</v>
      </c>
      <c r="AN477" s="23">
        <v>4530</v>
      </c>
      <c r="AO477" s="23">
        <v>6686</v>
      </c>
      <c r="AP477" s="23">
        <v>6686</v>
      </c>
      <c r="AQ477" s="23">
        <v>6686</v>
      </c>
      <c r="AR477" s="23">
        <v>6686</v>
      </c>
      <c r="AS477" s="23">
        <v>6686</v>
      </c>
      <c r="AT477" s="23">
        <v>8838</v>
      </c>
      <c r="AU477" s="23">
        <v>8838</v>
      </c>
      <c r="AV477" s="23">
        <v>8838</v>
      </c>
      <c r="AW477" s="23">
        <v>8838</v>
      </c>
      <c r="AX477" s="23">
        <v>0</v>
      </c>
    </row>
    <row r="478" spans="2:50" x14ac:dyDescent="0.2">
      <c r="B478" s="22">
        <v>8</v>
      </c>
      <c r="C478" s="23">
        <v>188</v>
      </c>
      <c r="D478" s="23">
        <v>188</v>
      </c>
      <c r="E478" s="23">
        <v>188</v>
      </c>
      <c r="F478" s="23">
        <v>188</v>
      </c>
      <c r="G478" s="23">
        <v>188</v>
      </c>
      <c r="H478" s="23">
        <v>188</v>
      </c>
      <c r="I478" s="23">
        <v>188</v>
      </c>
      <c r="J478" s="23">
        <v>188</v>
      </c>
      <c r="K478" s="23">
        <v>302</v>
      </c>
      <c r="L478" s="23">
        <v>302</v>
      </c>
      <c r="M478" s="23">
        <v>302</v>
      </c>
      <c r="N478" s="23">
        <v>302</v>
      </c>
      <c r="O478" s="23">
        <v>302</v>
      </c>
      <c r="P478" s="23">
        <v>630</v>
      </c>
      <c r="Q478" s="23">
        <v>630</v>
      </c>
      <c r="R478" s="23">
        <v>630</v>
      </c>
      <c r="S478" s="23">
        <v>630</v>
      </c>
      <c r="T478" s="23">
        <v>630</v>
      </c>
      <c r="U478" s="23">
        <v>1068</v>
      </c>
      <c r="V478" s="23">
        <v>1068</v>
      </c>
      <c r="W478" s="23">
        <v>1068</v>
      </c>
      <c r="X478" s="23">
        <v>1068</v>
      </c>
      <c r="Y478" s="23">
        <v>1068</v>
      </c>
      <c r="Z478" s="23">
        <v>1915</v>
      </c>
      <c r="AA478" s="23">
        <v>1915</v>
      </c>
      <c r="AB478" s="23">
        <v>1915</v>
      </c>
      <c r="AC478" s="23">
        <v>1915</v>
      </c>
      <c r="AD478" s="23">
        <v>1915</v>
      </c>
      <c r="AE478" s="23">
        <v>3066</v>
      </c>
      <c r="AF478" s="23">
        <v>3066</v>
      </c>
      <c r="AG478" s="23">
        <v>3066</v>
      </c>
      <c r="AH478" s="23">
        <v>3066</v>
      </c>
      <c r="AI478" s="23">
        <v>3066</v>
      </c>
      <c r="AJ478" s="23">
        <v>4530</v>
      </c>
      <c r="AK478" s="23">
        <v>4530</v>
      </c>
      <c r="AL478" s="23">
        <v>4530</v>
      </c>
      <c r="AM478" s="23">
        <v>4530</v>
      </c>
      <c r="AN478" s="23">
        <v>4530</v>
      </c>
      <c r="AO478" s="23">
        <v>6686</v>
      </c>
      <c r="AP478" s="23">
        <v>6686</v>
      </c>
      <c r="AQ478" s="23">
        <v>6686</v>
      </c>
      <c r="AR478" s="23">
        <v>6686</v>
      </c>
      <c r="AS478" s="23">
        <v>6686</v>
      </c>
      <c r="AT478" s="23">
        <v>8838</v>
      </c>
      <c r="AU478" s="23">
        <v>8838</v>
      </c>
      <c r="AV478" s="23">
        <v>8838</v>
      </c>
      <c r="AW478" s="23">
        <v>8838</v>
      </c>
      <c r="AX478" s="23">
        <v>0</v>
      </c>
    </row>
    <row r="479" spans="2:50" x14ac:dyDescent="0.2">
      <c r="B479" s="22">
        <v>9</v>
      </c>
      <c r="C479" s="23">
        <v>188</v>
      </c>
      <c r="D479" s="23">
        <v>188</v>
      </c>
      <c r="E479" s="23">
        <v>188</v>
      </c>
      <c r="F479" s="23">
        <v>188</v>
      </c>
      <c r="G479" s="23">
        <v>188</v>
      </c>
      <c r="H479" s="23">
        <v>188</v>
      </c>
      <c r="I479" s="23">
        <v>188</v>
      </c>
      <c r="J479" s="23">
        <v>188</v>
      </c>
      <c r="K479" s="23">
        <v>302</v>
      </c>
      <c r="L479" s="23">
        <v>302</v>
      </c>
      <c r="M479" s="23">
        <v>302</v>
      </c>
      <c r="N479" s="23">
        <v>302</v>
      </c>
      <c r="O479" s="23">
        <v>302</v>
      </c>
      <c r="P479" s="23">
        <v>630</v>
      </c>
      <c r="Q479" s="23">
        <v>630</v>
      </c>
      <c r="R479" s="23">
        <v>630</v>
      </c>
      <c r="S479" s="23">
        <v>630</v>
      </c>
      <c r="T479" s="23">
        <v>630</v>
      </c>
      <c r="U479" s="23">
        <v>1068</v>
      </c>
      <c r="V479" s="23">
        <v>1068</v>
      </c>
      <c r="W479" s="23">
        <v>1068</v>
      </c>
      <c r="X479" s="23">
        <v>1068</v>
      </c>
      <c r="Y479" s="23">
        <v>1068</v>
      </c>
      <c r="Z479" s="23">
        <v>1915</v>
      </c>
      <c r="AA479" s="23">
        <v>1915</v>
      </c>
      <c r="AB479" s="23">
        <v>1915</v>
      </c>
      <c r="AC479" s="23">
        <v>1915</v>
      </c>
      <c r="AD479" s="23">
        <v>1915</v>
      </c>
      <c r="AE479" s="23">
        <v>3066</v>
      </c>
      <c r="AF479" s="23">
        <v>3066</v>
      </c>
      <c r="AG479" s="23">
        <v>3066</v>
      </c>
      <c r="AH479" s="23">
        <v>3066</v>
      </c>
      <c r="AI479" s="23">
        <v>3066</v>
      </c>
      <c r="AJ479" s="23">
        <v>4530</v>
      </c>
      <c r="AK479" s="23">
        <v>4530</v>
      </c>
      <c r="AL479" s="23">
        <v>4530</v>
      </c>
      <c r="AM479" s="23">
        <v>4530</v>
      </c>
      <c r="AN479" s="23">
        <v>4530</v>
      </c>
      <c r="AO479" s="23">
        <v>6686</v>
      </c>
      <c r="AP479" s="23">
        <v>6686</v>
      </c>
      <c r="AQ479" s="23">
        <v>6686</v>
      </c>
      <c r="AR479" s="23">
        <v>6686</v>
      </c>
      <c r="AS479" s="23">
        <v>6686</v>
      </c>
      <c r="AT479" s="23">
        <v>8838</v>
      </c>
      <c r="AU479" s="23">
        <v>8838</v>
      </c>
      <c r="AV479" s="23">
        <v>8838</v>
      </c>
      <c r="AW479" s="23">
        <v>8838</v>
      </c>
      <c r="AX479" s="23">
        <v>0</v>
      </c>
    </row>
    <row r="480" spans="2:50" x14ac:dyDescent="0.2">
      <c r="B480" s="22">
        <v>10</v>
      </c>
      <c r="C480" s="23">
        <v>188</v>
      </c>
      <c r="D480" s="23">
        <v>188</v>
      </c>
      <c r="E480" s="23">
        <v>188</v>
      </c>
      <c r="F480" s="23">
        <v>188</v>
      </c>
      <c r="G480" s="23">
        <v>188</v>
      </c>
      <c r="H480" s="23">
        <v>188</v>
      </c>
      <c r="I480" s="23">
        <v>188</v>
      </c>
      <c r="J480" s="23">
        <v>188</v>
      </c>
      <c r="K480" s="23">
        <v>302</v>
      </c>
      <c r="L480" s="23">
        <v>302</v>
      </c>
      <c r="M480" s="23">
        <v>302</v>
      </c>
      <c r="N480" s="23">
        <v>302</v>
      </c>
      <c r="O480" s="23">
        <v>302</v>
      </c>
      <c r="P480" s="23">
        <v>630</v>
      </c>
      <c r="Q480" s="23">
        <v>630</v>
      </c>
      <c r="R480" s="23">
        <v>630</v>
      </c>
      <c r="S480" s="23">
        <v>630</v>
      </c>
      <c r="T480" s="23">
        <v>630</v>
      </c>
      <c r="U480" s="23">
        <v>1068</v>
      </c>
      <c r="V480" s="23">
        <v>1068</v>
      </c>
      <c r="W480" s="23">
        <v>1068</v>
      </c>
      <c r="X480" s="23">
        <v>1068</v>
      </c>
      <c r="Y480" s="23">
        <v>1068</v>
      </c>
      <c r="Z480" s="23">
        <v>1915</v>
      </c>
      <c r="AA480" s="23">
        <v>1915</v>
      </c>
      <c r="AB480" s="23">
        <v>1915</v>
      </c>
      <c r="AC480" s="23">
        <v>1915</v>
      </c>
      <c r="AD480" s="23">
        <v>1915</v>
      </c>
      <c r="AE480" s="23">
        <v>3066</v>
      </c>
      <c r="AF480" s="23">
        <v>3066</v>
      </c>
      <c r="AG480" s="23">
        <v>3066</v>
      </c>
      <c r="AH480" s="23">
        <v>3066</v>
      </c>
      <c r="AI480" s="23">
        <v>3066</v>
      </c>
      <c r="AJ480" s="23">
        <v>4530</v>
      </c>
      <c r="AK480" s="23">
        <v>4530</v>
      </c>
      <c r="AL480" s="23">
        <v>4530</v>
      </c>
      <c r="AM480" s="23">
        <v>4530</v>
      </c>
      <c r="AN480" s="23">
        <v>4530</v>
      </c>
      <c r="AO480" s="23">
        <v>6686</v>
      </c>
      <c r="AP480" s="23">
        <v>6686</v>
      </c>
      <c r="AQ480" s="23">
        <v>6686</v>
      </c>
      <c r="AR480" s="23">
        <v>6686</v>
      </c>
      <c r="AS480" s="23">
        <v>6686</v>
      </c>
      <c r="AT480" s="23">
        <v>8838</v>
      </c>
      <c r="AU480" s="23">
        <v>8838</v>
      </c>
      <c r="AV480" s="23">
        <v>8838</v>
      </c>
      <c r="AW480" s="23">
        <v>8838</v>
      </c>
      <c r="AX480" s="23">
        <v>0</v>
      </c>
    </row>
    <row r="481" spans="2:50" x14ac:dyDescent="0.2">
      <c r="B481" s="22">
        <v>11</v>
      </c>
      <c r="C481" s="23">
        <v>188</v>
      </c>
      <c r="D481" s="23">
        <v>188</v>
      </c>
      <c r="E481" s="23">
        <v>188</v>
      </c>
      <c r="F481" s="23">
        <v>188</v>
      </c>
      <c r="G481" s="23">
        <v>188</v>
      </c>
      <c r="H481" s="23">
        <v>188</v>
      </c>
      <c r="I481" s="23">
        <v>188</v>
      </c>
      <c r="J481" s="23">
        <v>188</v>
      </c>
      <c r="K481" s="23">
        <v>302</v>
      </c>
      <c r="L481" s="23">
        <v>302</v>
      </c>
      <c r="M481" s="23">
        <v>302</v>
      </c>
      <c r="N481" s="23">
        <v>302</v>
      </c>
      <c r="O481" s="23">
        <v>302</v>
      </c>
      <c r="P481" s="23">
        <v>630</v>
      </c>
      <c r="Q481" s="23">
        <v>630</v>
      </c>
      <c r="R481" s="23">
        <v>630</v>
      </c>
      <c r="S481" s="23">
        <v>630</v>
      </c>
      <c r="T481" s="23">
        <v>630</v>
      </c>
      <c r="U481" s="23">
        <v>1068</v>
      </c>
      <c r="V481" s="23">
        <v>1068</v>
      </c>
      <c r="W481" s="23">
        <v>1068</v>
      </c>
      <c r="X481" s="23">
        <v>1068</v>
      </c>
      <c r="Y481" s="23">
        <v>1068</v>
      </c>
      <c r="Z481" s="23">
        <v>1915</v>
      </c>
      <c r="AA481" s="23">
        <v>1915</v>
      </c>
      <c r="AB481" s="23">
        <v>1915</v>
      </c>
      <c r="AC481" s="23">
        <v>1915</v>
      </c>
      <c r="AD481" s="23">
        <v>1915</v>
      </c>
      <c r="AE481" s="23">
        <v>3066</v>
      </c>
      <c r="AF481" s="23">
        <v>3066</v>
      </c>
      <c r="AG481" s="23">
        <v>3066</v>
      </c>
      <c r="AH481" s="23">
        <v>3066</v>
      </c>
      <c r="AI481" s="23">
        <v>3066</v>
      </c>
      <c r="AJ481" s="23">
        <v>4530</v>
      </c>
      <c r="AK481" s="23">
        <v>4530</v>
      </c>
      <c r="AL481" s="23">
        <v>4530</v>
      </c>
      <c r="AM481" s="23">
        <v>4530</v>
      </c>
      <c r="AN481" s="23">
        <v>4530</v>
      </c>
      <c r="AO481" s="23">
        <v>6686</v>
      </c>
      <c r="AP481" s="23">
        <v>6686</v>
      </c>
      <c r="AQ481" s="23">
        <v>6686</v>
      </c>
      <c r="AR481" s="23">
        <v>6686</v>
      </c>
      <c r="AS481" s="23">
        <v>6686</v>
      </c>
      <c r="AT481" s="23">
        <v>8838</v>
      </c>
      <c r="AU481" s="23">
        <v>8838</v>
      </c>
      <c r="AV481" s="23">
        <v>8838</v>
      </c>
      <c r="AW481" s="23">
        <v>8838</v>
      </c>
      <c r="AX481" s="23">
        <v>0</v>
      </c>
    </row>
    <row r="482" spans="2:50" x14ac:dyDescent="0.2">
      <c r="B482" s="22">
        <v>12</v>
      </c>
      <c r="C482" s="23">
        <v>188</v>
      </c>
      <c r="D482" s="23">
        <v>188</v>
      </c>
      <c r="E482" s="23">
        <v>188</v>
      </c>
      <c r="F482" s="23">
        <v>188</v>
      </c>
      <c r="G482" s="23">
        <v>188</v>
      </c>
      <c r="H482" s="23">
        <v>188</v>
      </c>
      <c r="I482" s="23">
        <v>188</v>
      </c>
      <c r="J482" s="23">
        <v>188</v>
      </c>
      <c r="K482" s="23">
        <v>302</v>
      </c>
      <c r="L482" s="23">
        <v>302</v>
      </c>
      <c r="M482" s="23">
        <v>302</v>
      </c>
      <c r="N482" s="23">
        <v>302</v>
      </c>
      <c r="O482" s="23">
        <v>302</v>
      </c>
      <c r="P482" s="23">
        <v>630</v>
      </c>
      <c r="Q482" s="23">
        <v>630</v>
      </c>
      <c r="R482" s="23">
        <v>630</v>
      </c>
      <c r="S482" s="23">
        <v>630</v>
      </c>
      <c r="T482" s="23">
        <v>630</v>
      </c>
      <c r="U482" s="23">
        <v>1068</v>
      </c>
      <c r="V482" s="23">
        <v>1068</v>
      </c>
      <c r="W482" s="23">
        <v>1068</v>
      </c>
      <c r="X482" s="23">
        <v>1068</v>
      </c>
      <c r="Y482" s="23">
        <v>1068</v>
      </c>
      <c r="Z482" s="23">
        <v>1915</v>
      </c>
      <c r="AA482" s="23">
        <v>1915</v>
      </c>
      <c r="AB482" s="23">
        <v>1915</v>
      </c>
      <c r="AC482" s="23">
        <v>1915</v>
      </c>
      <c r="AD482" s="23">
        <v>1915</v>
      </c>
      <c r="AE482" s="23">
        <v>3066</v>
      </c>
      <c r="AF482" s="23">
        <v>3066</v>
      </c>
      <c r="AG482" s="23">
        <v>3066</v>
      </c>
      <c r="AH482" s="23">
        <v>3066</v>
      </c>
      <c r="AI482" s="23">
        <v>3066</v>
      </c>
      <c r="AJ482" s="23">
        <v>4530</v>
      </c>
      <c r="AK482" s="23">
        <v>4530</v>
      </c>
      <c r="AL482" s="23">
        <v>4530</v>
      </c>
      <c r="AM482" s="23">
        <v>4530</v>
      </c>
      <c r="AN482" s="23">
        <v>4530</v>
      </c>
      <c r="AO482" s="23">
        <v>6686</v>
      </c>
      <c r="AP482" s="23">
        <v>6686</v>
      </c>
      <c r="AQ482" s="23">
        <v>6686</v>
      </c>
      <c r="AR482" s="23">
        <v>6686</v>
      </c>
      <c r="AS482" s="23">
        <v>6686</v>
      </c>
      <c r="AT482" s="23">
        <v>8838</v>
      </c>
      <c r="AU482" s="23">
        <v>8838</v>
      </c>
      <c r="AV482" s="23">
        <v>8838</v>
      </c>
      <c r="AW482" s="23">
        <v>8838</v>
      </c>
      <c r="AX482" s="23">
        <v>0</v>
      </c>
    </row>
    <row r="483" spans="2:50" x14ac:dyDescent="0.2">
      <c r="B483" s="22">
        <v>13</v>
      </c>
      <c r="C483" s="23">
        <v>188</v>
      </c>
      <c r="D483" s="23">
        <v>188</v>
      </c>
      <c r="E483" s="23">
        <v>188</v>
      </c>
      <c r="F483" s="23">
        <v>188</v>
      </c>
      <c r="G483" s="23">
        <v>188</v>
      </c>
      <c r="H483" s="23">
        <v>188</v>
      </c>
      <c r="I483" s="23">
        <v>188</v>
      </c>
      <c r="J483" s="23">
        <v>188</v>
      </c>
      <c r="K483" s="23">
        <v>302</v>
      </c>
      <c r="L483" s="23">
        <v>302</v>
      </c>
      <c r="M483" s="23">
        <v>302</v>
      </c>
      <c r="N483" s="23">
        <v>302</v>
      </c>
      <c r="O483" s="23">
        <v>302</v>
      </c>
      <c r="P483" s="23">
        <v>630</v>
      </c>
      <c r="Q483" s="23">
        <v>630</v>
      </c>
      <c r="R483" s="23">
        <v>630</v>
      </c>
      <c r="S483" s="23">
        <v>630</v>
      </c>
      <c r="T483" s="23">
        <v>630</v>
      </c>
      <c r="U483" s="23">
        <v>1068</v>
      </c>
      <c r="V483" s="23">
        <v>1068</v>
      </c>
      <c r="W483" s="23">
        <v>1068</v>
      </c>
      <c r="X483" s="23">
        <v>1068</v>
      </c>
      <c r="Y483" s="23">
        <v>1068</v>
      </c>
      <c r="Z483" s="23">
        <v>1915</v>
      </c>
      <c r="AA483" s="23">
        <v>1915</v>
      </c>
      <c r="AB483" s="23">
        <v>1915</v>
      </c>
      <c r="AC483" s="23">
        <v>1915</v>
      </c>
      <c r="AD483" s="23">
        <v>1915</v>
      </c>
      <c r="AE483" s="23">
        <v>3066</v>
      </c>
      <c r="AF483" s="23">
        <v>3066</v>
      </c>
      <c r="AG483" s="23">
        <v>3066</v>
      </c>
      <c r="AH483" s="23">
        <v>3066</v>
      </c>
      <c r="AI483" s="23">
        <v>3066</v>
      </c>
      <c r="AJ483" s="23">
        <v>4530</v>
      </c>
      <c r="AK483" s="23">
        <v>4530</v>
      </c>
      <c r="AL483" s="23">
        <v>4530</v>
      </c>
      <c r="AM483" s="23">
        <v>4530</v>
      </c>
      <c r="AN483" s="23">
        <v>4530</v>
      </c>
      <c r="AO483" s="23">
        <v>6686</v>
      </c>
      <c r="AP483" s="23">
        <v>6686</v>
      </c>
      <c r="AQ483" s="23">
        <v>6686</v>
      </c>
      <c r="AR483" s="23">
        <v>6686</v>
      </c>
      <c r="AS483" s="23">
        <v>6686</v>
      </c>
      <c r="AT483" s="23">
        <v>8838</v>
      </c>
      <c r="AU483" s="23">
        <v>8838</v>
      </c>
      <c r="AV483" s="23">
        <v>8838</v>
      </c>
      <c r="AW483" s="23">
        <v>8838</v>
      </c>
      <c r="AX483" s="23">
        <v>0</v>
      </c>
    </row>
    <row r="484" spans="2:50" x14ac:dyDescent="0.2">
      <c r="B484" s="22">
        <v>14</v>
      </c>
      <c r="C484" s="23">
        <v>188</v>
      </c>
      <c r="D484" s="23">
        <v>188</v>
      </c>
      <c r="E484" s="23">
        <v>188</v>
      </c>
      <c r="F484" s="23">
        <v>188</v>
      </c>
      <c r="G484" s="23">
        <v>188</v>
      </c>
      <c r="H484" s="23">
        <v>188</v>
      </c>
      <c r="I484" s="23">
        <v>188</v>
      </c>
      <c r="J484" s="23">
        <v>188</v>
      </c>
      <c r="K484" s="23">
        <v>302</v>
      </c>
      <c r="L484" s="23">
        <v>302</v>
      </c>
      <c r="M484" s="23">
        <v>302</v>
      </c>
      <c r="N484" s="23">
        <v>302</v>
      </c>
      <c r="O484" s="23">
        <v>302</v>
      </c>
      <c r="P484" s="23">
        <v>630</v>
      </c>
      <c r="Q484" s="23">
        <v>630</v>
      </c>
      <c r="R484" s="23">
        <v>630</v>
      </c>
      <c r="S484" s="23">
        <v>630</v>
      </c>
      <c r="T484" s="23">
        <v>630</v>
      </c>
      <c r="U484" s="23">
        <v>1068</v>
      </c>
      <c r="V484" s="23">
        <v>1068</v>
      </c>
      <c r="W484" s="23">
        <v>1068</v>
      </c>
      <c r="X484" s="23">
        <v>1068</v>
      </c>
      <c r="Y484" s="23">
        <v>1068</v>
      </c>
      <c r="Z484" s="23">
        <v>1915</v>
      </c>
      <c r="AA484" s="23">
        <v>1915</v>
      </c>
      <c r="AB484" s="23">
        <v>1915</v>
      </c>
      <c r="AC484" s="23">
        <v>1915</v>
      </c>
      <c r="AD484" s="23">
        <v>1915</v>
      </c>
      <c r="AE484" s="23">
        <v>3066</v>
      </c>
      <c r="AF484" s="23">
        <v>3066</v>
      </c>
      <c r="AG484" s="23">
        <v>3066</v>
      </c>
      <c r="AH484" s="23">
        <v>3066</v>
      </c>
      <c r="AI484" s="23">
        <v>3066</v>
      </c>
      <c r="AJ484" s="23">
        <v>4530</v>
      </c>
      <c r="AK484" s="23">
        <v>4530</v>
      </c>
      <c r="AL484" s="23">
        <v>4530</v>
      </c>
      <c r="AM484" s="23">
        <v>4530</v>
      </c>
      <c r="AN484" s="23">
        <v>4530</v>
      </c>
      <c r="AO484" s="23">
        <v>6686</v>
      </c>
      <c r="AP484" s="23">
        <v>6686</v>
      </c>
      <c r="AQ484" s="23">
        <v>6686</v>
      </c>
      <c r="AR484" s="23">
        <v>6686</v>
      </c>
      <c r="AS484" s="23">
        <v>6686</v>
      </c>
      <c r="AT484" s="23">
        <v>8838</v>
      </c>
      <c r="AU484" s="23">
        <v>8838</v>
      </c>
      <c r="AV484" s="23">
        <v>8838</v>
      </c>
      <c r="AW484" s="23">
        <v>8838</v>
      </c>
      <c r="AX484" s="23">
        <v>0</v>
      </c>
    </row>
    <row r="485" spans="2:50" x14ac:dyDescent="0.2">
      <c r="B485" s="22">
        <v>15</v>
      </c>
      <c r="C485" s="23">
        <v>188</v>
      </c>
      <c r="D485" s="23">
        <v>188</v>
      </c>
      <c r="E485" s="23">
        <v>188</v>
      </c>
      <c r="F485" s="23">
        <v>188</v>
      </c>
      <c r="G485" s="23">
        <v>188</v>
      </c>
      <c r="H485" s="23">
        <v>188</v>
      </c>
      <c r="I485" s="23">
        <v>188</v>
      </c>
      <c r="J485" s="23">
        <v>188</v>
      </c>
      <c r="K485" s="23">
        <v>302</v>
      </c>
      <c r="L485" s="23">
        <v>302</v>
      </c>
      <c r="M485" s="23">
        <v>302</v>
      </c>
      <c r="N485" s="23">
        <v>302</v>
      </c>
      <c r="O485" s="23">
        <v>302</v>
      </c>
      <c r="P485" s="23">
        <v>630</v>
      </c>
      <c r="Q485" s="23">
        <v>630</v>
      </c>
      <c r="R485" s="23">
        <v>630</v>
      </c>
      <c r="S485" s="23">
        <v>630</v>
      </c>
      <c r="T485" s="23">
        <v>630</v>
      </c>
      <c r="U485" s="23">
        <v>1068</v>
      </c>
      <c r="V485" s="23">
        <v>1068</v>
      </c>
      <c r="W485" s="23">
        <v>1068</v>
      </c>
      <c r="X485" s="23">
        <v>1068</v>
      </c>
      <c r="Y485" s="23">
        <v>1068</v>
      </c>
      <c r="Z485" s="23">
        <v>1915</v>
      </c>
      <c r="AA485" s="23">
        <v>1915</v>
      </c>
      <c r="AB485" s="23">
        <v>1915</v>
      </c>
      <c r="AC485" s="23">
        <v>1915</v>
      </c>
      <c r="AD485" s="23">
        <v>1915</v>
      </c>
      <c r="AE485" s="23">
        <v>3066</v>
      </c>
      <c r="AF485" s="23">
        <v>3066</v>
      </c>
      <c r="AG485" s="23">
        <v>3066</v>
      </c>
      <c r="AH485" s="23">
        <v>3066</v>
      </c>
      <c r="AI485" s="23">
        <v>3066</v>
      </c>
      <c r="AJ485" s="23">
        <v>4530</v>
      </c>
      <c r="AK485" s="23">
        <v>4530</v>
      </c>
      <c r="AL485" s="23">
        <v>4530</v>
      </c>
      <c r="AM485" s="23">
        <v>4530</v>
      </c>
      <c r="AN485" s="23">
        <v>4530</v>
      </c>
      <c r="AO485" s="23">
        <v>6686</v>
      </c>
      <c r="AP485" s="23">
        <v>6686</v>
      </c>
      <c r="AQ485" s="23">
        <v>6686</v>
      </c>
      <c r="AR485" s="23">
        <v>6686</v>
      </c>
      <c r="AS485" s="23">
        <v>6686</v>
      </c>
      <c r="AT485" s="23">
        <v>8838</v>
      </c>
      <c r="AU485" s="23">
        <v>8838</v>
      </c>
      <c r="AV485" s="23">
        <v>8838</v>
      </c>
      <c r="AW485" s="23">
        <v>8838</v>
      </c>
      <c r="AX485" s="23">
        <v>0</v>
      </c>
    </row>
    <row r="486" spans="2:50" x14ac:dyDescent="0.2">
      <c r="B486" s="22">
        <v>16</v>
      </c>
      <c r="C486" s="23">
        <v>188</v>
      </c>
      <c r="D486" s="23">
        <v>188</v>
      </c>
      <c r="E486" s="23">
        <v>188</v>
      </c>
      <c r="F486" s="23">
        <v>188</v>
      </c>
      <c r="G486" s="23">
        <v>188</v>
      </c>
      <c r="H486" s="23">
        <v>188</v>
      </c>
      <c r="I486" s="23">
        <v>188</v>
      </c>
      <c r="J486" s="23">
        <v>188</v>
      </c>
      <c r="K486" s="23">
        <v>302</v>
      </c>
      <c r="L486" s="23">
        <v>302</v>
      </c>
      <c r="M486" s="23">
        <v>302</v>
      </c>
      <c r="N486" s="23">
        <v>302</v>
      </c>
      <c r="O486" s="23">
        <v>302</v>
      </c>
      <c r="P486" s="23">
        <v>630</v>
      </c>
      <c r="Q486" s="23">
        <v>630</v>
      </c>
      <c r="R486" s="23">
        <v>630</v>
      </c>
      <c r="S486" s="23">
        <v>630</v>
      </c>
      <c r="T486" s="23">
        <v>630</v>
      </c>
      <c r="U486" s="23">
        <v>1068</v>
      </c>
      <c r="V486" s="23">
        <v>1068</v>
      </c>
      <c r="W486" s="23">
        <v>1068</v>
      </c>
      <c r="X486" s="23">
        <v>1068</v>
      </c>
      <c r="Y486" s="23">
        <v>1068</v>
      </c>
      <c r="Z486" s="23">
        <v>1915</v>
      </c>
      <c r="AA486" s="23">
        <v>1915</v>
      </c>
      <c r="AB486" s="23">
        <v>1915</v>
      </c>
      <c r="AC486" s="23">
        <v>1915</v>
      </c>
      <c r="AD486" s="23">
        <v>1915</v>
      </c>
      <c r="AE486" s="23">
        <v>3066</v>
      </c>
      <c r="AF486" s="23">
        <v>3066</v>
      </c>
      <c r="AG486" s="23">
        <v>3066</v>
      </c>
      <c r="AH486" s="23">
        <v>3066</v>
      </c>
      <c r="AI486" s="23">
        <v>3066</v>
      </c>
      <c r="AJ486" s="23">
        <v>4530</v>
      </c>
      <c r="AK486" s="23">
        <v>4530</v>
      </c>
      <c r="AL486" s="23">
        <v>4530</v>
      </c>
      <c r="AM486" s="23">
        <v>4530</v>
      </c>
      <c r="AN486" s="23">
        <v>4530</v>
      </c>
      <c r="AO486" s="23">
        <v>6686</v>
      </c>
      <c r="AP486" s="23">
        <v>6686</v>
      </c>
      <c r="AQ486" s="23">
        <v>6686</v>
      </c>
      <c r="AR486" s="23">
        <v>6686</v>
      </c>
      <c r="AS486" s="23">
        <v>6686</v>
      </c>
      <c r="AT486" s="23">
        <v>8838</v>
      </c>
      <c r="AU486" s="23">
        <v>8838</v>
      </c>
      <c r="AV486" s="23">
        <v>8838</v>
      </c>
      <c r="AW486" s="23">
        <v>8838</v>
      </c>
      <c r="AX486" s="23">
        <v>0</v>
      </c>
    </row>
    <row r="487" spans="2:50" x14ac:dyDescent="0.2">
      <c r="B487" s="22">
        <v>17</v>
      </c>
      <c r="C487" s="23">
        <v>188</v>
      </c>
      <c r="D487" s="23">
        <v>188</v>
      </c>
      <c r="E487" s="23">
        <v>188</v>
      </c>
      <c r="F487" s="23">
        <v>188</v>
      </c>
      <c r="G487" s="23">
        <v>188</v>
      </c>
      <c r="H487" s="23">
        <v>188</v>
      </c>
      <c r="I487" s="23">
        <v>188</v>
      </c>
      <c r="J487" s="23">
        <v>188</v>
      </c>
      <c r="K487" s="23">
        <v>302</v>
      </c>
      <c r="L487" s="23">
        <v>302</v>
      </c>
      <c r="M487" s="23">
        <v>302</v>
      </c>
      <c r="N487" s="23">
        <v>302</v>
      </c>
      <c r="O487" s="23">
        <v>302</v>
      </c>
      <c r="P487" s="23">
        <v>630</v>
      </c>
      <c r="Q487" s="23">
        <v>630</v>
      </c>
      <c r="R487" s="23">
        <v>630</v>
      </c>
      <c r="S487" s="23">
        <v>630</v>
      </c>
      <c r="T487" s="23">
        <v>630</v>
      </c>
      <c r="U487" s="23">
        <v>1068</v>
      </c>
      <c r="V487" s="23">
        <v>1068</v>
      </c>
      <c r="W487" s="23">
        <v>1068</v>
      </c>
      <c r="X487" s="23">
        <v>1068</v>
      </c>
      <c r="Y487" s="23">
        <v>1068</v>
      </c>
      <c r="Z487" s="23">
        <v>1915</v>
      </c>
      <c r="AA487" s="23">
        <v>1915</v>
      </c>
      <c r="AB487" s="23">
        <v>1915</v>
      </c>
      <c r="AC487" s="23">
        <v>1915</v>
      </c>
      <c r="AD487" s="23">
        <v>1915</v>
      </c>
      <c r="AE487" s="23">
        <v>3066</v>
      </c>
      <c r="AF487" s="23">
        <v>3066</v>
      </c>
      <c r="AG487" s="23">
        <v>3066</v>
      </c>
      <c r="AH487" s="23">
        <v>3066</v>
      </c>
      <c r="AI487" s="23">
        <v>3066</v>
      </c>
      <c r="AJ487" s="23">
        <v>4530</v>
      </c>
      <c r="AK487" s="23">
        <v>4530</v>
      </c>
      <c r="AL487" s="23">
        <v>4530</v>
      </c>
      <c r="AM487" s="23">
        <v>4530</v>
      </c>
      <c r="AN487" s="23">
        <v>4530</v>
      </c>
      <c r="AO487" s="23">
        <v>6686</v>
      </c>
      <c r="AP487" s="23">
        <v>6686</v>
      </c>
      <c r="AQ487" s="23">
        <v>6686</v>
      </c>
      <c r="AR487" s="23">
        <v>6686</v>
      </c>
      <c r="AS487" s="23">
        <v>6686</v>
      </c>
      <c r="AT487" s="23">
        <v>8838</v>
      </c>
      <c r="AU487" s="23">
        <v>8838</v>
      </c>
      <c r="AV487" s="23">
        <v>8838</v>
      </c>
      <c r="AW487" s="23">
        <v>8838</v>
      </c>
      <c r="AX487" s="23">
        <v>0</v>
      </c>
    </row>
    <row r="488" spans="2:50" x14ac:dyDescent="0.2">
      <c r="B488" s="22">
        <v>18</v>
      </c>
      <c r="C488" s="23">
        <v>188</v>
      </c>
      <c r="D488" s="23">
        <v>188</v>
      </c>
      <c r="E488" s="23">
        <v>188</v>
      </c>
      <c r="F488" s="23">
        <v>188</v>
      </c>
      <c r="G488" s="23">
        <v>188</v>
      </c>
      <c r="H488" s="23">
        <v>188</v>
      </c>
      <c r="I488" s="23">
        <v>188</v>
      </c>
      <c r="J488" s="23">
        <v>188</v>
      </c>
      <c r="K488" s="23">
        <v>302</v>
      </c>
      <c r="L488" s="23">
        <v>302</v>
      </c>
      <c r="M488" s="23">
        <v>302</v>
      </c>
      <c r="N488" s="23">
        <v>302</v>
      </c>
      <c r="O488" s="23">
        <v>302</v>
      </c>
      <c r="P488" s="23">
        <v>630</v>
      </c>
      <c r="Q488" s="23">
        <v>630</v>
      </c>
      <c r="R488" s="23">
        <v>630</v>
      </c>
      <c r="S488" s="23">
        <v>630</v>
      </c>
      <c r="T488" s="23">
        <v>630</v>
      </c>
      <c r="U488" s="23">
        <v>1068</v>
      </c>
      <c r="V488" s="23">
        <v>1068</v>
      </c>
      <c r="W488" s="23">
        <v>1068</v>
      </c>
      <c r="X488" s="23">
        <v>1068</v>
      </c>
      <c r="Y488" s="23">
        <v>1068</v>
      </c>
      <c r="Z488" s="23">
        <v>1915</v>
      </c>
      <c r="AA488" s="23">
        <v>1915</v>
      </c>
      <c r="AB488" s="23">
        <v>1915</v>
      </c>
      <c r="AC488" s="23">
        <v>1915</v>
      </c>
      <c r="AD488" s="23">
        <v>1915</v>
      </c>
      <c r="AE488" s="23">
        <v>3066</v>
      </c>
      <c r="AF488" s="23">
        <v>3066</v>
      </c>
      <c r="AG488" s="23">
        <v>3066</v>
      </c>
      <c r="AH488" s="23">
        <v>3066</v>
      </c>
      <c r="AI488" s="23">
        <v>3066</v>
      </c>
      <c r="AJ488" s="23">
        <v>4530</v>
      </c>
      <c r="AK488" s="23">
        <v>4530</v>
      </c>
      <c r="AL488" s="23">
        <v>4530</v>
      </c>
      <c r="AM488" s="23">
        <v>4530</v>
      </c>
      <c r="AN488" s="23">
        <v>4530</v>
      </c>
      <c r="AO488" s="23">
        <v>6686</v>
      </c>
      <c r="AP488" s="23">
        <v>6686</v>
      </c>
      <c r="AQ488" s="23">
        <v>6686</v>
      </c>
      <c r="AR488" s="23">
        <v>6686</v>
      </c>
      <c r="AS488" s="23">
        <v>6686</v>
      </c>
      <c r="AT488" s="23">
        <v>8838</v>
      </c>
      <c r="AU488" s="23">
        <v>8838</v>
      </c>
      <c r="AV488" s="23">
        <v>8838</v>
      </c>
      <c r="AW488" s="23">
        <v>8838</v>
      </c>
      <c r="AX488" s="23">
        <v>0</v>
      </c>
    </row>
    <row r="489" spans="2:50" x14ac:dyDescent="0.2">
      <c r="B489" s="22">
        <v>19</v>
      </c>
      <c r="C489" s="23">
        <v>188</v>
      </c>
      <c r="D489" s="23">
        <v>188</v>
      </c>
      <c r="E489" s="23">
        <v>188</v>
      </c>
      <c r="F489" s="23">
        <v>188</v>
      </c>
      <c r="G489" s="23">
        <v>188</v>
      </c>
      <c r="H489" s="23">
        <v>188</v>
      </c>
      <c r="I489" s="23">
        <v>188</v>
      </c>
      <c r="J489" s="23">
        <v>188</v>
      </c>
      <c r="K489" s="23">
        <v>302</v>
      </c>
      <c r="L489" s="23">
        <v>302</v>
      </c>
      <c r="M489" s="23">
        <v>302</v>
      </c>
      <c r="N489" s="23">
        <v>302</v>
      </c>
      <c r="O489" s="23">
        <v>302</v>
      </c>
      <c r="P489" s="23">
        <v>630</v>
      </c>
      <c r="Q489" s="23">
        <v>630</v>
      </c>
      <c r="R489" s="23">
        <v>630</v>
      </c>
      <c r="S489" s="23">
        <v>630</v>
      </c>
      <c r="T489" s="23">
        <v>630</v>
      </c>
      <c r="U489" s="23">
        <v>1068</v>
      </c>
      <c r="V489" s="23">
        <v>1068</v>
      </c>
      <c r="W489" s="23">
        <v>1068</v>
      </c>
      <c r="X489" s="23">
        <v>1068</v>
      </c>
      <c r="Y489" s="23">
        <v>1068</v>
      </c>
      <c r="Z489" s="23">
        <v>1915</v>
      </c>
      <c r="AA489" s="23">
        <v>1915</v>
      </c>
      <c r="AB489" s="23">
        <v>1915</v>
      </c>
      <c r="AC489" s="23">
        <v>1915</v>
      </c>
      <c r="AD489" s="23">
        <v>1915</v>
      </c>
      <c r="AE489" s="23">
        <v>3066</v>
      </c>
      <c r="AF489" s="23">
        <v>3066</v>
      </c>
      <c r="AG489" s="23">
        <v>3066</v>
      </c>
      <c r="AH489" s="23">
        <v>3066</v>
      </c>
      <c r="AI489" s="23">
        <v>3066</v>
      </c>
      <c r="AJ489" s="23">
        <v>4530</v>
      </c>
      <c r="AK489" s="23">
        <v>4530</v>
      </c>
      <c r="AL489" s="23">
        <v>4530</v>
      </c>
      <c r="AM489" s="23">
        <v>4530</v>
      </c>
      <c r="AN489" s="23">
        <v>4530</v>
      </c>
      <c r="AO489" s="23">
        <v>6686</v>
      </c>
      <c r="AP489" s="23">
        <v>6686</v>
      </c>
      <c r="AQ489" s="23">
        <v>6686</v>
      </c>
      <c r="AR489" s="23">
        <v>6686</v>
      </c>
      <c r="AS489" s="23">
        <v>6686</v>
      </c>
      <c r="AT489" s="23">
        <v>8838</v>
      </c>
      <c r="AU489" s="23">
        <v>8838</v>
      </c>
      <c r="AV489" s="23">
        <v>8838</v>
      </c>
      <c r="AW489" s="23">
        <v>8838</v>
      </c>
      <c r="AX489" s="23">
        <v>0</v>
      </c>
    </row>
    <row r="490" spans="2:50" x14ac:dyDescent="0.2">
      <c r="B490" s="22">
        <v>20</v>
      </c>
      <c r="C490" s="23">
        <v>188</v>
      </c>
      <c r="D490" s="23">
        <v>188</v>
      </c>
      <c r="E490" s="23">
        <v>188</v>
      </c>
      <c r="F490" s="23">
        <v>188</v>
      </c>
      <c r="G490" s="23">
        <v>188</v>
      </c>
      <c r="H490" s="23">
        <v>188</v>
      </c>
      <c r="I490" s="23">
        <v>188</v>
      </c>
      <c r="J490" s="23">
        <v>188</v>
      </c>
      <c r="K490" s="23">
        <v>302</v>
      </c>
      <c r="L490" s="23">
        <v>302</v>
      </c>
      <c r="M490" s="23">
        <v>302</v>
      </c>
      <c r="N490" s="23">
        <v>302</v>
      </c>
      <c r="O490" s="23">
        <v>302</v>
      </c>
      <c r="P490" s="23">
        <v>630</v>
      </c>
      <c r="Q490" s="23">
        <v>630</v>
      </c>
      <c r="R490" s="23">
        <v>630</v>
      </c>
      <c r="S490" s="23">
        <v>630</v>
      </c>
      <c r="T490" s="23">
        <v>630</v>
      </c>
      <c r="U490" s="23">
        <v>1068</v>
      </c>
      <c r="V490" s="23">
        <v>1068</v>
      </c>
      <c r="W490" s="23">
        <v>1068</v>
      </c>
      <c r="X490" s="23">
        <v>1068</v>
      </c>
      <c r="Y490" s="23">
        <v>1068</v>
      </c>
      <c r="Z490" s="23">
        <v>1915</v>
      </c>
      <c r="AA490" s="23">
        <v>1915</v>
      </c>
      <c r="AB490" s="23">
        <v>1915</v>
      </c>
      <c r="AC490" s="23">
        <v>1915</v>
      </c>
      <c r="AD490" s="23">
        <v>1915</v>
      </c>
      <c r="AE490" s="23">
        <v>3066</v>
      </c>
      <c r="AF490" s="23">
        <v>3066</v>
      </c>
      <c r="AG490" s="23">
        <v>3066</v>
      </c>
      <c r="AH490" s="23">
        <v>3066</v>
      </c>
      <c r="AI490" s="23">
        <v>3066</v>
      </c>
      <c r="AJ490" s="23">
        <v>4530</v>
      </c>
      <c r="AK490" s="23">
        <v>4530</v>
      </c>
      <c r="AL490" s="23">
        <v>4530</v>
      </c>
      <c r="AM490" s="23">
        <v>4530</v>
      </c>
      <c r="AN490" s="23">
        <v>4530</v>
      </c>
      <c r="AO490" s="23">
        <v>6686</v>
      </c>
      <c r="AP490" s="23">
        <v>6686</v>
      </c>
      <c r="AQ490" s="23">
        <v>6686</v>
      </c>
      <c r="AR490" s="23">
        <v>6686</v>
      </c>
      <c r="AS490" s="23">
        <v>6686</v>
      </c>
      <c r="AT490" s="23">
        <v>8838</v>
      </c>
      <c r="AU490" s="23">
        <v>8838</v>
      </c>
      <c r="AV490" s="23">
        <v>8838</v>
      </c>
      <c r="AW490" s="23">
        <v>8838</v>
      </c>
      <c r="AX490" s="23">
        <v>0</v>
      </c>
    </row>
    <row r="491" spans="2:50" x14ac:dyDescent="0.2">
      <c r="B491" s="22">
        <v>21</v>
      </c>
      <c r="C491" s="23">
        <v>188</v>
      </c>
      <c r="D491" s="23">
        <v>188</v>
      </c>
      <c r="E491" s="23">
        <v>188</v>
      </c>
      <c r="F491" s="23">
        <v>188</v>
      </c>
      <c r="G491" s="23">
        <v>188</v>
      </c>
      <c r="H491" s="23">
        <v>188</v>
      </c>
      <c r="I491" s="23">
        <v>188</v>
      </c>
      <c r="J491" s="23">
        <v>188</v>
      </c>
      <c r="K491" s="23">
        <v>302</v>
      </c>
      <c r="L491" s="23">
        <v>302</v>
      </c>
      <c r="M491" s="23">
        <v>302</v>
      </c>
      <c r="N491" s="23">
        <v>302</v>
      </c>
      <c r="O491" s="23">
        <v>302</v>
      </c>
      <c r="P491" s="23">
        <v>630</v>
      </c>
      <c r="Q491" s="23">
        <v>630</v>
      </c>
      <c r="R491" s="23">
        <v>630</v>
      </c>
      <c r="S491" s="23">
        <v>630</v>
      </c>
      <c r="T491" s="23">
        <v>630</v>
      </c>
      <c r="U491" s="23">
        <v>1068</v>
      </c>
      <c r="V491" s="23">
        <v>1068</v>
      </c>
      <c r="W491" s="23">
        <v>1068</v>
      </c>
      <c r="X491" s="23">
        <v>1068</v>
      </c>
      <c r="Y491" s="23">
        <v>1068</v>
      </c>
      <c r="Z491" s="23">
        <v>1915</v>
      </c>
      <c r="AA491" s="23">
        <v>1915</v>
      </c>
      <c r="AB491" s="23">
        <v>1915</v>
      </c>
      <c r="AC491" s="23">
        <v>1915</v>
      </c>
      <c r="AD491" s="23">
        <v>1915</v>
      </c>
      <c r="AE491" s="23">
        <v>3066</v>
      </c>
      <c r="AF491" s="23">
        <v>3066</v>
      </c>
      <c r="AG491" s="23">
        <v>3066</v>
      </c>
      <c r="AH491" s="23">
        <v>3066</v>
      </c>
      <c r="AI491" s="23">
        <v>3066</v>
      </c>
      <c r="AJ491" s="23">
        <v>4530</v>
      </c>
      <c r="AK491" s="23">
        <v>4530</v>
      </c>
      <c r="AL491" s="23">
        <v>4530</v>
      </c>
      <c r="AM491" s="23">
        <v>4530</v>
      </c>
      <c r="AN491" s="23">
        <v>4530</v>
      </c>
      <c r="AO491" s="23">
        <v>6686</v>
      </c>
      <c r="AP491" s="23">
        <v>6686</v>
      </c>
      <c r="AQ491" s="23">
        <v>6686</v>
      </c>
      <c r="AR491" s="23">
        <v>6686</v>
      </c>
      <c r="AS491" s="23">
        <v>6686</v>
      </c>
      <c r="AT491" s="23">
        <v>8838</v>
      </c>
      <c r="AU491" s="23">
        <v>8838</v>
      </c>
      <c r="AV491" s="23">
        <v>8838</v>
      </c>
      <c r="AW491" s="23">
        <v>8838</v>
      </c>
      <c r="AX491" s="23">
        <v>0</v>
      </c>
    </row>
    <row r="492" spans="2:50" x14ac:dyDescent="0.2">
      <c r="B492" s="22">
        <v>22</v>
      </c>
      <c r="C492" s="23">
        <v>188</v>
      </c>
      <c r="D492" s="23">
        <v>188</v>
      </c>
      <c r="E492" s="23">
        <v>188</v>
      </c>
      <c r="F492" s="23">
        <v>188</v>
      </c>
      <c r="G492" s="23">
        <v>188</v>
      </c>
      <c r="H492" s="23">
        <v>188</v>
      </c>
      <c r="I492" s="23">
        <v>188</v>
      </c>
      <c r="J492" s="23">
        <v>188</v>
      </c>
      <c r="K492" s="23">
        <v>302</v>
      </c>
      <c r="L492" s="23">
        <v>302</v>
      </c>
      <c r="M492" s="23">
        <v>302</v>
      </c>
      <c r="N492" s="23">
        <v>302</v>
      </c>
      <c r="O492" s="23">
        <v>302</v>
      </c>
      <c r="P492" s="23">
        <v>630</v>
      </c>
      <c r="Q492" s="23">
        <v>630</v>
      </c>
      <c r="R492" s="23">
        <v>630</v>
      </c>
      <c r="S492" s="23">
        <v>630</v>
      </c>
      <c r="T492" s="23">
        <v>630</v>
      </c>
      <c r="U492" s="23">
        <v>1068</v>
      </c>
      <c r="V492" s="23">
        <v>1068</v>
      </c>
      <c r="W492" s="23">
        <v>1068</v>
      </c>
      <c r="X492" s="23">
        <v>1068</v>
      </c>
      <c r="Y492" s="23">
        <v>1068</v>
      </c>
      <c r="Z492" s="23">
        <v>1915</v>
      </c>
      <c r="AA492" s="23">
        <v>1915</v>
      </c>
      <c r="AB492" s="23">
        <v>1915</v>
      </c>
      <c r="AC492" s="23">
        <v>1915</v>
      </c>
      <c r="AD492" s="23">
        <v>1915</v>
      </c>
      <c r="AE492" s="23">
        <v>3066</v>
      </c>
      <c r="AF492" s="23">
        <v>3066</v>
      </c>
      <c r="AG492" s="23">
        <v>3066</v>
      </c>
      <c r="AH492" s="23">
        <v>3066</v>
      </c>
      <c r="AI492" s="23">
        <v>3066</v>
      </c>
      <c r="AJ492" s="23">
        <v>4530</v>
      </c>
      <c r="AK492" s="23">
        <v>4530</v>
      </c>
      <c r="AL492" s="23">
        <v>4530</v>
      </c>
      <c r="AM492" s="23">
        <v>4530</v>
      </c>
      <c r="AN492" s="23">
        <v>4530</v>
      </c>
      <c r="AO492" s="23">
        <v>6686</v>
      </c>
      <c r="AP492" s="23">
        <v>6686</v>
      </c>
      <c r="AQ492" s="23">
        <v>6686</v>
      </c>
      <c r="AR492" s="23">
        <v>6686</v>
      </c>
      <c r="AS492" s="23">
        <v>6686</v>
      </c>
      <c r="AT492" s="23">
        <v>8838</v>
      </c>
      <c r="AU492" s="23">
        <v>8838</v>
      </c>
      <c r="AV492" s="23">
        <v>8838</v>
      </c>
      <c r="AW492" s="23">
        <v>8838</v>
      </c>
      <c r="AX492" s="23">
        <v>0</v>
      </c>
    </row>
    <row r="493" spans="2:50" x14ac:dyDescent="0.2">
      <c r="B493" s="22">
        <v>23</v>
      </c>
      <c r="C493" s="23">
        <v>188</v>
      </c>
      <c r="D493" s="23">
        <v>188</v>
      </c>
      <c r="E493" s="23">
        <v>188</v>
      </c>
      <c r="F493" s="23">
        <v>188</v>
      </c>
      <c r="G493" s="23">
        <v>188</v>
      </c>
      <c r="H493" s="23">
        <v>188</v>
      </c>
      <c r="I493" s="23">
        <v>188</v>
      </c>
      <c r="J493" s="23">
        <v>188</v>
      </c>
      <c r="K493" s="23">
        <v>302</v>
      </c>
      <c r="L493" s="23">
        <v>302</v>
      </c>
      <c r="M493" s="23">
        <v>302</v>
      </c>
      <c r="N493" s="23">
        <v>302</v>
      </c>
      <c r="O493" s="23">
        <v>302</v>
      </c>
      <c r="P493" s="23">
        <v>630</v>
      </c>
      <c r="Q493" s="23">
        <v>630</v>
      </c>
      <c r="R493" s="23">
        <v>630</v>
      </c>
      <c r="S493" s="23">
        <v>630</v>
      </c>
      <c r="T493" s="23">
        <v>630</v>
      </c>
      <c r="U493" s="23">
        <v>1068</v>
      </c>
      <c r="V493" s="23">
        <v>1068</v>
      </c>
      <c r="W493" s="23">
        <v>1068</v>
      </c>
      <c r="X493" s="23">
        <v>1068</v>
      </c>
      <c r="Y493" s="23">
        <v>1068</v>
      </c>
      <c r="Z493" s="23">
        <v>1915</v>
      </c>
      <c r="AA493" s="23">
        <v>1915</v>
      </c>
      <c r="AB493" s="23">
        <v>1915</v>
      </c>
      <c r="AC493" s="23">
        <v>1915</v>
      </c>
      <c r="AD493" s="23">
        <v>1915</v>
      </c>
      <c r="AE493" s="23">
        <v>3066</v>
      </c>
      <c r="AF493" s="23">
        <v>3066</v>
      </c>
      <c r="AG493" s="23">
        <v>3066</v>
      </c>
      <c r="AH493" s="23">
        <v>3066</v>
      </c>
      <c r="AI493" s="23">
        <v>3066</v>
      </c>
      <c r="AJ493" s="23">
        <v>4530</v>
      </c>
      <c r="AK493" s="23">
        <v>4530</v>
      </c>
      <c r="AL493" s="23">
        <v>4530</v>
      </c>
      <c r="AM493" s="23">
        <v>4530</v>
      </c>
      <c r="AN493" s="23">
        <v>4530</v>
      </c>
      <c r="AO493" s="23">
        <v>6686</v>
      </c>
      <c r="AP493" s="23">
        <v>6686</v>
      </c>
      <c r="AQ493" s="23">
        <v>6686</v>
      </c>
      <c r="AR493" s="23">
        <v>6686</v>
      </c>
      <c r="AS493" s="23">
        <v>6686</v>
      </c>
      <c r="AT493" s="23">
        <v>8838</v>
      </c>
      <c r="AU493" s="23">
        <v>8838</v>
      </c>
      <c r="AV493" s="23">
        <v>8838</v>
      </c>
      <c r="AW493" s="23">
        <v>8838</v>
      </c>
      <c r="AX493" s="23">
        <v>0</v>
      </c>
    </row>
    <row r="494" spans="2:50" x14ac:dyDescent="0.2">
      <c r="B494" s="22">
        <v>24</v>
      </c>
      <c r="C494" s="23">
        <v>188</v>
      </c>
      <c r="D494" s="23">
        <v>188</v>
      </c>
      <c r="E494" s="23">
        <v>188</v>
      </c>
      <c r="F494" s="23">
        <v>188</v>
      </c>
      <c r="G494" s="23">
        <v>188</v>
      </c>
      <c r="H494" s="23">
        <v>188</v>
      </c>
      <c r="I494" s="23">
        <v>188</v>
      </c>
      <c r="J494" s="23">
        <v>188</v>
      </c>
      <c r="K494" s="23">
        <v>302</v>
      </c>
      <c r="L494" s="23">
        <v>302</v>
      </c>
      <c r="M494" s="23">
        <v>302</v>
      </c>
      <c r="N494" s="23">
        <v>302</v>
      </c>
      <c r="O494" s="23">
        <v>302</v>
      </c>
      <c r="P494" s="23">
        <v>630</v>
      </c>
      <c r="Q494" s="23">
        <v>630</v>
      </c>
      <c r="R494" s="23">
        <v>630</v>
      </c>
      <c r="S494" s="23">
        <v>630</v>
      </c>
      <c r="T494" s="23">
        <v>630</v>
      </c>
      <c r="U494" s="23">
        <v>1068</v>
      </c>
      <c r="V494" s="23">
        <v>1068</v>
      </c>
      <c r="W494" s="23">
        <v>1068</v>
      </c>
      <c r="X494" s="23">
        <v>1068</v>
      </c>
      <c r="Y494" s="23">
        <v>1068</v>
      </c>
      <c r="Z494" s="23">
        <v>1915</v>
      </c>
      <c r="AA494" s="23">
        <v>1915</v>
      </c>
      <c r="AB494" s="23">
        <v>1915</v>
      </c>
      <c r="AC494" s="23">
        <v>1915</v>
      </c>
      <c r="AD494" s="23">
        <v>1915</v>
      </c>
      <c r="AE494" s="23">
        <v>3066</v>
      </c>
      <c r="AF494" s="23">
        <v>3066</v>
      </c>
      <c r="AG494" s="23">
        <v>3066</v>
      </c>
      <c r="AH494" s="23">
        <v>3066</v>
      </c>
      <c r="AI494" s="23">
        <v>3066</v>
      </c>
      <c r="AJ494" s="23">
        <v>4530</v>
      </c>
      <c r="AK494" s="23">
        <v>4530</v>
      </c>
      <c r="AL494" s="23">
        <v>4530</v>
      </c>
      <c r="AM494" s="23">
        <v>4530</v>
      </c>
      <c r="AN494" s="23">
        <v>4530</v>
      </c>
      <c r="AO494" s="23">
        <v>6686</v>
      </c>
      <c r="AP494" s="23">
        <v>6686</v>
      </c>
      <c r="AQ494" s="23">
        <v>6686</v>
      </c>
      <c r="AR494" s="23">
        <v>6686</v>
      </c>
      <c r="AS494" s="23">
        <v>6686</v>
      </c>
      <c r="AT494" s="23">
        <v>8838</v>
      </c>
      <c r="AU494" s="23">
        <v>8838</v>
      </c>
      <c r="AV494" s="23">
        <v>8838</v>
      </c>
      <c r="AW494" s="23">
        <v>8838</v>
      </c>
      <c r="AX494" s="23">
        <v>0</v>
      </c>
    </row>
    <row r="495" spans="2:50" x14ac:dyDescent="0.2">
      <c r="B495" s="22">
        <v>25</v>
      </c>
      <c r="C495" s="23">
        <v>188</v>
      </c>
      <c r="D495" s="23">
        <v>188</v>
      </c>
      <c r="E495" s="23">
        <v>188</v>
      </c>
      <c r="F495" s="23">
        <v>188</v>
      </c>
      <c r="G495" s="23">
        <v>188</v>
      </c>
      <c r="H495" s="23">
        <v>188</v>
      </c>
      <c r="I495" s="23">
        <v>188</v>
      </c>
      <c r="J495" s="23">
        <v>188</v>
      </c>
      <c r="K495" s="23">
        <v>302</v>
      </c>
      <c r="L495" s="23">
        <v>302</v>
      </c>
      <c r="M495" s="23">
        <v>302</v>
      </c>
      <c r="N495" s="23">
        <v>302</v>
      </c>
      <c r="O495" s="23">
        <v>302</v>
      </c>
      <c r="P495" s="23">
        <v>630</v>
      </c>
      <c r="Q495" s="23">
        <v>630</v>
      </c>
      <c r="R495" s="23">
        <v>630</v>
      </c>
      <c r="S495" s="23">
        <v>630</v>
      </c>
      <c r="T495" s="23">
        <v>630</v>
      </c>
      <c r="U495" s="23">
        <v>1068</v>
      </c>
      <c r="V495" s="23">
        <v>1068</v>
      </c>
      <c r="W495" s="23">
        <v>1068</v>
      </c>
      <c r="X495" s="23">
        <v>1068</v>
      </c>
      <c r="Y495" s="23">
        <v>1068</v>
      </c>
      <c r="Z495" s="23">
        <v>1915</v>
      </c>
      <c r="AA495" s="23">
        <v>1915</v>
      </c>
      <c r="AB495" s="23">
        <v>1915</v>
      </c>
      <c r="AC495" s="23">
        <v>1915</v>
      </c>
      <c r="AD495" s="23">
        <v>1915</v>
      </c>
      <c r="AE495" s="23">
        <v>3066</v>
      </c>
      <c r="AF495" s="23">
        <v>3066</v>
      </c>
      <c r="AG495" s="23">
        <v>3066</v>
      </c>
      <c r="AH495" s="23">
        <v>3066</v>
      </c>
      <c r="AI495" s="23">
        <v>3066</v>
      </c>
      <c r="AJ495" s="23">
        <v>4530</v>
      </c>
      <c r="AK495" s="23">
        <v>4530</v>
      </c>
      <c r="AL495" s="23">
        <v>4530</v>
      </c>
      <c r="AM495" s="23">
        <v>4530</v>
      </c>
      <c r="AN495" s="23">
        <v>4530</v>
      </c>
      <c r="AO495" s="23">
        <v>6686</v>
      </c>
      <c r="AP495" s="23">
        <v>6686</v>
      </c>
      <c r="AQ495" s="23">
        <v>6686</v>
      </c>
      <c r="AR495" s="23">
        <v>6686</v>
      </c>
      <c r="AS495" s="23">
        <v>6686</v>
      </c>
      <c r="AT495" s="23">
        <v>8838</v>
      </c>
      <c r="AU495" s="23">
        <v>8838</v>
      </c>
      <c r="AV495" s="23">
        <v>8838</v>
      </c>
      <c r="AW495" s="23">
        <v>8838</v>
      </c>
      <c r="AX495" s="23">
        <v>0</v>
      </c>
    </row>
    <row r="496" spans="2:50" x14ac:dyDescent="0.2">
      <c r="B496" s="22">
        <v>26</v>
      </c>
      <c r="C496" s="23">
        <v>188</v>
      </c>
      <c r="D496" s="23">
        <v>188</v>
      </c>
      <c r="E496" s="23">
        <v>188</v>
      </c>
      <c r="F496" s="23">
        <v>188</v>
      </c>
      <c r="G496" s="23">
        <v>188</v>
      </c>
      <c r="H496" s="23">
        <v>188</v>
      </c>
      <c r="I496" s="23">
        <v>188</v>
      </c>
      <c r="J496" s="23">
        <v>188</v>
      </c>
      <c r="K496" s="23">
        <v>302</v>
      </c>
      <c r="L496" s="23">
        <v>302</v>
      </c>
      <c r="M496" s="23">
        <v>302</v>
      </c>
      <c r="N496" s="23">
        <v>302</v>
      </c>
      <c r="O496" s="23">
        <v>302</v>
      </c>
      <c r="P496" s="23">
        <v>630</v>
      </c>
      <c r="Q496" s="23">
        <v>630</v>
      </c>
      <c r="R496" s="23">
        <v>630</v>
      </c>
      <c r="S496" s="23">
        <v>630</v>
      </c>
      <c r="T496" s="23">
        <v>630</v>
      </c>
      <c r="U496" s="23">
        <v>1068</v>
      </c>
      <c r="V496" s="23">
        <v>1068</v>
      </c>
      <c r="W496" s="23">
        <v>1068</v>
      </c>
      <c r="X496" s="23">
        <v>1068</v>
      </c>
      <c r="Y496" s="23">
        <v>1068</v>
      </c>
      <c r="Z496" s="23">
        <v>1915</v>
      </c>
      <c r="AA496" s="23">
        <v>1915</v>
      </c>
      <c r="AB496" s="23">
        <v>1915</v>
      </c>
      <c r="AC496" s="23">
        <v>1915</v>
      </c>
      <c r="AD496" s="23">
        <v>1915</v>
      </c>
      <c r="AE496" s="23">
        <v>3066</v>
      </c>
      <c r="AF496" s="23">
        <v>3066</v>
      </c>
      <c r="AG496" s="23">
        <v>3066</v>
      </c>
      <c r="AH496" s="23">
        <v>3066</v>
      </c>
      <c r="AI496" s="23">
        <v>3066</v>
      </c>
      <c r="AJ496" s="23">
        <v>4530</v>
      </c>
      <c r="AK496" s="23">
        <v>4530</v>
      </c>
      <c r="AL496" s="23">
        <v>4530</v>
      </c>
      <c r="AM496" s="23">
        <v>4530</v>
      </c>
      <c r="AN496" s="23">
        <v>4530</v>
      </c>
      <c r="AO496" s="23">
        <v>6686</v>
      </c>
      <c r="AP496" s="23">
        <v>6686</v>
      </c>
      <c r="AQ496" s="23">
        <v>6686</v>
      </c>
      <c r="AR496" s="23">
        <v>6686</v>
      </c>
      <c r="AS496" s="23">
        <v>6686</v>
      </c>
      <c r="AT496" s="23">
        <v>8838</v>
      </c>
      <c r="AU496" s="23">
        <v>8838</v>
      </c>
      <c r="AV496" s="23">
        <v>8838</v>
      </c>
      <c r="AW496" s="23">
        <v>8838</v>
      </c>
      <c r="AX496" s="23">
        <v>0</v>
      </c>
    </row>
    <row r="497" spans="2:50" x14ac:dyDescent="0.2">
      <c r="B497" s="22">
        <v>27</v>
      </c>
      <c r="C497" s="23">
        <v>188</v>
      </c>
      <c r="D497" s="23">
        <v>188</v>
      </c>
      <c r="E497" s="23">
        <v>188</v>
      </c>
      <c r="F497" s="23">
        <v>188</v>
      </c>
      <c r="G497" s="23">
        <v>188</v>
      </c>
      <c r="H497" s="23">
        <v>188</v>
      </c>
      <c r="I497" s="23">
        <v>188</v>
      </c>
      <c r="J497" s="23">
        <v>188</v>
      </c>
      <c r="K497" s="23">
        <v>302</v>
      </c>
      <c r="L497" s="23">
        <v>302</v>
      </c>
      <c r="M497" s="23">
        <v>302</v>
      </c>
      <c r="N497" s="23">
        <v>302</v>
      </c>
      <c r="O497" s="23">
        <v>302</v>
      </c>
      <c r="P497" s="23">
        <v>630</v>
      </c>
      <c r="Q497" s="23">
        <v>630</v>
      </c>
      <c r="R497" s="23">
        <v>630</v>
      </c>
      <c r="S497" s="23">
        <v>630</v>
      </c>
      <c r="T497" s="23">
        <v>630</v>
      </c>
      <c r="U497" s="23">
        <v>1068</v>
      </c>
      <c r="V497" s="23">
        <v>1068</v>
      </c>
      <c r="W497" s="23">
        <v>1068</v>
      </c>
      <c r="X497" s="23">
        <v>1068</v>
      </c>
      <c r="Y497" s="23">
        <v>1068</v>
      </c>
      <c r="Z497" s="23">
        <v>1915</v>
      </c>
      <c r="AA497" s="23">
        <v>1915</v>
      </c>
      <c r="AB497" s="23">
        <v>1915</v>
      </c>
      <c r="AC497" s="23">
        <v>1915</v>
      </c>
      <c r="AD497" s="23">
        <v>1915</v>
      </c>
      <c r="AE497" s="23">
        <v>3066</v>
      </c>
      <c r="AF497" s="23">
        <v>3066</v>
      </c>
      <c r="AG497" s="23">
        <v>3066</v>
      </c>
      <c r="AH497" s="23">
        <v>3066</v>
      </c>
      <c r="AI497" s="23">
        <v>3066</v>
      </c>
      <c r="AJ497" s="23">
        <v>4530</v>
      </c>
      <c r="AK497" s="23">
        <v>4530</v>
      </c>
      <c r="AL497" s="23">
        <v>4530</v>
      </c>
      <c r="AM497" s="23">
        <v>4530</v>
      </c>
      <c r="AN497" s="23">
        <v>4530</v>
      </c>
      <c r="AO497" s="23">
        <v>6686</v>
      </c>
      <c r="AP497" s="23">
        <v>6686</v>
      </c>
      <c r="AQ497" s="23">
        <v>6686</v>
      </c>
      <c r="AR497" s="23">
        <v>6686</v>
      </c>
      <c r="AS497" s="23">
        <v>6686</v>
      </c>
      <c r="AT497" s="23">
        <v>8838</v>
      </c>
      <c r="AU497" s="23">
        <v>8838</v>
      </c>
      <c r="AV497" s="23">
        <v>8838</v>
      </c>
      <c r="AW497" s="23">
        <v>8838</v>
      </c>
      <c r="AX497" s="23">
        <v>0</v>
      </c>
    </row>
    <row r="498" spans="2:50" x14ac:dyDescent="0.2">
      <c r="B498" s="22">
        <v>28</v>
      </c>
      <c r="C498" s="23">
        <v>188</v>
      </c>
      <c r="D498" s="23">
        <v>188</v>
      </c>
      <c r="E498" s="23">
        <v>188</v>
      </c>
      <c r="F498" s="23">
        <v>188</v>
      </c>
      <c r="G498" s="23">
        <v>188</v>
      </c>
      <c r="H498" s="23">
        <v>188</v>
      </c>
      <c r="I498" s="23">
        <v>188</v>
      </c>
      <c r="J498" s="23">
        <v>188</v>
      </c>
      <c r="K498" s="23">
        <v>302</v>
      </c>
      <c r="L498" s="23">
        <v>302</v>
      </c>
      <c r="M498" s="23">
        <v>302</v>
      </c>
      <c r="N498" s="23">
        <v>302</v>
      </c>
      <c r="O498" s="23">
        <v>302</v>
      </c>
      <c r="P498" s="23">
        <v>630</v>
      </c>
      <c r="Q498" s="23">
        <v>630</v>
      </c>
      <c r="R498" s="23">
        <v>630</v>
      </c>
      <c r="S498" s="23">
        <v>630</v>
      </c>
      <c r="T498" s="23">
        <v>630</v>
      </c>
      <c r="U498" s="23">
        <v>1068</v>
      </c>
      <c r="V498" s="23">
        <v>1068</v>
      </c>
      <c r="W498" s="23">
        <v>1068</v>
      </c>
      <c r="X498" s="23">
        <v>1068</v>
      </c>
      <c r="Y498" s="23">
        <v>1068</v>
      </c>
      <c r="Z498" s="23">
        <v>1915</v>
      </c>
      <c r="AA498" s="23">
        <v>1915</v>
      </c>
      <c r="AB498" s="23">
        <v>1915</v>
      </c>
      <c r="AC498" s="23">
        <v>1915</v>
      </c>
      <c r="AD498" s="23">
        <v>1915</v>
      </c>
      <c r="AE498" s="23">
        <v>3066</v>
      </c>
      <c r="AF498" s="23">
        <v>3066</v>
      </c>
      <c r="AG498" s="23">
        <v>3066</v>
      </c>
      <c r="AH498" s="23">
        <v>3066</v>
      </c>
      <c r="AI498" s="23">
        <v>3066</v>
      </c>
      <c r="AJ498" s="23">
        <v>4530</v>
      </c>
      <c r="AK498" s="23">
        <v>4530</v>
      </c>
      <c r="AL498" s="23">
        <v>4530</v>
      </c>
      <c r="AM498" s="23">
        <v>4530</v>
      </c>
      <c r="AN498" s="23">
        <v>4530</v>
      </c>
      <c r="AO498" s="23">
        <v>6686</v>
      </c>
      <c r="AP498" s="23">
        <v>6686</v>
      </c>
      <c r="AQ498" s="23">
        <v>6686</v>
      </c>
      <c r="AR498" s="23">
        <v>6686</v>
      </c>
      <c r="AS498" s="23">
        <v>6686</v>
      </c>
      <c r="AT498" s="23">
        <v>8838</v>
      </c>
      <c r="AU498" s="23">
        <v>8838</v>
      </c>
      <c r="AV498" s="23">
        <v>8838</v>
      </c>
      <c r="AW498" s="23">
        <v>8838</v>
      </c>
      <c r="AX498" s="23">
        <v>0</v>
      </c>
    </row>
    <row r="499" spans="2:50" x14ac:dyDescent="0.2">
      <c r="B499" s="22">
        <v>29</v>
      </c>
      <c r="C499" s="23">
        <v>188</v>
      </c>
      <c r="D499" s="23">
        <v>188</v>
      </c>
      <c r="E499" s="23">
        <v>188</v>
      </c>
      <c r="F499" s="23">
        <v>188</v>
      </c>
      <c r="G499" s="23">
        <v>188</v>
      </c>
      <c r="H499" s="23">
        <v>188</v>
      </c>
      <c r="I499" s="23">
        <v>188</v>
      </c>
      <c r="J499" s="23">
        <v>188</v>
      </c>
      <c r="K499" s="23">
        <v>302</v>
      </c>
      <c r="L499" s="23">
        <v>302</v>
      </c>
      <c r="M499" s="23">
        <v>302</v>
      </c>
      <c r="N499" s="23">
        <v>302</v>
      </c>
      <c r="O499" s="23">
        <v>302</v>
      </c>
      <c r="P499" s="23">
        <v>630</v>
      </c>
      <c r="Q499" s="23">
        <v>630</v>
      </c>
      <c r="R499" s="23">
        <v>630</v>
      </c>
      <c r="S499" s="23">
        <v>630</v>
      </c>
      <c r="T499" s="23">
        <v>630</v>
      </c>
      <c r="U499" s="23">
        <v>1068</v>
      </c>
      <c r="V499" s="23">
        <v>1068</v>
      </c>
      <c r="W499" s="23">
        <v>1068</v>
      </c>
      <c r="X499" s="23">
        <v>1068</v>
      </c>
      <c r="Y499" s="23">
        <v>1068</v>
      </c>
      <c r="Z499" s="23">
        <v>1915</v>
      </c>
      <c r="AA499" s="23">
        <v>1915</v>
      </c>
      <c r="AB499" s="23">
        <v>1915</v>
      </c>
      <c r="AC499" s="23">
        <v>1915</v>
      </c>
      <c r="AD499" s="23">
        <v>1915</v>
      </c>
      <c r="AE499" s="23">
        <v>3066</v>
      </c>
      <c r="AF499" s="23">
        <v>3066</v>
      </c>
      <c r="AG499" s="23">
        <v>3066</v>
      </c>
      <c r="AH499" s="23">
        <v>3066</v>
      </c>
      <c r="AI499" s="23">
        <v>3066</v>
      </c>
      <c r="AJ499" s="23">
        <v>4530</v>
      </c>
      <c r="AK499" s="23">
        <v>4530</v>
      </c>
      <c r="AL499" s="23">
        <v>4530</v>
      </c>
      <c r="AM499" s="23">
        <v>4530</v>
      </c>
      <c r="AN499" s="23">
        <v>4530</v>
      </c>
      <c r="AO499" s="23">
        <v>6686</v>
      </c>
      <c r="AP499" s="23">
        <v>6686</v>
      </c>
      <c r="AQ499" s="23">
        <v>6686</v>
      </c>
      <c r="AR499" s="23">
        <v>6686</v>
      </c>
      <c r="AS499" s="23">
        <v>6686</v>
      </c>
      <c r="AT499" s="23">
        <v>8838</v>
      </c>
      <c r="AU499" s="23">
        <v>8838</v>
      </c>
      <c r="AV499" s="23">
        <v>8838</v>
      </c>
      <c r="AW499" s="23">
        <v>8838</v>
      </c>
      <c r="AX499" s="23">
        <v>0</v>
      </c>
    </row>
    <row r="500" spans="2:50" x14ac:dyDescent="0.2">
      <c r="B500" s="22">
        <v>30</v>
      </c>
      <c r="C500" s="23">
        <v>188</v>
      </c>
      <c r="D500" s="23">
        <v>188</v>
      </c>
      <c r="E500" s="23">
        <v>188</v>
      </c>
      <c r="F500" s="23">
        <v>188</v>
      </c>
      <c r="G500" s="23">
        <v>188</v>
      </c>
      <c r="H500" s="23">
        <v>188</v>
      </c>
      <c r="I500" s="23">
        <v>188</v>
      </c>
      <c r="J500" s="23">
        <v>188</v>
      </c>
      <c r="K500" s="23">
        <v>302</v>
      </c>
      <c r="L500" s="23">
        <v>302</v>
      </c>
      <c r="M500" s="23">
        <v>302</v>
      </c>
      <c r="N500" s="23">
        <v>302</v>
      </c>
      <c r="O500" s="23">
        <v>302</v>
      </c>
      <c r="P500" s="23">
        <v>630</v>
      </c>
      <c r="Q500" s="23">
        <v>630</v>
      </c>
      <c r="R500" s="23">
        <v>630</v>
      </c>
      <c r="S500" s="23">
        <v>630</v>
      </c>
      <c r="T500" s="23">
        <v>630</v>
      </c>
      <c r="U500" s="23">
        <v>1068</v>
      </c>
      <c r="V500" s="23">
        <v>1068</v>
      </c>
      <c r="W500" s="23">
        <v>1068</v>
      </c>
      <c r="X500" s="23">
        <v>1068</v>
      </c>
      <c r="Y500" s="23">
        <v>1068</v>
      </c>
      <c r="Z500" s="23">
        <v>1915</v>
      </c>
      <c r="AA500" s="23">
        <v>1915</v>
      </c>
      <c r="AB500" s="23">
        <v>1915</v>
      </c>
      <c r="AC500" s="23">
        <v>1915</v>
      </c>
      <c r="AD500" s="23">
        <v>1915</v>
      </c>
      <c r="AE500" s="23">
        <v>3066</v>
      </c>
      <c r="AF500" s="23">
        <v>3066</v>
      </c>
      <c r="AG500" s="23">
        <v>3066</v>
      </c>
      <c r="AH500" s="23">
        <v>3066</v>
      </c>
      <c r="AI500" s="23">
        <v>3066</v>
      </c>
      <c r="AJ500" s="23">
        <v>4530</v>
      </c>
      <c r="AK500" s="23">
        <v>4530</v>
      </c>
      <c r="AL500" s="23">
        <v>4530</v>
      </c>
      <c r="AM500" s="23">
        <v>4530</v>
      </c>
      <c r="AN500" s="23">
        <v>4530</v>
      </c>
      <c r="AO500" s="23">
        <v>6686</v>
      </c>
      <c r="AP500" s="23">
        <v>6686</v>
      </c>
      <c r="AQ500" s="23">
        <v>6686</v>
      </c>
      <c r="AR500" s="23">
        <v>6686</v>
      </c>
      <c r="AS500" s="23">
        <v>6686</v>
      </c>
      <c r="AT500" s="23">
        <v>8838</v>
      </c>
      <c r="AU500" s="23">
        <v>8838</v>
      </c>
      <c r="AV500" s="23">
        <v>8838</v>
      </c>
      <c r="AW500" s="23">
        <v>8838</v>
      </c>
      <c r="AX500" s="23">
        <v>0</v>
      </c>
    </row>
    <row r="501" spans="2:50" x14ac:dyDescent="0.2">
      <c r="B501" s="22">
        <v>31</v>
      </c>
      <c r="C501" s="23">
        <v>188</v>
      </c>
      <c r="D501" s="23">
        <v>188</v>
      </c>
      <c r="E501" s="23">
        <v>188</v>
      </c>
      <c r="F501" s="23">
        <v>188</v>
      </c>
      <c r="G501" s="23">
        <v>188</v>
      </c>
      <c r="H501" s="23">
        <v>188</v>
      </c>
      <c r="I501" s="23">
        <v>188</v>
      </c>
      <c r="J501" s="23">
        <v>188</v>
      </c>
      <c r="K501" s="23">
        <v>302</v>
      </c>
      <c r="L501" s="23">
        <v>302</v>
      </c>
      <c r="M501" s="23">
        <v>302</v>
      </c>
      <c r="N501" s="23">
        <v>302</v>
      </c>
      <c r="O501" s="23">
        <v>302</v>
      </c>
      <c r="P501" s="23">
        <v>630</v>
      </c>
      <c r="Q501" s="23">
        <v>630</v>
      </c>
      <c r="R501" s="23">
        <v>630</v>
      </c>
      <c r="S501" s="23">
        <v>630</v>
      </c>
      <c r="T501" s="23">
        <v>630</v>
      </c>
      <c r="U501" s="23">
        <v>1068</v>
      </c>
      <c r="V501" s="23">
        <v>1068</v>
      </c>
      <c r="W501" s="23">
        <v>1068</v>
      </c>
      <c r="X501" s="23">
        <v>1068</v>
      </c>
      <c r="Y501" s="23">
        <v>1068</v>
      </c>
      <c r="Z501" s="23">
        <v>1915</v>
      </c>
      <c r="AA501" s="23">
        <v>1915</v>
      </c>
      <c r="AB501" s="23">
        <v>1915</v>
      </c>
      <c r="AC501" s="23">
        <v>1915</v>
      </c>
      <c r="AD501" s="23">
        <v>1915</v>
      </c>
      <c r="AE501" s="23">
        <v>3066</v>
      </c>
      <c r="AF501" s="23">
        <v>3066</v>
      </c>
      <c r="AG501" s="23">
        <v>3066</v>
      </c>
      <c r="AH501" s="23">
        <v>3066</v>
      </c>
      <c r="AI501" s="23">
        <v>3066</v>
      </c>
      <c r="AJ501" s="23">
        <v>4530</v>
      </c>
      <c r="AK501" s="23">
        <v>4530</v>
      </c>
      <c r="AL501" s="23">
        <v>4530</v>
      </c>
      <c r="AM501" s="23">
        <v>4530</v>
      </c>
      <c r="AN501" s="23">
        <v>4530</v>
      </c>
      <c r="AO501" s="23">
        <v>6686</v>
      </c>
      <c r="AP501" s="23">
        <v>6686</v>
      </c>
      <c r="AQ501" s="23">
        <v>6686</v>
      </c>
      <c r="AR501" s="23">
        <v>6686</v>
      </c>
      <c r="AS501" s="23">
        <v>6686</v>
      </c>
      <c r="AT501" s="23">
        <v>8838</v>
      </c>
      <c r="AU501" s="23">
        <v>8838</v>
      </c>
      <c r="AV501" s="23">
        <v>8838</v>
      </c>
      <c r="AW501" s="23">
        <v>8838</v>
      </c>
      <c r="AX501" s="23">
        <v>0</v>
      </c>
    </row>
    <row r="502" spans="2:50" x14ac:dyDescent="0.2">
      <c r="B502" s="22">
        <v>32</v>
      </c>
      <c r="C502" s="23">
        <v>188</v>
      </c>
      <c r="D502" s="23">
        <v>188</v>
      </c>
      <c r="E502" s="23">
        <v>188</v>
      </c>
      <c r="F502" s="23">
        <v>188</v>
      </c>
      <c r="G502" s="23">
        <v>188</v>
      </c>
      <c r="H502" s="23">
        <v>188</v>
      </c>
      <c r="I502" s="23">
        <v>188</v>
      </c>
      <c r="J502" s="23">
        <v>188</v>
      </c>
      <c r="K502" s="23">
        <v>302</v>
      </c>
      <c r="L502" s="23">
        <v>302</v>
      </c>
      <c r="M502" s="23">
        <v>302</v>
      </c>
      <c r="N502" s="23">
        <v>302</v>
      </c>
      <c r="O502" s="23">
        <v>302</v>
      </c>
      <c r="P502" s="23">
        <v>630</v>
      </c>
      <c r="Q502" s="23">
        <v>630</v>
      </c>
      <c r="R502" s="23">
        <v>630</v>
      </c>
      <c r="S502" s="23">
        <v>630</v>
      </c>
      <c r="T502" s="23">
        <v>630</v>
      </c>
      <c r="U502" s="23">
        <v>1068</v>
      </c>
      <c r="V502" s="23">
        <v>1068</v>
      </c>
      <c r="W502" s="23">
        <v>1068</v>
      </c>
      <c r="X502" s="23">
        <v>1068</v>
      </c>
      <c r="Y502" s="23">
        <v>1068</v>
      </c>
      <c r="Z502" s="23">
        <v>1915</v>
      </c>
      <c r="AA502" s="23">
        <v>1915</v>
      </c>
      <c r="AB502" s="23">
        <v>1915</v>
      </c>
      <c r="AC502" s="23">
        <v>1915</v>
      </c>
      <c r="AD502" s="23">
        <v>1915</v>
      </c>
      <c r="AE502" s="23">
        <v>3066</v>
      </c>
      <c r="AF502" s="23">
        <v>3066</v>
      </c>
      <c r="AG502" s="23">
        <v>3066</v>
      </c>
      <c r="AH502" s="23">
        <v>3066</v>
      </c>
      <c r="AI502" s="23">
        <v>3066</v>
      </c>
      <c r="AJ502" s="23">
        <v>4530</v>
      </c>
      <c r="AK502" s="23">
        <v>4530</v>
      </c>
      <c r="AL502" s="23">
        <v>4530</v>
      </c>
      <c r="AM502" s="23">
        <v>4530</v>
      </c>
      <c r="AN502" s="23">
        <v>4530</v>
      </c>
      <c r="AO502" s="23">
        <v>6686</v>
      </c>
      <c r="AP502" s="23">
        <v>6686</v>
      </c>
      <c r="AQ502" s="23">
        <v>6686</v>
      </c>
      <c r="AR502" s="23">
        <v>6686</v>
      </c>
      <c r="AS502" s="23">
        <v>6686</v>
      </c>
      <c r="AT502" s="23">
        <v>8838</v>
      </c>
      <c r="AU502" s="23">
        <v>8838</v>
      </c>
      <c r="AV502" s="23">
        <v>8838</v>
      </c>
      <c r="AW502" s="23">
        <v>8838</v>
      </c>
      <c r="AX502" s="23">
        <v>0</v>
      </c>
    </row>
    <row r="503" spans="2:50" x14ac:dyDescent="0.2">
      <c r="B503" s="22">
        <v>33</v>
      </c>
      <c r="C503" s="23">
        <v>188</v>
      </c>
      <c r="D503" s="23">
        <v>188</v>
      </c>
      <c r="E503" s="23">
        <v>188</v>
      </c>
      <c r="F503" s="23">
        <v>188</v>
      </c>
      <c r="G503" s="23">
        <v>188</v>
      </c>
      <c r="H503" s="23">
        <v>188</v>
      </c>
      <c r="I503" s="23">
        <v>188</v>
      </c>
      <c r="J503" s="23">
        <v>188</v>
      </c>
      <c r="K503" s="23">
        <v>302</v>
      </c>
      <c r="L503" s="23">
        <v>302</v>
      </c>
      <c r="M503" s="23">
        <v>302</v>
      </c>
      <c r="N503" s="23">
        <v>302</v>
      </c>
      <c r="O503" s="23">
        <v>302</v>
      </c>
      <c r="P503" s="23">
        <v>630</v>
      </c>
      <c r="Q503" s="23">
        <v>630</v>
      </c>
      <c r="R503" s="23">
        <v>630</v>
      </c>
      <c r="S503" s="23">
        <v>630</v>
      </c>
      <c r="T503" s="23">
        <v>630</v>
      </c>
      <c r="U503" s="23">
        <v>1068</v>
      </c>
      <c r="V503" s="23">
        <v>1068</v>
      </c>
      <c r="W503" s="23">
        <v>1068</v>
      </c>
      <c r="X503" s="23">
        <v>1068</v>
      </c>
      <c r="Y503" s="23">
        <v>1068</v>
      </c>
      <c r="Z503" s="23">
        <v>1915</v>
      </c>
      <c r="AA503" s="23">
        <v>1915</v>
      </c>
      <c r="AB503" s="23">
        <v>1915</v>
      </c>
      <c r="AC503" s="23">
        <v>1915</v>
      </c>
      <c r="AD503" s="23">
        <v>1915</v>
      </c>
      <c r="AE503" s="23">
        <v>3066</v>
      </c>
      <c r="AF503" s="23">
        <v>3066</v>
      </c>
      <c r="AG503" s="23">
        <v>3066</v>
      </c>
      <c r="AH503" s="23">
        <v>3066</v>
      </c>
      <c r="AI503" s="23">
        <v>3066</v>
      </c>
      <c r="AJ503" s="23">
        <v>4530</v>
      </c>
      <c r="AK503" s="23">
        <v>4530</v>
      </c>
      <c r="AL503" s="23">
        <v>4530</v>
      </c>
      <c r="AM503" s="23">
        <v>4530</v>
      </c>
      <c r="AN503" s="23">
        <v>4530</v>
      </c>
      <c r="AO503" s="23">
        <v>6686</v>
      </c>
      <c r="AP503" s="23">
        <v>6686</v>
      </c>
      <c r="AQ503" s="23">
        <v>6686</v>
      </c>
      <c r="AR503" s="23">
        <v>6686</v>
      </c>
      <c r="AS503" s="23">
        <v>6686</v>
      </c>
      <c r="AT503" s="23">
        <v>8838</v>
      </c>
      <c r="AU503" s="23">
        <v>8838</v>
      </c>
      <c r="AV503" s="23">
        <v>8838</v>
      </c>
      <c r="AW503" s="23">
        <v>8838</v>
      </c>
      <c r="AX503" s="23">
        <v>0</v>
      </c>
    </row>
    <row r="504" spans="2:50" x14ac:dyDescent="0.2">
      <c r="B504" s="22">
        <v>34</v>
      </c>
      <c r="C504" s="23">
        <v>188</v>
      </c>
      <c r="D504" s="23">
        <v>188</v>
      </c>
      <c r="E504" s="23">
        <v>188</v>
      </c>
      <c r="F504" s="23">
        <v>188</v>
      </c>
      <c r="G504" s="23">
        <v>188</v>
      </c>
      <c r="H504" s="23">
        <v>188</v>
      </c>
      <c r="I504" s="23">
        <v>188</v>
      </c>
      <c r="J504" s="23">
        <v>188</v>
      </c>
      <c r="K504" s="23">
        <v>302</v>
      </c>
      <c r="L504" s="23">
        <v>302</v>
      </c>
      <c r="M504" s="23">
        <v>302</v>
      </c>
      <c r="N504" s="23">
        <v>302</v>
      </c>
      <c r="O504" s="23">
        <v>302</v>
      </c>
      <c r="P504" s="23">
        <v>630</v>
      </c>
      <c r="Q504" s="23">
        <v>630</v>
      </c>
      <c r="R504" s="23">
        <v>630</v>
      </c>
      <c r="S504" s="23">
        <v>630</v>
      </c>
      <c r="T504" s="23">
        <v>630</v>
      </c>
      <c r="U504" s="23">
        <v>1068</v>
      </c>
      <c r="V504" s="23">
        <v>1068</v>
      </c>
      <c r="W504" s="23">
        <v>1068</v>
      </c>
      <c r="X504" s="23">
        <v>1068</v>
      </c>
      <c r="Y504" s="23">
        <v>1068</v>
      </c>
      <c r="Z504" s="23">
        <v>1915</v>
      </c>
      <c r="AA504" s="23">
        <v>1915</v>
      </c>
      <c r="AB504" s="23">
        <v>1915</v>
      </c>
      <c r="AC504" s="23">
        <v>1915</v>
      </c>
      <c r="AD504" s="23">
        <v>1915</v>
      </c>
      <c r="AE504" s="23">
        <v>3066</v>
      </c>
      <c r="AF504" s="23">
        <v>3066</v>
      </c>
      <c r="AG504" s="23">
        <v>3066</v>
      </c>
      <c r="AH504" s="23">
        <v>3066</v>
      </c>
      <c r="AI504" s="23">
        <v>3066</v>
      </c>
      <c r="AJ504" s="23">
        <v>4530</v>
      </c>
      <c r="AK504" s="23">
        <v>4530</v>
      </c>
      <c r="AL504" s="23">
        <v>4530</v>
      </c>
      <c r="AM504" s="23">
        <v>4530</v>
      </c>
      <c r="AN504" s="23">
        <v>4530</v>
      </c>
      <c r="AO504" s="23">
        <v>6686</v>
      </c>
      <c r="AP504" s="23">
        <v>6686</v>
      </c>
      <c r="AQ504" s="23">
        <v>6686</v>
      </c>
      <c r="AR504" s="23">
        <v>6686</v>
      </c>
      <c r="AS504" s="23">
        <v>6686</v>
      </c>
      <c r="AT504" s="23">
        <v>8838</v>
      </c>
      <c r="AU504" s="23">
        <v>8838</v>
      </c>
      <c r="AV504" s="23">
        <v>8838</v>
      </c>
      <c r="AW504" s="23">
        <v>8838</v>
      </c>
      <c r="AX504" s="23">
        <v>0</v>
      </c>
    </row>
    <row r="505" spans="2:50" x14ac:dyDescent="0.2">
      <c r="B505" s="22">
        <v>35</v>
      </c>
      <c r="C505" s="23">
        <v>188</v>
      </c>
      <c r="D505" s="23">
        <v>188</v>
      </c>
      <c r="E505" s="23">
        <v>188</v>
      </c>
      <c r="F505" s="23">
        <v>188</v>
      </c>
      <c r="G505" s="23">
        <v>188</v>
      </c>
      <c r="H505" s="23">
        <v>188</v>
      </c>
      <c r="I505" s="23">
        <v>188</v>
      </c>
      <c r="J505" s="23">
        <v>188</v>
      </c>
      <c r="K505" s="23">
        <v>302</v>
      </c>
      <c r="L505" s="23">
        <v>302</v>
      </c>
      <c r="M505" s="23">
        <v>302</v>
      </c>
      <c r="N505" s="23">
        <v>302</v>
      </c>
      <c r="O505" s="23">
        <v>302</v>
      </c>
      <c r="P505" s="23">
        <v>630</v>
      </c>
      <c r="Q505" s="23">
        <v>630</v>
      </c>
      <c r="R505" s="23">
        <v>630</v>
      </c>
      <c r="S505" s="23">
        <v>630</v>
      </c>
      <c r="T505" s="23">
        <v>630</v>
      </c>
      <c r="U505" s="23">
        <v>1068</v>
      </c>
      <c r="V505" s="23">
        <v>1068</v>
      </c>
      <c r="W505" s="23">
        <v>1068</v>
      </c>
      <c r="X505" s="23">
        <v>1068</v>
      </c>
      <c r="Y505" s="23">
        <v>1068</v>
      </c>
      <c r="Z505" s="23">
        <v>1915</v>
      </c>
      <c r="AA505" s="23">
        <v>1915</v>
      </c>
      <c r="AB505" s="23">
        <v>1915</v>
      </c>
      <c r="AC505" s="23">
        <v>1915</v>
      </c>
      <c r="AD505" s="23">
        <v>1915</v>
      </c>
      <c r="AE505" s="23">
        <v>3066</v>
      </c>
      <c r="AF505" s="23">
        <v>3066</v>
      </c>
      <c r="AG505" s="23">
        <v>3066</v>
      </c>
      <c r="AH505" s="23">
        <v>3066</v>
      </c>
      <c r="AI505" s="23">
        <v>3066</v>
      </c>
      <c r="AJ505" s="23">
        <v>4530</v>
      </c>
      <c r="AK505" s="23">
        <v>4530</v>
      </c>
      <c r="AL505" s="23">
        <v>4530</v>
      </c>
      <c r="AM505" s="23">
        <v>4530</v>
      </c>
      <c r="AN505" s="23">
        <v>4530</v>
      </c>
      <c r="AO505" s="23">
        <v>6686</v>
      </c>
      <c r="AP505" s="23">
        <v>6686</v>
      </c>
      <c r="AQ505" s="23">
        <v>6686</v>
      </c>
      <c r="AR505" s="23">
        <v>6686</v>
      </c>
      <c r="AS505" s="23">
        <v>6686</v>
      </c>
      <c r="AT505" s="23">
        <v>8838</v>
      </c>
      <c r="AU505" s="23">
        <v>8838</v>
      </c>
      <c r="AV505" s="23">
        <v>8838</v>
      </c>
      <c r="AW505" s="23">
        <v>8838</v>
      </c>
      <c r="AX505" s="23">
        <v>0</v>
      </c>
    </row>
    <row r="506" spans="2:50" x14ac:dyDescent="0.2">
      <c r="B506" s="22">
        <v>36</v>
      </c>
      <c r="C506" s="23">
        <v>188</v>
      </c>
      <c r="D506" s="23">
        <v>188</v>
      </c>
      <c r="E506" s="23">
        <v>188</v>
      </c>
      <c r="F506" s="23">
        <v>188</v>
      </c>
      <c r="G506" s="23">
        <v>188</v>
      </c>
      <c r="H506" s="23">
        <v>188</v>
      </c>
      <c r="I506" s="23">
        <v>188</v>
      </c>
      <c r="J506" s="23">
        <v>188</v>
      </c>
      <c r="K506" s="23">
        <v>302</v>
      </c>
      <c r="L506" s="23">
        <v>302</v>
      </c>
      <c r="M506" s="23">
        <v>302</v>
      </c>
      <c r="N506" s="23">
        <v>302</v>
      </c>
      <c r="O506" s="23">
        <v>302</v>
      </c>
      <c r="P506" s="23">
        <v>630</v>
      </c>
      <c r="Q506" s="23">
        <v>630</v>
      </c>
      <c r="R506" s="23">
        <v>630</v>
      </c>
      <c r="S506" s="23">
        <v>630</v>
      </c>
      <c r="T506" s="23">
        <v>630</v>
      </c>
      <c r="U506" s="23">
        <v>1068</v>
      </c>
      <c r="V506" s="23">
        <v>1068</v>
      </c>
      <c r="W506" s="23">
        <v>1068</v>
      </c>
      <c r="X506" s="23">
        <v>1068</v>
      </c>
      <c r="Y506" s="23">
        <v>1068</v>
      </c>
      <c r="Z506" s="23">
        <v>1915</v>
      </c>
      <c r="AA506" s="23">
        <v>1915</v>
      </c>
      <c r="AB506" s="23">
        <v>1915</v>
      </c>
      <c r="AC506" s="23">
        <v>1915</v>
      </c>
      <c r="AD506" s="23">
        <v>1915</v>
      </c>
      <c r="AE506" s="23">
        <v>3066</v>
      </c>
      <c r="AF506" s="23">
        <v>3066</v>
      </c>
      <c r="AG506" s="23">
        <v>3066</v>
      </c>
      <c r="AH506" s="23">
        <v>3066</v>
      </c>
      <c r="AI506" s="23">
        <v>3066</v>
      </c>
      <c r="AJ506" s="23">
        <v>4530</v>
      </c>
      <c r="AK506" s="23">
        <v>4530</v>
      </c>
      <c r="AL506" s="23">
        <v>4530</v>
      </c>
      <c r="AM506" s="23">
        <v>4530</v>
      </c>
      <c r="AN506" s="23">
        <v>4530</v>
      </c>
      <c r="AO506" s="23">
        <v>6686</v>
      </c>
      <c r="AP506" s="23">
        <v>6686</v>
      </c>
      <c r="AQ506" s="23">
        <v>6686</v>
      </c>
      <c r="AR506" s="23">
        <v>6686</v>
      </c>
      <c r="AS506" s="23">
        <v>6686</v>
      </c>
      <c r="AT506" s="23">
        <v>8838</v>
      </c>
      <c r="AU506" s="23">
        <v>8838</v>
      </c>
      <c r="AV506" s="23">
        <v>8838</v>
      </c>
      <c r="AW506" s="23">
        <v>8838</v>
      </c>
      <c r="AX506" s="23">
        <v>0</v>
      </c>
    </row>
    <row r="507" spans="2:50" x14ac:dyDescent="0.2">
      <c r="B507" s="22">
        <v>37</v>
      </c>
      <c r="C507" s="23">
        <v>188</v>
      </c>
      <c r="D507" s="23">
        <v>188</v>
      </c>
      <c r="E507" s="23">
        <v>188</v>
      </c>
      <c r="F507" s="23">
        <v>188</v>
      </c>
      <c r="G507" s="23">
        <v>188</v>
      </c>
      <c r="H507" s="23">
        <v>188</v>
      </c>
      <c r="I507" s="23">
        <v>188</v>
      </c>
      <c r="J507" s="23">
        <v>188</v>
      </c>
      <c r="K507" s="23">
        <v>302</v>
      </c>
      <c r="L507" s="23">
        <v>302</v>
      </c>
      <c r="M507" s="23">
        <v>302</v>
      </c>
      <c r="N507" s="23">
        <v>302</v>
      </c>
      <c r="O507" s="23">
        <v>302</v>
      </c>
      <c r="P507" s="23">
        <v>630</v>
      </c>
      <c r="Q507" s="23">
        <v>630</v>
      </c>
      <c r="R507" s="23">
        <v>630</v>
      </c>
      <c r="S507" s="23">
        <v>630</v>
      </c>
      <c r="T507" s="23">
        <v>630</v>
      </c>
      <c r="U507" s="23">
        <v>1068</v>
      </c>
      <c r="V507" s="23">
        <v>1068</v>
      </c>
      <c r="W507" s="23">
        <v>1068</v>
      </c>
      <c r="X507" s="23">
        <v>1068</v>
      </c>
      <c r="Y507" s="23">
        <v>1068</v>
      </c>
      <c r="Z507" s="23">
        <v>1915</v>
      </c>
      <c r="AA507" s="23">
        <v>1915</v>
      </c>
      <c r="AB507" s="23">
        <v>1915</v>
      </c>
      <c r="AC507" s="23">
        <v>1915</v>
      </c>
      <c r="AD507" s="23">
        <v>1915</v>
      </c>
      <c r="AE507" s="23">
        <v>3066</v>
      </c>
      <c r="AF507" s="23">
        <v>3066</v>
      </c>
      <c r="AG507" s="23">
        <v>3066</v>
      </c>
      <c r="AH507" s="23">
        <v>3066</v>
      </c>
      <c r="AI507" s="23">
        <v>3066</v>
      </c>
      <c r="AJ507" s="23">
        <v>4530</v>
      </c>
      <c r="AK507" s="23">
        <v>4530</v>
      </c>
      <c r="AL507" s="23">
        <v>4530</v>
      </c>
      <c r="AM507" s="23">
        <v>4530</v>
      </c>
      <c r="AN507" s="23">
        <v>4530</v>
      </c>
      <c r="AO507" s="23">
        <v>6686</v>
      </c>
      <c r="AP507" s="23">
        <v>6686</v>
      </c>
      <c r="AQ507" s="23">
        <v>6686</v>
      </c>
      <c r="AR507" s="23">
        <v>6686</v>
      </c>
      <c r="AS507" s="23">
        <v>6686</v>
      </c>
      <c r="AT507" s="23">
        <v>8838</v>
      </c>
      <c r="AU507" s="23">
        <v>8838</v>
      </c>
      <c r="AV507" s="23">
        <v>8838</v>
      </c>
      <c r="AW507" s="23">
        <v>8838</v>
      </c>
      <c r="AX507" s="23">
        <v>0</v>
      </c>
    </row>
    <row r="508" spans="2:50" x14ac:dyDescent="0.2">
      <c r="B508" s="22">
        <v>38</v>
      </c>
      <c r="C508" s="23">
        <v>188</v>
      </c>
      <c r="D508" s="23">
        <v>188</v>
      </c>
      <c r="E508" s="23">
        <v>188</v>
      </c>
      <c r="F508" s="23">
        <v>188</v>
      </c>
      <c r="G508" s="23">
        <v>188</v>
      </c>
      <c r="H508" s="23">
        <v>188</v>
      </c>
      <c r="I508" s="23">
        <v>188</v>
      </c>
      <c r="J508" s="23">
        <v>188</v>
      </c>
      <c r="K508" s="23">
        <v>302</v>
      </c>
      <c r="L508" s="23">
        <v>302</v>
      </c>
      <c r="M508" s="23">
        <v>302</v>
      </c>
      <c r="N508" s="23">
        <v>302</v>
      </c>
      <c r="O508" s="23">
        <v>302</v>
      </c>
      <c r="P508" s="23">
        <v>630</v>
      </c>
      <c r="Q508" s="23">
        <v>630</v>
      </c>
      <c r="R508" s="23">
        <v>630</v>
      </c>
      <c r="S508" s="23">
        <v>630</v>
      </c>
      <c r="T508" s="23">
        <v>630</v>
      </c>
      <c r="U508" s="23">
        <v>1068</v>
      </c>
      <c r="V508" s="23">
        <v>1068</v>
      </c>
      <c r="W508" s="23">
        <v>1068</v>
      </c>
      <c r="X508" s="23">
        <v>1068</v>
      </c>
      <c r="Y508" s="23">
        <v>1068</v>
      </c>
      <c r="Z508" s="23">
        <v>1915</v>
      </c>
      <c r="AA508" s="23">
        <v>1915</v>
      </c>
      <c r="AB508" s="23">
        <v>1915</v>
      </c>
      <c r="AC508" s="23">
        <v>1915</v>
      </c>
      <c r="AD508" s="23">
        <v>1915</v>
      </c>
      <c r="AE508" s="23">
        <v>3066</v>
      </c>
      <c r="AF508" s="23">
        <v>3066</v>
      </c>
      <c r="AG508" s="23">
        <v>3066</v>
      </c>
      <c r="AH508" s="23">
        <v>3066</v>
      </c>
      <c r="AI508" s="23">
        <v>3066</v>
      </c>
      <c r="AJ508" s="23">
        <v>4530</v>
      </c>
      <c r="AK508" s="23">
        <v>4530</v>
      </c>
      <c r="AL508" s="23">
        <v>4530</v>
      </c>
      <c r="AM508" s="23">
        <v>4530</v>
      </c>
      <c r="AN508" s="23">
        <v>4530</v>
      </c>
      <c r="AO508" s="23">
        <v>6686</v>
      </c>
      <c r="AP508" s="23">
        <v>6686</v>
      </c>
      <c r="AQ508" s="23">
        <v>6686</v>
      </c>
      <c r="AR508" s="23">
        <v>6686</v>
      </c>
      <c r="AS508" s="23">
        <v>6686</v>
      </c>
      <c r="AT508" s="23">
        <v>8838</v>
      </c>
      <c r="AU508" s="23">
        <v>8838</v>
      </c>
      <c r="AV508" s="23">
        <v>8838</v>
      </c>
      <c r="AW508" s="23">
        <v>8838</v>
      </c>
      <c r="AX508" s="23">
        <v>0</v>
      </c>
    </row>
    <row r="509" spans="2:50" x14ac:dyDescent="0.2">
      <c r="B509" s="22">
        <v>39</v>
      </c>
      <c r="C509" s="23">
        <v>188</v>
      </c>
      <c r="D509" s="23">
        <v>188</v>
      </c>
      <c r="E509" s="23">
        <v>188</v>
      </c>
      <c r="F509" s="23">
        <v>188</v>
      </c>
      <c r="G509" s="23">
        <v>188</v>
      </c>
      <c r="H509" s="23">
        <v>188</v>
      </c>
      <c r="I509" s="23">
        <v>188</v>
      </c>
      <c r="J509" s="23">
        <v>188</v>
      </c>
      <c r="K509" s="23">
        <v>302</v>
      </c>
      <c r="L509" s="23">
        <v>302</v>
      </c>
      <c r="M509" s="23">
        <v>302</v>
      </c>
      <c r="N509" s="23">
        <v>302</v>
      </c>
      <c r="O509" s="23">
        <v>302</v>
      </c>
      <c r="P509" s="23">
        <v>630</v>
      </c>
      <c r="Q509" s="23">
        <v>630</v>
      </c>
      <c r="R509" s="23">
        <v>630</v>
      </c>
      <c r="S509" s="23">
        <v>630</v>
      </c>
      <c r="T509" s="23">
        <v>630</v>
      </c>
      <c r="U509" s="23">
        <v>1068</v>
      </c>
      <c r="V509" s="23">
        <v>1068</v>
      </c>
      <c r="W509" s="23">
        <v>1068</v>
      </c>
      <c r="X509" s="23">
        <v>1068</v>
      </c>
      <c r="Y509" s="23">
        <v>1068</v>
      </c>
      <c r="Z509" s="23">
        <v>1915</v>
      </c>
      <c r="AA509" s="23">
        <v>1915</v>
      </c>
      <c r="AB509" s="23">
        <v>1915</v>
      </c>
      <c r="AC509" s="23">
        <v>1915</v>
      </c>
      <c r="AD509" s="23">
        <v>1915</v>
      </c>
      <c r="AE509" s="23">
        <v>3066</v>
      </c>
      <c r="AF509" s="23">
        <v>3066</v>
      </c>
      <c r="AG509" s="23">
        <v>3066</v>
      </c>
      <c r="AH509" s="23">
        <v>3066</v>
      </c>
      <c r="AI509" s="23">
        <v>3066</v>
      </c>
      <c r="AJ509" s="23">
        <v>4530</v>
      </c>
      <c r="AK509" s="23">
        <v>4530</v>
      </c>
      <c r="AL509" s="23">
        <v>4530</v>
      </c>
      <c r="AM509" s="23">
        <v>4530</v>
      </c>
      <c r="AN509" s="23">
        <v>4530</v>
      </c>
      <c r="AO509" s="23">
        <v>6686</v>
      </c>
      <c r="AP509" s="23">
        <v>6686</v>
      </c>
      <c r="AQ509" s="23">
        <v>6686</v>
      </c>
      <c r="AR509" s="23">
        <v>6686</v>
      </c>
      <c r="AS509" s="23">
        <v>6686</v>
      </c>
      <c r="AT509" s="23">
        <v>8838</v>
      </c>
      <c r="AU509" s="23">
        <v>8838</v>
      </c>
      <c r="AV509" s="23">
        <v>8838</v>
      </c>
      <c r="AW509" s="23">
        <v>8838</v>
      </c>
      <c r="AX509" s="23">
        <v>0</v>
      </c>
    </row>
    <row r="510" spans="2:50" x14ac:dyDescent="0.2">
      <c r="B510" s="22">
        <v>40</v>
      </c>
      <c r="C510" s="23">
        <v>188</v>
      </c>
      <c r="D510" s="23">
        <v>188</v>
      </c>
      <c r="E510" s="23">
        <v>188</v>
      </c>
      <c r="F510" s="23">
        <v>188</v>
      </c>
      <c r="G510" s="23">
        <v>188</v>
      </c>
      <c r="H510" s="23">
        <v>188</v>
      </c>
      <c r="I510" s="23">
        <v>188</v>
      </c>
      <c r="J510" s="23">
        <v>188</v>
      </c>
      <c r="K510" s="23">
        <v>302</v>
      </c>
      <c r="L510" s="23">
        <v>302</v>
      </c>
      <c r="M510" s="23">
        <v>302</v>
      </c>
      <c r="N510" s="23">
        <v>302</v>
      </c>
      <c r="O510" s="23">
        <v>302</v>
      </c>
      <c r="P510" s="23">
        <v>630</v>
      </c>
      <c r="Q510" s="23">
        <v>630</v>
      </c>
      <c r="R510" s="23">
        <v>630</v>
      </c>
      <c r="S510" s="23">
        <v>630</v>
      </c>
      <c r="T510" s="23">
        <v>630</v>
      </c>
      <c r="U510" s="23">
        <v>1068</v>
      </c>
      <c r="V510" s="23">
        <v>1068</v>
      </c>
      <c r="W510" s="23">
        <v>1068</v>
      </c>
      <c r="X510" s="23">
        <v>1068</v>
      </c>
      <c r="Y510" s="23">
        <v>1068</v>
      </c>
      <c r="Z510" s="23">
        <v>1915</v>
      </c>
      <c r="AA510" s="23">
        <v>1915</v>
      </c>
      <c r="AB510" s="23">
        <v>1915</v>
      </c>
      <c r="AC510" s="23">
        <v>1915</v>
      </c>
      <c r="AD510" s="23">
        <v>1915</v>
      </c>
      <c r="AE510" s="23">
        <v>3066</v>
      </c>
      <c r="AF510" s="23">
        <v>3066</v>
      </c>
      <c r="AG510" s="23">
        <v>3066</v>
      </c>
      <c r="AH510" s="23">
        <v>3066</v>
      </c>
      <c r="AI510" s="23">
        <v>3066</v>
      </c>
      <c r="AJ510" s="23">
        <v>4530</v>
      </c>
      <c r="AK510" s="23">
        <v>4530</v>
      </c>
      <c r="AL510" s="23">
        <v>4530</v>
      </c>
      <c r="AM510" s="23">
        <v>4530</v>
      </c>
      <c r="AN510" s="23">
        <v>4530</v>
      </c>
      <c r="AO510" s="23">
        <v>6686</v>
      </c>
      <c r="AP510" s="23">
        <v>6686</v>
      </c>
      <c r="AQ510" s="23">
        <v>6686</v>
      </c>
      <c r="AR510" s="23">
        <v>6686</v>
      </c>
      <c r="AS510" s="23">
        <v>6686</v>
      </c>
      <c r="AT510" s="23">
        <v>8838</v>
      </c>
      <c r="AU510" s="23">
        <v>8838</v>
      </c>
      <c r="AV510" s="23">
        <v>8838</v>
      </c>
      <c r="AW510" s="23">
        <v>8838</v>
      </c>
      <c r="AX510" s="23">
        <v>0</v>
      </c>
    </row>
    <row r="511" spans="2:50" x14ac:dyDescent="0.2">
      <c r="B511" s="22">
        <v>41</v>
      </c>
      <c r="C511" s="23">
        <v>188</v>
      </c>
      <c r="D511" s="23">
        <v>188</v>
      </c>
      <c r="E511" s="23">
        <v>188</v>
      </c>
      <c r="F511" s="23">
        <v>188</v>
      </c>
      <c r="G511" s="23">
        <v>188</v>
      </c>
      <c r="H511" s="23">
        <v>188</v>
      </c>
      <c r="I511" s="23">
        <v>188</v>
      </c>
      <c r="J511" s="23">
        <v>188</v>
      </c>
      <c r="K511" s="23">
        <v>302</v>
      </c>
      <c r="L511" s="23">
        <v>302</v>
      </c>
      <c r="M511" s="23">
        <v>302</v>
      </c>
      <c r="N511" s="23">
        <v>302</v>
      </c>
      <c r="O511" s="23">
        <v>302</v>
      </c>
      <c r="P511" s="23">
        <v>630</v>
      </c>
      <c r="Q511" s="23">
        <v>630</v>
      </c>
      <c r="R511" s="23">
        <v>630</v>
      </c>
      <c r="S511" s="23">
        <v>630</v>
      </c>
      <c r="T511" s="23">
        <v>630</v>
      </c>
      <c r="U511" s="23">
        <v>1068</v>
      </c>
      <c r="V511" s="23">
        <v>1068</v>
      </c>
      <c r="W511" s="23">
        <v>1068</v>
      </c>
      <c r="X511" s="23">
        <v>1068</v>
      </c>
      <c r="Y511" s="23">
        <v>1068</v>
      </c>
      <c r="Z511" s="23">
        <v>1915</v>
      </c>
      <c r="AA511" s="23">
        <v>1915</v>
      </c>
      <c r="AB511" s="23">
        <v>1915</v>
      </c>
      <c r="AC511" s="23">
        <v>1915</v>
      </c>
      <c r="AD511" s="23">
        <v>1915</v>
      </c>
      <c r="AE511" s="23">
        <v>3066</v>
      </c>
      <c r="AF511" s="23">
        <v>3066</v>
      </c>
      <c r="AG511" s="23">
        <v>3066</v>
      </c>
      <c r="AH511" s="23">
        <v>3066</v>
      </c>
      <c r="AI511" s="23">
        <v>3066</v>
      </c>
      <c r="AJ511" s="23">
        <v>4530</v>
      </c>
      <c r="AK511" s="23">
        <v>4530</v>
      </c>
      <c r="AL511" s="23">
        <v>4530</v>
      </c>
      <c r="AM511" s="23">
        <v>4530</v>
      </c>
      <c r="AN511" s="23">
        <v>4530</v>
      </c>
      <c r="AO511" s="23">
        <v>6686</v>
      </c>
      <c r="AP511" s="23">
        <v>6686</v>
      </c>
      <c r="AQ511" s="23">
        <v>6686</v>
      </c>
      <c r="AR511" s="23">
        <v>6686</v>
      </c>
      <c r="AS511" s="23">
        <v>6686</v>
      </c>
      <c r="AT511" s="23">
        <v>8838</v>
      </c>
      <c r="AU511" s="23">
        <v>8838</v>
      </c>
      <c r="AV511" s="23">
        <v>8838</v>
      </c>
      <c r="AW511" s="23">
        <v>8838</v>
      </c>
      <c r="AX511" s="23">
        <v>0</v>
      </c>
    </row>
    <row r="512" spans="2:50" x14ac:dyDescent="0.2">
      <c r="B512" s="22">
        <v>42</v>
      </c>
      <c r="C512" s="23">
        <v>188</v>
      </c>
      <c r="D512" s="23">
        <v>188</v>
      </c>
      <c r="E512" s="23">
        <v>188</v>
      </c>
      <c r="F512" s="23">
        <v>188</v>
      </c>
      <c r="G512" s="23">
        <v>188</v>
      </c>
      <c r="H512" s="23">
        <v>188</v>
      </c>
      <c r="I512" s="23">
        <v>188</v>
      </c>
      <c r="J512" s="23">
        <v>188</v>
      </c>
      <c r="K512" s="23">
        <v>302</v>
      </c>
      <c r="L512" s="23">
        <v>302</v>
      </c>
      <c r="M512" s="23">
        <v>302</v>
      </c>
      <c r="N512" s="23">
        <v>302</v>
      </c>
      <c r="O512" s="23">
        <v>302</v>
      </c>
      <c r="P512" s="23">
        <v>630</v>
      </c>
      <c r="Q512" s="23">
        <v>630</v>
      </c>
      <c r="R512" s="23">
        <v>630</v>
      </c>
      <c r="S512" s="23">
        <v>630</v>
      </c>
      <c r="T512" s="23">
        <v>630</v>
      </c>
      <c r="U512" s="23">
        <v>1068</v>
      </c>
      <c r="V512" s="23">
        <v>1068</v>
      </c>
      <c r="W512" s="23">
        <v>1068</v>
      </c>
      <c r="X512" s="23">
        <v>1068</v>
      </c>
      <c r="Y512" s="23">
        <v>1068</v>
      </c>
      <c r="Z512" s="23">
        <v>1915</v>
      </c>
      <c r="AA512" s="23">
        <v>1915</v>
      </c>
      <c r="AB512" s="23">
        <v>1915</v>
      </c>
      <c r="AC512" s="23">
        <v>1915</v>
      </c>
      <c r="AD512" s="23">
        <v>1915</v>
      </c>
      <c r="AE512" s="23">
        <v>3066</v>
      </c>
      <c r="AF512" s="23">
        <v>3066</v>
      </c>
      <c r="AG512" s="23">
        <v>3066</v>
      </c>
      <c r="AH512" s="23">
        <v>3066</v>
      </c>
      <c r="AI512" s="23">
        <v>3066</v>
      </c>
      <c r="AJ512" s="23">
        <v>4530</v>
      </c>
      <c r="AK512" s="23">
        <v>4530</v>
      </c>
      <c r="AL512" s="23">
        <v>4530</v>
      </c>
      <c r="AM512" s="23">
        <v>4530</v>
      </c>
      <c r="AN512" s="23">
        <v>4530</v>
      </c>
      <c r="AO512" s="23">
        <v>6686</v>
      </c>
      <c r="AP512" s="23">
        <v>6686</v>
      </c>
      <c r="AQ512" s="23">
        <v>6686</v>
      </c>
      <c r="AR512" s="23">
        <v>6686</v>
      </c>
      <c r="AS512" s="23">
        <v>6686</v>
      </c>
      <c r="AT512" s="23">
        <v>8838</v>
      </c>
      <c r="AU512" s="23">
        <v>8838</v>
      </c>
      <c r="AV512" s="23">
        <v>8838</v>
      </c>
      <c r="AW512" s="23">
        <v>8838</v>
      </c>
      <c r="AX512" s="23">
        <v>0</v>
      </c>
    </row>
    <row r="513" spans="2:50" x14ac:dyDescent="0.2">
      <c r="B513" s="22">
        <v>43</v>
      </c>
      <c r="C513" s="23">
        <v>188</v>
      </c>
      <c r="D513" s="23">
        <v>188</v>
      </c>
      <c r="E513" s="23">
        <v>188</v>
      </c>
      <c r="F513" s="23">
        <v>188</v>
      </c>
      <c r="G513" s="23">
        <v>188</v>
      </c>
      <c r="H513" s="23">
        <v>188</v>
      </c>
      <c r="I513" s="23">
        <v>188</v>
      </c>
      <c r="J513" s="23">
        <v>188</v>
      </c>
      <c r="K513" s="23">
        <v>302</v>
      </c>
      <c r="L513" s="23">
        <v>302</v>
      </c>
      <c r="M513" s="23">
        <v>302</v>
      </c>
      <c r="N513" s="23">
        <v>302</v>
      </c>
      <c r="O513" s="23">
        <v>302</v>
      </c>
      <c r="P513" s="23">
        <v>630</v>
      </c>
      <c r="Q513" s="23">
        <v>630</v>
      </c>
      <c r="R513" s="23">
        <v>630</v>
      </c>
      <c r="S513" s="23">
        <v>630</v>
      </c>
      <c r="T513" s="23">
        <v>630</v>
      </c>
      <c r="U513" s="23">
        <v>1068</v>
      </c>
      <c r="V513" s="23">
        <v>1068</v>
      </c>
      <c r="W513" s="23">
        <v>1068</v>
      </c>
      <c r="X513" s="23">
        <v>1068</v>
      </c>
      <c r="Y513" s="23">
        <v>1068</v>
      </c>
      <c r="Z513" s="23">
        <v>1915</v>
      </c>
      <c r="AA513" s="23">
        <v>1915</v>
      </c>
      <c r="AB513" s="23">
        <v>1915</v>
      </c>
      <c r="AC513" s="23">
        <v>1915</v>
      </c>
      <c r="AD513" s="23">
        <v>1915</v>
      </c>
      <c r="AE513" s="23">
        <v>3066</v>
      </c>
      <c r="AF513" s="23">
        <v>3066</v>
      </c>
      <c r="AG513" s="23">
        <v>3066</v>
      </c>
      <c r="AH513" s="23">
        <v>3066</v>
      </c>
      <c r="AI513" s="23">
        <v>3066</v>
      </c>
      <c r="AJ513" s="23">
        <v>4530</v>
      </c>
      <c r="AK513" s="23">
        <v>4530</v>
      </c>
      <c r="AL513" s="23">
        <v>4530</v>
      </c>
      <c r="AM513" s="23">
        <v>4530</v>
      </c>
      <c r="AN513" s="23">
        <v>4530</v>
      </c>
      <c r="AO513" s="23">
        <v>6686</v>
      </c>
      <c r="AP513" s="23">
        <v>6686</v>
      </c>
      <c r="AQ513" s="23">
        <v>6686</v>
      </c>
      <c r="AR513" s="23">
        <v>6686</v>
      </c>
      <c r="AS513" s="23">
        <v>6686</v>
      </c>
      <c r="AT513" s="23">
        <v>8838</v>
      </c>
      <c r="AU513" s="23">
        <v>8838</v>
      </c>
      <c r="AV513" s="23">
        <v>8838</v>
      </c>
      <c r="AW513" s="23">
        <v>8838</v>
      </c>
      <c r="AX513" s="23">
        <v>0</v>
      </c>
    </row>
    <row r="514" spans="2:50" x14ac:dyDescent="0.2">
      <c r="B514" s="22">
        <v>44</v>
      </c>
      <c r="C514" s="23">
        <v>188</v>
      </c>
      <c r="D514" s="23">
        <v>188</v>
      </c>
      <c r="E514" s="23">
        <v>188</v>
      </c>
      <c r="F514" s="23">
        <v>188</v>
      </c>
      <c r="G514" s="23">
        <v>188</v>
      </c>
      <c r="H514" s="23">
        <v>188</v>
      </c>
      <c r="I514" s="23">
        <v>188</v>
      </c>
      <c r="J514" s="23">
        <v>188</v>
      </c>
      <c r="K514" s="23">
        <v>302</v>
      </c>
      <c r="L514" s="23">
        <v>302</v>
      </c>
      <c r="M514" s="23">
        <v>302</v>
      </c>
      <c r="N514" s="23">
        <v>302</v>
      </c>
      <c r="O514" s="23">
        <v>302</v>
      </c>
      <c r="P514" s="23">
        <v>630</v>
      </c>
      <c r="Q514" s="23">
        <v>630</v>
      </c>
      <c r="R514" s="23">
        <v>630</v>
      </c>
      <c r="S514" s="23">
        <v>630</v>
      </c>
      <c r="T514" s="23">
        <v>630</v>
      </c>
      <c r="U514" s="23">
        <v>1068</v>
      </c>
      <c r="V514" s="23">
        <v>1068</v>
      </c>
      <c r="W514" s="23">
        <v>1068</v>
      </c>
      <c r="X514" s="23">
        <v>1068</v>
      </c>
      <c r="Y514" s="23">
        <v>1068</v>
      </c>
      <c r="Z514" s="23">
        <v>1915</v>
      </c>
      <c r="AA514" s="23">
        <v>1915</v>
      </c>
      <c r="AB514" s="23">
        <v>1915</v>
      </c>
      <c r="AC514" s="23">
        <v>1915</v>
      </c>
      <c r="AD514" s="23">
        <v>1915</v>
      </c>
      <c r="AE514" s="23">
        <v>3066</v>
      </c>
      <c r="AF514" s="23">
        <v>3066</v>
      </c>
      <c r="AG514" s="23">
        <v>3066</v>
      </c>
      <c r="AH514" s="23">
        <v>3066</v>
      </c>
      <c r="AI514" s="23">
        <v>3066</v>
      </c>
      <c r="AJ514" s="23">
        <v>4530</v>
      </c>
      <c r="AK514" s="23">
        <v>4530</v>
      </c>
      <c r="AL514" s="23">
        <v>4530</v>
      </c>
      <c r="AM514" s="23">
        <v>4530</v>
      </c>
      <c r="AN514" s="23">
        <v>4530</v>
      </c>
      <c r="AO514" s="23">
        <v>6686</v>
      </c>
      <c r="AP514" s="23">
        <v>6686</v>
      </c>
      <c r="AQ514" s="23">
        <v>6686</v>
      </c>
      <c r="AR514" s="23">
        <v>6686</v>
      </c>
      <c r="AS514" s="23">
        <v>6686</v>
      </c>
      <c r="AT514" s="23">
        <v>8838</v>
      </c>
      <c r="AU514" s="23">
        <v>8838</v>
      </c>
      <c r="AV514" s="23">
        <v>8838</v>
      </c>
      <c r="AW514" s="23">
        <v>8838</v>
      </c>
      <c r="AX514" s="23">
        <v>0</v>
      </c>
    </row>
    <row r="515" spans="2:50" x14ac:dyDescent="0.2">
      <c r="B515" s="22">
        <v>45</v>
      </c>
      <c r="C515" s="23">
        <v>188</v>
      </c>
      <c r="D515" s="23">
        <v>188</v>
      </c>
      <c r="E515" s="23">
        <v>188</v>
      </c>
      <c r="F515" s="23">
        <v>188</v>
      </c>
      <c r="G515" s="23">
        <v>188</v>
      </c>
      <c r="H515" s="23">
        <v>188</v>
      </c>
      <c r="I515" s="23">
        <v>188</v>
      </c>
      <c r="J515" s="23">
        <v>188</v>
      </c>
      <c r="K515" s="23">
        <v>302</v>
      </c>
      <c r="L515" s="23">
        <v>302</v>
      </c>
      <c r="M515" s="23">
        <v>302</v>
      </c>
      <c r="N515" s="23">
        <v>302</v>
      </c>
      <c r="O515" s="23">
        <v>302</v>
      </c>
      <c r="P515" s="23">
        <v>630</v>
      </c>
      <c r="Q515" s="23">
        <v>630</v>
      </c>
      <c r="R515" s="23">
        <v>630</v>
      </c>
      <c r="S515" s="23">
        <v>630</v>
      </c>
      <c r="T515" s="23">
        <v>630</v>
      </c>
      <c r="U515" s="23">
        <v>1068</v>
      </c>
      <c r="V515" s="23">
        <v>1068</v>
      </c>
      <c r="W515" s="23">
        <v>1068</v>
      </c>
      <c r="X515" s="23">
        <v>1068</v>
      </c>
      <c r="Y515" s="23">
        <v>1068</v>
      </c>
      <c r="Z515" s="23">
        <v>1915</v>
      </c>
      <c r="AA515" s="23">
        <v>1915</v>
      </c>
      <c r="AB515" s="23">
        <v>1915</v>
      </c>
      <c r="AC515" s="23">
        <v>1915</v>
      </c>
      <c r="AD515" s="23">
        <v>1915</v>
      </c>
      <c r="AE515" s="23">
        <v>3066</v>
      </c>
      <c r="AF515" s="23">
        <v>3066</v>
      </c>
      <c r="AG515" s="23">
        <v>3066</v>
      </c>
      <c r="AH515" s="23">
        <v>3066</v>
      </c>
      <c r="AI515" s="23">
        <v>3066</v>
      </c>
      <c r="AJ515" s="23">
        <v>4530</v>
      </c>
      <c r="AK515" s="23">
        <v>4530</v>
      </c>
      <c r="AL515" s="23">
        <v>4530</v>
      </c>
      <c r="AM515" s="23">
        <v>4530</v>
      </c>
      <c r="AN515" s="23">
        <v>4530</v>
      </c>
      <c r="AO515" s="23">
        <v>6686</v>
      </c>
      <c r="AP515" s="23">
        <v>6686</v>
      </c>
      <c r="AQ515" s="23">
        <v>6686</v>
      </c>
      <c r="AR515" s="23">
        <v>6686</v>
      </c>
      <c r="AS515" s="23">
        <v>6686</v>
      </c>
      <c r="AT515" s="23">
        <v>8838</v>
      </c>
      <c r="AU515" s="23">
        <v>8838</v>
      </c>
      <c r="AV515" s="23">
        <v>8838</v>
      </c>
      <c r="AW515" s="23">
        <v>8838</v>
      </c>
      <c r="AX515" s="23">
        <v>0</v>
      </c>
    </row>
    <row r="516" spans="2:50" x14ac:dyDescent="0.2">
      <c r="B516" s="22">
        <v>46</v>
      </c>
      <c r="C516" s="23">
        <v>188</v>
      </c>
      <c r="D516" s="23">
        <v>188</v>
      </c>
      <c r="E516" s="23">
        <v>188</v>
      </c>
      <c r="F516" s="23">
        <v>188</v>
      </c>
      <c r="G516" s="23">
        <v>188</v>
      </c>
      <c r="H516" s="23">
        <v>188</v>
      </c>
      <c r="I516" s="23">
        <v>188</v>
      </c>
      <c r="J516" s="23">
        <v>188</v>
      </c>
      <c r="K516" s="23">
        <v>302</v>
      </c>
      <c r="L516" s="23">
        <v>302</v>
      </c>
      <c r="M516" s="23">
        <v>302</v>
      </c>
      <c r="N516" s="23">
        <v>302</v>
      </c>
      <c r="O516" s="23">
        <v>302</v>
      </c>
      <c r="P516" s="23">
        <v>630</v>
      </c>
      <c r="Q516" s="23">
        <v>630</v>
      </c>
      <c r="R516" s="23">
        <v>630</v>
      </c>
      <c r="S516" s="23">
        <v>630</v>
      </c>
      <c r="T516" s="23">
        <v>630</v>
      </c>
      <c r="U516" s="23">
        <v>1068</v>
      </c>
      <c r="V516" s="23">
        <v>1068</v>
      </c>
      <c r="W516" s="23">
        <v>1068</v>
      </c>
      <c r="X516" s="23">
        <v>1068</v>
      </c>
      <c r="Y516" s="23">
        <v>1068</v>
      </c>
      <c r="Z516" s="23">
        <v>1915</v>
      </c>
      <c r="AA516" s="23">
        <v>1915</v>
      </c>
      <c r="AB516" s="23">
        <v>1915</v>
      </c>
      <c r="AC516" s="23">
        <v>1915</v>
      </c>
      <c r="AD516" s="23">
        <v>1915</v>
      </c>
      <c r="AE516" s="23">
        <v>3066</v>
      </c>
      <c r="AF516" s="23">
        <v>3066</v>
      </c>
      <c r="AG516" s="23">
        <v>3066</v>
      </c>
      <c r="AH516" s="23">
        <v>3066</v>
      </c>
      <c r="AI516" s="23">
        <v>3066</v>
      </c>
      <c r="AJ516" s="23">
        <v>4530</v>
      </c>
      <c r="AK516" s="23">
        <v>4530</v>
      </c>
      <c r="AL516" s="23">
        <v>4530</v>
      </c>
      <c r="AM516" s="23">
        <v>4530</v>
      </c>
      <c r="AN516" s="23">
        <v>4530</v>
      </c>
      <c r="AO516" s="23">
        <v>6686</v>
      </c>
      <c r="AP516" s="23">
        <v>6686</v>
      </c>
      <c r="AQ516" s="23">
        <v>6686</v>
      </c>
      <c r="AR516" s="23">
        <v>6686</v>
      </c>
      <c r="AS516" s="23">
        <v>6686</v>
      </c>
      <c r="AT516" s="23">
        <v>8838</v>
      </c>
      <c r="AU516" s="23">
        <v>8838</v>
      </c>
      <c r="AV516" s="23">
        <v>8838</v>
      </c>
      <c r="AW516" s="23">
        <v>8838</v>
      </c>
      <c r="AX516" s="23">
        <v>0</v>
      </c>
    </row>
    <row r="517" spans="2:50" x14ac:dyDescent="0.2">
      <c r="B517" s="22">
        <v>47</v>
      </c>
      <c r="C517" s="23">
        <v>188</v>
      </c>
      <c r="D517" s="23">
        <v>188</v>
      </c>
      <c r="E517" s="23">
        <v>188</v>
      </c>
      <c r="F517" s="23">
        <v>188</v>
      </c>
      <c r="G517" s="23">
        <v>188</v>
      </c>
      <c r="H517" s="23">
        <v>188</v>
      </c>
      <c r="I517" s="23">
        <v>188</v>
      </c>
      <c r="J517" s="23">
        <v>188</v>
      </c>
      <c r="K517" s="23">
        <v>302</v>
      </c>
      <c r="L517" s="23">
        <v>302</v>
      </c>
      <c r="M517" s="23">
        <v>302</v>
      </c>
      <c r="N517" s="23">
        <v>302</v>
      </c>
      <c r="O517" s="23">
        <v>302</v>
      </c>
      <c r="P517" s="23">
        <v>630</v>
      </c>
      <c r="Q517" s="23">
        <v>630</v>
      </c>
      <c r="R517" s="23">
        <v>630</v>
      </c>
      <c r="S517" s="23">
        <v>630</v>
      </c>
      <c r="T517" s="23">
        <v>630</v>
      </c>
      <c r="U517" s="23">
        <v>1068</v>
      </c>
      <c r="V517" s="23">
        <v>1068</v>
      </c>
      <c r="W517" s="23">
        <v>1068</v>
      </c>
      <c r="X517" s="23">
        <v>1068</v>
      </c>
      <c r="Y517" s="23">
        <v>1068</v>
      </c>
      <c r="Z517" s="23">
        <v>1915</v>
      </c>
      <c r="AA517" s="23">
        <v>1915</v>
      </c>
      <c r="AB517" s="23">
        <v>1915</v>
      </c>
      <c r="AC517" s="23">
        <v>1915</v>
      </c>
      <c r="AD517" s="23">
        <v>1915</v>
      </c>
      <c r="AE517" s="23">
        <v>3066</v>
      </c>
      <c r="AF517" s="23">
        <v>3066</v>
      </c>
      <c r="AG517" s="23">
        <v>3066</v>
      </c>
      <c r="AH517" s="23">
        <v>3066</v>
      </c>
      <c r="AI517" s="23">
        <v>3066</v>
      </c>
      <c r="AJ517" s="23">
        <v>4530</v>
      </c>
      <c r="AK517" s="23">
        <v>4530</v>
      </c>
      <c r="AL517" s="23">
        <v>4530</v>
      </c>
      <c r="AM517" s="23">
        <v>4530</v>
      </c>
      <c r="AN517" s="23">
        <v>4530</v>
      </c>
      <c r="AO517" s="23">
        <v>6686</v>
      </c>
      <c r="AP517" s="23">
        <v>6686</v>
      </c>
      <c r="AQ517" s="23">
        <v>6686</v>
      </c>
      <c r="AR517" s="23">
        <v>6686</v>
      </c>
      <c r="AS517" s="23">
        <v>6686</v>
      </c>
      <c r="AT517" s="23">
        <v>8838</v>
      </c>
      <c r="AU517" s="23">
        <v>8838</v>
      </c>
      <c r="AV517" s="23">
        <v>8838</v>
      </c>
      <c r="AW517" s="23">
        <v>8838</v>
      </c>
      <c r="AX517" s="23">
        <v>0</v>
      </c>
    </row>
    <row r="521" spans="2:50" x14ac:dyDescent="0.2">
      <c r="B521">
        <v>100000</v>
      </c>
    </row>
    <row r="522" spans="2:50" x14ac:dyDescent="0.2">
      <c r="B522">
        <v>811</v>
      </c>
      <c r="C522" s="22">
        <v>18</v>
      </c>
      <c r="D522" s="22">
        <v>19</v>
      </c>
      <c r="E522" s="22">
        <v>20</v>
      </c>
      <c r="F522" s="22">
        <v>21</v>
      </c>
      <c r="G522" s="22">
        <v>22</v>
      </c>
      <c r="H522" s="22">
        <v>23</v>
      </c>
      <c r="I522" s="22">
        <v>24</v>
      </c>
      <c r="J522" s="22">
        <v>25</v>
      </c>
      <c r="K522" s="22">
        <v>26</v>
      </c>
      <c r="L522" s="22">
        <v>27</v>
      </c>
      <c r="M522" s="22">
        <v>28</v>
      </c>
      <c r="N522" s="22">
        <v>29</v>
      </c>
      <c r="O522" s="22">
        <v>30</v>
      </c>
      <c r="P522" s="22">
        <v>31</v>
      </c>
      <c r="Q522" s="22">
        <v>32</v>
      </c>
      <c r="R522" s="22">
        <v>33</v>
      </c>
      <c r="S522" s="22">
        <v>34</v>
      </c>
      <c r="T522" s="22">
        <v>35</v>
      </c>
      <c r="U522" s="22">
        <v>36</v>
      </c>
      <c r="V522" s="22">
        <v>37</v>
      </c>
      <c r="W522" s="22">
        <v>38</v>
      </c>
      <c r="X522" s="22">
        <v>39</v>
      </c>
      <c r="Y522" s="22">
        <v>40</v>
      </c>
      <c r="Z522" s="22">
        <v>41</v>
      </c>
      <c r="AA522" s="22">
        <v>42</v>
      </c>
      <c r="AB522" s="22">
        <v>43</v>
      </c>
      <c r="AC522" s="22">
        <v>44</v>
      </c>
      <c r="AD522" s="22">
        <v>45</v>
      </c>
      <c r="AE522" s="22">
        <v>46</v>
      </c>
      <c r="AF522" s="22">
        <v>47</v>
      </c>
      <c r="AG522" s="22">
        <v>48</v>
      </c>
      <c r="AH522" s="22">
        <v>49</v>
      </c>
      <c r="AI522" s="22">
        <v>50</v>
      </c>
      <c r="AJ522" s="22">
        <v>51</v>
      </c>
      <c r="AK522" s="22">
        <v>52</v>
      </c>
      <c r="AL522" s="22">
        <v>53</v>
      </c>
      <c r="AM522" s="22">
        <v>54</v>
      </c>
      <c r="AN522" s="22">
        <v>55</v>
      </c>
      <c r="AO522" s="22">
        <v>56</v>
      </c>
      <c r="AP522" s="22">
        <v>57</v>
      </c>
      <c r="AQ522" s="22">
        <v>58</v>
      </c>
      <c r="AR522" s="22">
        <v>59</v>
      </c>
      <c r="AS522" s="22">
        <v>60</v>
      </c>
      <c r="AT522" s="22">
        <v>61</v>
      </c>
      <c r="AU522" s="22">
        <v>62</v>
      </c>
      <c r="AV522" s="22">
        <v>63</v>
      </c>
      <c r="AW522" s="22">
        <v>64</v>
      </c>
      <c r="AX522" s="22">
        <v>65</v>
      </c>
    </row>
    <row r="523" spans="2:50" x14ac:dyDescent="0.2">
      <c r="B523" s="22">
        <v>1</v>
      </c>
      <c r="C523" s="23">
        <v>240</v>
      </c>
      <c r="D523" s="23">
        <v>240</v>
      </c>
      <c r="E523" s="23">
        <v>240</v>
      </c>
      <c r="F523" s="23">
        <v>240</v>
      </c>
      <c r="G523" s="23">
        <v>240</v>
      </c>
      <c r="H523" s="23">
        <v>240</v>
      </c>
      <c r="I523" s="23">
        <v>240</v>
      </c>
      <c r="J523" s="23">
        <v>240</v>
      </c>
      <c r="K523" s="23">
        <v>417</v>
      </c>
      <c r="L523" s="23">
        <v>417</v>
      </c>
      <c r="M523" s="23">
        <v>417</v>
      </c>
      <c r="N523" s="23">
        <v>417</v>
      </c>
      <c r="O523" s="23">
        <v>417</v>
      </c>
      <c r="P523" s="23">
        <v>896</v>
      </c>
      <c r="Q523" s="23">
        <v>896</v>
      </c>
      <c r="R523" s="23">
        <v>896</v>
      </c>
      <c r="S523" s="23">
        <v>896</v>
      </c>
      <c r="T523" s="23">
        <v>896</v>
      </c>
      <c r="U523" s="23">
        <v>1451</v>
      </c>
      <c r="V523" s="23">
        <v>1451</v>
      </c>
      <c r="W523" s="23">
        <v>1451</v>
      </c>
      <c r="X523" s="23">
        <v>1451</v>
      </c>
      <c r="Y523" s="23">
        <v>1451</v>
      </c>
      <c r="Z523" s="23">
        <v>2426</v>
      </c>
      <c r="AA523" s="23">
        <v>2426</v>
      </c>
      <c r="AB523" s="23">
        <v>2426</v>
      </c>
      <c r="AC523" s="23">
        <v>2426</v>
      </c>
      <c r="AD523" s="23">
        <v>2426</v>
      </c>
      <c r="AE523" s="23">
        <v>3698</v>
      </c>
      <c r="AF523" s="23">
        <v>3698</v>
      </c>
      <c r="AG523" s="23">
        <v>3698</v>
      </c>
      <c r="AH523" s="23">
        <v>3698</v>
      </c>
      <c r="AI523" s="23">
        <v>3698</v>
      </c>
      <c r="AJ523" s="23">
        <v>5431</v>
      </c>
      <c r="AK523" s="23">
        <v>5431</v>
      </c>
      <c r="AL523" s="23">
        <v>5431</v>
      </c>
      <c r="AM523" s="23">
        <v>5431</v>
      </c>
      <c r="AN523" s="23">
        <v>5431</v>
      </c>
      <c r="AO523" s="23">
        <v>7776</v>
      </c>
      <c r="AP523" s="23">
        <v>7776</v>
      </c>
      <c r="AQ523" s="23">
        <v>7776</v>
      </c>
      <c r="AR523" s="23">
        <v>7776</v>
      </c>
      <c r="AS523" s="23">
        <v>7776</v>
      </c>
      <c r="AT523" s="23">
        <v>9134</v>
      </c>
      <c r="AU523" s="23">
        <v>9134</v>
      </c>
      <c r="AV523" s="23">
        <v>9134</v>
      </c>
      <c r="AW523" s="23">
        <v>9134</v>
      </c>
      <c r="AX523" s="23">
        <v>0</v>
      </c>
    </row>
    <row r="524" spans="2:50" x14ac:dyDescent="0.2">
      <c r="B524" s="22">
        <v>2</v>
      </c>
      <c r="C524" s="23">
        <v>240</v>
      </c>
      <c r="D524" s="23">
        <v>240</v>
      </c>
      <c r="E524" s="23">
        <v>240</v>
      </c>
      <c r="F524" s="23">
        <v>240</v>
      </c>
      <c r="G524" s="23">
        <v>240</v>
      </c>
      <c r="H524" s="23">
        <v>240</v>
      </c>
      <c r="I524" s="23">
        <v>240</v>
      </c>
      <c r="J524" s="23">
        <v>240</v>
      </c>
      <c r="K524" s="23">
        <v>417</v>
      </c>
      <c r="L524" s="23">
        <v>417</v>
      </c>
      <c r="M524" s="23">
        <v>417</v>
      </c>
      <c r="N524" s="23">
        <v>417</v>
      </c>
      <c r="O524" s="23">
        <v>417</v>
      </c>
      <c r="P524" s="23">
        <v>896</v>
      </c>
      <c r="Q524" s="23">
        <v>896</v>
      </c>
      <c r="R524" s="23">
        <v>896</v>
      </c>
      <c r="S524" s="23">
        <v>896</v>
      </c>
      <c r="T524" s="23">
        <v>896</v>
      </c>
      <c r="U524" s="23">
        <v>1451</v>
      </c>
      <c r="V524" s="23">
        <v>1451</v>
      </c>
      <c r="W524" s="23">
        <v>1451</v>
      </c>
      <c r="X524" s="23">
        <v>1451</v>
      </c>
      <c r="Y524" s="23">
        <v>1451</v>
      </c>
      <c r="Z524" s="23">
        <v>2426</v>
      </c>
      <c r="AA524" s="23">
        <v>2426</v>
      </c>
      <c r="AB524" s="23">
        <v>2426</v>
      </c>
      <c r="AC524" s="23">
        <v>2426</v>
      </c>
      <c r="AD524" s="23">
        <v>2426</v>
      </c>
      <c r="AE524" s="23">
        <v>3698</v>
      </c>
      <c r="AF524" s="23">
        <v>3698</v>
      </c>
      <c r="AG524" s="23">
        <v>3698</v>
      </c>
      <c r="AH524" s="23">
        <v>3698</v>
      </c>
      <c r="AI524" s="23">
        <v>3698</v>
      </c>
      <c r="AJ524" s="23">
        <v>5431</v>
      </c>
      <c r="AK524" s="23">
        <v>5431</v>
      </c>
      <c r="AL524" s="23">
        <v>5431</v>
      </c>
      <c r="AM524" s="23">
        <v>5431</v>
      </c>
      <c r="AN524" s="23">
        <v>5431</v>
      </c>
      <c r="AO524" s="23">
        <v>7776</v>
      </c>
      <c r="AP524" s="23">
        <v>7776</v>
      </c>
      <c r="AQ524" s="23">
        <v>7776</v>
      </c>
      <c r="AR524" s="23">
        <v>7776</v>
      </c>
      <c r="AS524" s="23">
        <v>7776</v>
      </c>
      <c r="AT524" s="23">
        <v>9134</v>
      </c>
      <c r="AU524" s="23">
        <v>9134</v>
      </c>
      <c r="AV524" s="23">
        <v>9134</v>
      </c>
      <c r="AW524" s="23">
        <v>9134</v>
      </c>
      <c r="AX524" s="23">
        <v>0</v>
      </c>
    </row>
    <row r="525" spans="2:50" x14ac:dyDescent="0.2">
      <c r="B525" s="22">
        <v>3</v>
      </c>
      <c r="C525" s="23">
        <v>240</v>
      </c>
      <c r="D525" s="23">
        <v>240</v>
      </c>
      <c r="E525" s="23">
        <v>240</v>
      </c>
      <c r="F525" s="23">
        <v>240</v>
      </c>
      <c r="G525" s="23">
        <v>240</v>
      </c>
      <c r="H525" s="23">
        <v>240</v>
      </c>
      <c r="I525" s="23">
        <v>240</v>
      </c>
      <c r="J525" s="23">
        <v>240</v>
      </c>
      <c r="K525" s="23">
        <v>417</v>
      </c>
      <c r="L525" s="23">
        <v>417</v>
      </c>
      <c r="M525" s="23">
        <v>417</v>
      </c>
      <c r="N525" s="23">
        <v>417</v>
      </c>
      <c r="O525" s="23">
        <v>417</v>
      </c>
      <c r="P525" s="23">
        <v>896</v>
      </c>
      <c r="Q525" s="23">
        <v>896</v>
      </c>
      <c r="R525" s="23">
        <v>896</v>
      </c>
      <c r="S525" s="23">
        <v>896</v>
      </c>
      <c r="T525" s="23">
        <v>896</v>
      </c>
      <c r="U525" s="23">
        <v>1451</v>
      </c>
      <c r="V525" s="23">
        <v>1451</v>
      </c>
      <c r="W525" s="23">
        <v>1451</v>
      </c>
      <c r="X525" s="23">
        <v>1451</v>
      </c>
      <c r="Y525" s="23">
        <v>1451</v>
      </c>
      <c r="Z525" s="23">
        <v>2426</v>
      </c>
      <c r="AA525" s="23">
        <v>2426</v>
      </c>
      <c r="AB525" s="23">
        <v>2426</v>
      </c>
      <c r="AC525" s="23">
        <v>2426</v>
      </c>
      <c r="AD525" s="23">
        <v>2426</v>
      </c>
      <c r="AE525" s="23">
        <v>3698</v>
      </c>
      <c r="AF525" s="23">
        <v>3698</v>
      </c>
      <c r="AG525" s="23">
        <v>3698</v>
      </c>
      <c r="AH525" s="23">
        <v>3698</v>
      </c>
      <c r="AI525" s="23">
        <v>3698</v>
      </c>
      <c r="AJ525" s="23">
        <v>5431</v>
      </c>
      <c r="AK525" s="23">
        <v>5431</v>
      </c>
      <c r="AL525" s="23">
        <v>5431</v>
      </c>
      <c r="AM525" s="23">
        <v>5431</v>
      </c>
      <c r="AN525" s="23">
        <v>5431</v>
      </c>
      <c r="AO525" s="23">
        <v>7776</v>
      </c>
      <c r="AP525" s="23">
        <v>7776</v>
      </c>
      <c r="AQ525" s="23">
        <v>7776</v>
      </c>
      <c r="AR525" s="23">
        <v>7776</v>
      </c>
      <c r="AS525" s="23">
        <v>7776</v>
      </c>
      <c r="AT525" s="23">
        <v>9134</v>
      </c>
      <c r="AU525" s="23">
        <v>9134</v>
      </c>
      <c r="AV525" s="23">
        <v>9134</v>
      </c>
      <c r="AW525" s="23">
        <v>9134</v>
      </c>
      <c r="AX525" s="23">
        <v>0</v>
      </c>
    </row>
    <row r="526" spans="2:50" x14ac:dyDescent="0.2">
      <c r="B526" s="22">
        <v>4</v>
      </c>
      <c r="C526" s="23">
        <v>240</v>
      </c>
      <c r="D526" s="23">
        <v>240</v>
      </c>
      <c r="E526" s="23">
        <v>240</v>
      </c>
      <c r="F526" s="23">
        <v>240</v>
      </c>
      <c r="G526" s="23">
        <v>240</v>
      </c>
      <c r="H526" s="23">
        <v>240</v>
      </c>
      <c r="I526" s="23">
        <v>240</v>
      </c>
      <c r="J526" s="23">
        <v>240</v>
      </c>
      <c r="K526" s="23">
        <v>417</v>
      </c>
      <c r="L526" s="23">
        <v>417</v>
      </c>
      <c r="M526" s="23">
        <v>417</v>
      </c>
      <c r="N526" s="23">
        <v>417</v>
      </c>
      <c r="O526" s="23">
        <v>417</v>
      </c>
      <c r="P526" s="23">
        <v>896</v>
      </c>
      <c r="Q526" s="23">
        <v>896</v>
      </c>
      <c r="R526" s="23">
        <v>896</v>
      </c>
      <c r="S526" s="23">
        <v>896</v>
      </c>
      <c r="T526" s="23">
        <v>896</v>
      </c>
      <c r="U526" s="23">
        <v>1451</v>
      </c>
      <c r="V526" s="23">
        <v>1451</v>
      </c>
      <c r="W526" s="23">
        <v>1451</v>
      </c>
      <c r="X526" s="23">
        <v>1451</v>
      </c>
      <c r="Y526" s="23">
        <v>1451</v>
      </c>
      <c r="Z526" s="23">
        <v>2426</v>
      </c>
      <c r="AA526" s="23">
        <v>2426</v>
      </c>
      <c r="AB526" s="23">
        <v>2426</v>
      </c>
      <c r="AC526" s="23">
        <v>2426</v>
      </c>
      <c r="AD526" s="23">
        <v>2426</v>
      </c>
      <c r="AE526" s="23">
        <v>3698</v>
      </c>
      <c r="AF526" s="23">
        <v>3698</v>
      </c>
      <c r="AG526" s="23">
        <v>3698</v>
      </c>
      <c r="AH526" s="23">
        <v>3698</v>
      </c>
      <c r="AI526" s="23">
        <v>3698</v>
      </c>
      <c r="AJ526" s="23">
        <v>5431</v>
      </c>
      <c r="AK526" s="23">
        <v>5431</v>
      </c>
      <c r="AL526" s="23">
        <v>5431</v>
      </c>
      <c r="AM526" s="23">
        <v>5431</v>
      </c>
      <c r="AN526" s="23">
        <v>5431</v>
      </c>
      <c r="AO526" s="23">
        <v>7776</v>
      </c>
      <c r="AP526" s="23">
        <v>7776</v>
      </c>
      <c r="AQ526" s="23">
        <v>7776</v>
      </c>
      <c r="AR526" s="23">
        <v>7776</v>
      </c>
      <c r="AS526" s="23">
        <v>7776</v>
      </c>
      <c r="AT526" s="23">
        <v>9134</v>
      </c>
      <c r="AU526" s="23">
        <v>9134</v>
      </c>
      <c r="AV526" s="23">
        <v>9134</v>
      </c>
      <c r="AW526" s="23">
        <v>9134</v>
      </c>
      <c r="AX526" s="23">
        <v>0</v>
      </c>
    </row>
    <row r="527" spans="2:50" x14ac:dyDescent="0.2">
      <c r="B527" s="22">
        <v>5</v>
      </c>
      <c r="C527" s="23">
        <v>240</v>
      </c>
      <c r="D527" s="23">
        <v>240</v>
      </c>
      <c r="E527" s="23">
        <v>240</v>
      </c>
      <c r="F527" s="23">
        <v>240</v>
      </c>
      <c r="G527" s="23">
        <v>240</v>
      </c>
      <c r="H527" s="23">
        <v>240</v>
      </c>
      <c r="I527" s="23">
        <v>240</v>
      </c>
      <c r="J527" s="23">
        <v>240</v>
      </c>
      <c r="K527" s="23">
        <v>417</v>
      </c>
      <c r="L527" s="23">
        <v>417</v>
      </c>
      <c r="M527" s="23">
        <v>417</v>
      </c>
      <c r="N527" s="23">
        <v>417</v>
      </c>
      <c r="O527" s="23">
        <v>417</v>
      </c>
      <c r="P527" s="23">
        <v>896</v>
      </c>
      <c r="Q527" s="23">
        <v>896</v>
      </c>
      <c r="R527" s="23">
        <v>896</v>
      </c>
      <c r="S527" s="23">
        <v>896</v>
      </c>
      <c r="T527" s="23">
        <v>896</v>
      </c>
      <c r="U527" s="23">
        <v>1451</v>
      </c>
      <c r="V527" s="23">
        <v>1451</v>
      </c>
      <c r="W527" s="23">
        <v>1451</v>
      </c>
      <c r="X527" s="23">
        <v>1451</v>
      </c>
      <c r="Y527" s="23">
        <v>1451</v>
      </c>
      <c r="Z527" s="23">
        <v>2426</v>
      </c>
      <c r="AA527" s="23">
        <v>2426</v>
      </c>
      <c r="AB527" s="23">
        <v>2426</v>
      </c>
      <c r="AC527" s="23">
        <v>2426</v>
      </c>
      <c r="AD527" s="23">
        <v>2426</v>
      </c>
      <c r="AE527" s="23">
        <v>3698</v>
      </c>
      <c r="AF527" s="23">
        <v>3698</v>
      </c>
      <c r="AG527" s="23">
        <v>3698</v>
      </c>
      <c r="AH527" s="23">
        <v>3698</v>
      </c>
      <c r="AI527" s="23">
        <v>3698</v>
      </c>
      <c r="AJ527" s="23">
        <v>5431</v>
      </c>
      <c r="AK527" s="23">
        <v>5431</v>
      </c>
      <c r="AL527" s="23">
        <v>5431</v>
      </c>
      <c r="AM527" s="23">
        <v>5431</v>
      </c>
      <c r="AN527" s="23">
        <v>5431</v>
      </c>
      <c r="AO527" s="23">
        <v>7776</v>
      </c>
      <c r="AP527" s="23">
        <v>7776</v>
      </c>
      <c r="AQ527" s="23">
        <v>7776</v>
      </c>
      <c r="AR527" s="23">
        <v>7776</v>
      </c>
      <c r="AS527" s="23">
        <v>7776</v>
      </c>
      <c r="AT527" s="23">
        <v>9134</v>
      </c>
      <c r="AU527" s="23">
        <v>9134</v>
      </c>
      <c r="AV527" s="23">
        <v>9134</v>
      </c>
      <c r="AW527" s="23">
        <v>9134</v>
      </c>
      <c r="AX527" s="23">
        <v>0</v>
      </c>
    </row>
    <row r="528" spans="2:50" x14ac:dyDescent="0.2">
      <c r="B528" s="22">
        <v>6</v>
      </c>
      <c r="C528" s="23">
        <v>240</v>
      </c>
      <c r="D528" s="23">
        <v>240</v>
      </c>
      <c r="E528" s="23">
        <v>240</v>
      </c>
      <c r="F528" s="23">
        <v>240</v>
      </c>
      <c r="G528" s="23">
        <v>240</v>
      </c>
      <c r="H528" s="23">
        <v>240</v>
      </c>
      <c r="I528" s="23">
        <v>240</v>
      </c>
      <c r="J528" s="23">
        <v>240</v>
      </c>
      <c r="K528" s="23">
        <v>417</v>
      </c>
      <c r="L528" s="23">
        <v>417</v>
      </c>
      <c r="M528" s="23">
        <v>417</v>
      </c>
      <c r="N528" s="23">
        <v>417</v>
      </c>
      <c r="O528" s="23">
        <v>417</v>
      </c>
      <c r="P528" s="23">
        <v>896</v>
      </c>
      <c r="Q528" s="23">
        <v>896</v>
      </c>
      <c r="R528" s="23">
        <v>896</v>
      </c>
      <c r="S528" s="23">
        <v>896</v>
      </c>
      <c r="T528" s="23">
        <v>896</v>
      </c>
      <c r="U528" s="23">
        <v>1451</v>
      </c>
      <c r="V528" s="23">
        <v>1451</v>
      </c>
      <c r="W528" s="23">
        <v>1451</v>
      </c>
      <c r="X528" s="23">
        <v>1451</v>
      </c>
      <c r="Y528" s="23">
        <v>1451</v>
      </c>
      <c r="Z528" s="23">
        <v>2426</v>
      </c>
      <c r="AA528" s="23">
        <v>2426</v>
      </c>
      <c r="AB528" s="23">
        <v>2426</v>
      </c>
      <c r="AC528" s="23">
        <v>2426</v>
      </c>
      <c r="AD528" s="23">
        <v>2426</v>
      </c>
      <c r="AE528" s="23">
        <v>3698</v>
      </c>
      <c r="AF528" s="23">
        <v>3698</v>
      </c>
      <c r="AG528" s="23">
        <v>3698</v>
      </c>
      <c r="AH528" s="23">
        <v>3698</v>
      </c>
      <c r="AI528" s="23">
        <v>3698</v>
      </c>
      <c r="AJ528" s="23">
        <v>5431</v>
      </c>
      <c r="AK528" s="23">
        <v>5431</v>
      </c>
      <c r="AL528" s="23">
        <v>5431</v>
      </c>
      <c r="AM528" s="23">
        <v>5431</v>
      </c>
      <c r="AN528" s="23">
        <v>5431</v>
      </c>
      <c r="AO528" s="23">
        <v>7776</v>
      </c>
      <c r="AP528" s="23">
        <v>7776</v>
      </c>
      <c r="AQ528" s="23">
        <v>7776</v>
      </c>
      <c r="AR528" s="23">
        <v>7776</v>
      </c>
      <c r="AS528" s="23">
        <v>7776</v>
      </c>
      <c r="AT528" s="23">
        <v>9134</v>
      </c>
      <c r="AU528" s="23">
        <v>9134</v>
      </c>
      <c r="AV528" s="23">
        <v>9134</v>
      </c>
      <c r="AW528" s="23">
        <v>9134</v>
      </c>
      <c r="AX528" s="23">
        <v>0</v>
      </c>
    </row>
    <row r="529" spans="2:50" x14ac:dyDescent="0.2">
      <c r="B529" s="22">
        <v>7</v>
      </c>
      <c r="C529" s="23">
        <v>240</v>
      </c>
      <c r="D529" s="23">
        <v>240</v>
      </c>
      <c r="E529" s="23">
        <v>240</v>
      </c>
      <c r="F529" s="23">
        <v>240</v>
      </c>
      <c r="G529" s="23">
        <v>240</v>
      </c>
      <c r="H529" s="23">
        <v>240</v>
      </c>
      <c r="I529" s="23">
        <v>240</v>
      </c>
      <c r="J529" s="23">
        <v>240</v>
      </c>
      <c r="K529" s="23">
        <v>417</v>
      </c>
      <c r="L529" s="23">
        <v>417</v>
      </c>
      <c r="M529" s="23">
        <v>417</v>
      </c>
      <c r="N529" s="23">
        <v>417</v>
      </c>
      <c r="O529" s="23">
        <v>417</v>
      </c>
      <c r="P529" s="23">
        <v>896</v>
      </c>
      <c r="Q529" s="23">
        <v>896</v>
      </c>
      <c r="R529" s="23">
        <v>896</v>
      </c>
      <c r="S529" s="23">
        <v>896</v>
      </c>
      <c r="T529" s="23">
        <v>896</v>
      </c>
      <c r="U529" s="23">
        <v>1451</v>
      </c>
      <c r="V529" s="23">
        <v>1451</v>
      </c>
      <c r="W529" s="23">
        <v>1451</v>
      </c>
      <c r="X529" s="23">
        <v>1451</v>
      </c>
      <c r="Y529" s="23">
        <v>1451</v>
      </c>
      <c r="Z529" s="23">
        <v>2426</v>
      </c>
      <c r="AA529" s="23">
        <v>2426</v>
      </c>
      <c r="AB529" s="23">
        <v>2426</v>
      </c>
      <c r="AC529" s="23">
        <v>2426</v>
      </c>
      <c r="AD529" s="23">
        <v>2426</v>
      </c>
      <c r="AE529" s="23">
        <v>3698</v>
      </c>
      <c r="AF529" s="23">
        <v>3698</v>
      </c>
      <c r="AG529" s="23">
        <v>3698</v>
      </c>
      <c r="AH529" s="23">
        <v>3698</v>
      </c>
      <c r="AI529" s="23">
        <v>3698</v>
      </c>
      <c r="AJ529" s="23">
        <v>5431</v>
      </c>
      <c r="AK529" s="23">
        <v>5431</v>
      </c>
      <c r="AL529" s="23">
        <v>5431</v>
      </c>
      <c r="AM529" s="23">
        <v>5431</v>
      </c>
      <c r="AN529" s="23">
        <v>5431</v>
      </c>
      <c r="AO529" s="23">
        <v>7776</v>
      </c>
      <c r="AP529" s="23">
        <v>7776</v>
      </c>
      <c r="AQ529" s="23">
        <v>7776</v>
      </c>
      <c r="AR529" s="23">
        <v>7776</v>
      </c>
      <c r="AS529" s="23">
        <v>7776</v>
      </c>
      <c r="AT529" s="23">
        <v>9134</v>
      </c>
      <c r="AU529" s="23">
        <v>9134</v>
      </c>
      <c r="AV529" s="23">
        <v>9134</v>
      </c>
      <c r="AW529" s="23">
        <v>9134</v>
      </c>
      <c r="AX529" s="23">
        <v>0</v>
      </c>
    </row>
    <row r="530" spans="2:50" x14ac:dyDescent="0.2">
      <c r="B530" s="22">
        <v>8</v>
      </c>
      <c r="C530" s="23">
        <v>240</v>
      </c>
      <c r="D530" s="23">
        <v>240</v>
      </c>
      <c r="E530" s="23">
        <v>240</v>
      </c>
      <c r="F530" s="23">
        <v>240</v>
      </c>
      <c r="G530" s="23">
        <v>240</v>
      </c>
      <c r="H530" s="23">
        <v>240</v>
      </c>
      <c r="I530" s="23">
        <v>240</v>
      </c>
      <c r="J530" s="23">
        <v>240</v>
      </c>
      <c r="K530" s="23">
        <v>417</v>
      </c>
      <c r="L530" s="23">
        <v>417</v>
      </c>
      <c r="M530" s="23">
        <v>417</v>
      </c>
      <c r="N530" s="23">
        <v>417</v>
      </c>
      <c r="O530" s="23">
        <v>417</v>
      </c>
      <c r="P530" s="23">
        <v>896</v>
      </c>
      <c r="Q530" s="23">
        <v>896</v>
      </c>
      <c r="R530" s="23">
        <v>896</v>
      </c>
      <c r="S530" s="23">
        <v>896</v>
      </c>
      <c r="T530" s="23">
        <v>896</v>
      </c>
      <c r="U530" s="23">
        <v>1451</v>
      </c>
      <c r="V530" s="23">
        <v>1451</v>
      </c>
      <c r="W530" s="23">
        <v>1451</v>
      </c>
      <c r="X530" s="23">
        <v>1451</v>
      </c>
      <c r="Y530" s="23">
        <v>1451</v>
      </c>
      <c r="Z530" s="23">
        <v>2426</v>
      </c>
      <c r="AA530" s="23">
        <v>2426</v>
      </c>
      <c r="AB530" s="23">
        <v>2426</v>
      </c>
      <c r="AC530" s="23">
        <v>2426</v>
      </c>
      <c r="AD530" s="23">
        <v>2426</v>
      </c>
      <c r="AE530" s="23">
        <v>3698</v>
      </c>
      <c r="AF530" s="23">
        <v>3698</v>
      </c>
      <c r="AG530" s="23">
        <v>3698</v>
      </c>
      <c r="AH530" s="23">
        <v>3698</v>
      </c>
      <c r="AI530" s="23">
        <v>3698</v>
      </c>
      <c r="AJ530" s="23">
        <v>5431</v>
      </c>
      <c r="AK530" s="23">
        <v>5431</v>
      </c>
      <c r="AL530" s="23">
        <v>5431</v>
      </c>
      <c r="AM530" s="23">
        <v>5431</v>
      </c>
      <c r="AN530" s="23">
        <v>5431</v>
      </c>
      <c r="AO530" s="23">
        <v>7776</v>
      </c>
      <c r="AP530" s="23">
        <v>7776</v>
      </c>
      <c r="AQ530" s="23">
        <v>7776</v>
      </c>
      <c r="AR530" s="23">
        <v>7776</v>
      </c>
      <c r="AS530" s="23">
        <v>7776</v>
      </c>
      <c r="AT530" s="23">
        <v>9134</v>
      </c>
      <c r="AU530" s="23">
        <v>9134</v>
      </c>
      <c r="AV530" s="23">
        <v>9134</v>
      </c>
      <c r="AW530" s="23">
        <v>9134</v>
      </c>
      <c r="AX530" s="23">
        <v>0</v>
      </c>
    </row>
    <row r="531" spans="2:50" x14ac:dyDescent="0.2">
      <c r="B531" s="22">
        <v>9</v>
      </c>
      <c r="C531" s="23">
        <v>240</v>
      </c>
      <c r="D531" s="23">
        <v>240</v>
      </c>
      <c r="E531" s="23">
        <v>240</v>
      </c>
      <c r="F531" s="23">
        <v>240</v>
      </c>
      <c r="G531" s="23">
        <v>240</v>
      </c>
      <c r="H531" s="23">
        <v>240</v>
      </c>
      <c r="I531" s="23">
        <v>240</v>
      </c>
      <c r="J531" s="23">
        <v>240</v>
      </c>
      <c r="K531" s="23">
        <v>417</v>
      </c>
      <c r="L531" s="23">
        <v>417</v>
      </c>
      <c r="M531" s="23">
        <v>417</v>
      </c>
      <c r="N531" s="23">
        <v>417</v>
      </c>
      <c r="O531" s="23">
        <v>417</v>
      </c>
      <c r="P531" s="23">
        <v>896</v>
      </c>
      <c r="Q531" s="23">
        <v>896</v>
      </c>
      <c r="R531" s="23">
        <v>896</v>
      </c>
      <c r="S531" s="23">
        <v>896</v>
      </c>
      <c r="T531" s="23">
        <v>896</v>
      </c>
      <c r="U531" s="23">
        <v>1451</v>
      </c>
      <c r="V531" s="23">
        <v>1451</v>
      </c>
      <c r="W531" s="23">
        <v>1451</v>
      </c>
      <c r="X531" s="23">
        <v>1451</v>
      </c>
      <c r="Y531" s="23">
        <v>1451</v>
      </c>
      <c r="Z531" s="23">
        <v>2426</v>
      </c>
      <c r="AA531" s="23">
        <v>2426</v>
      </c>
      <c r="AB531" s="23">
        <v>2426</v>
      </c>
      <c r="AC531" s="23">
        <v>2426</v>
      </c>
      <c r="AD531" s="23">
        <v>2426</v>
      </c>
      <c r="AE531" s="23">
        <v>3698</v>
      </c>
      <c r="AF531" s="23">
        <v>3698</v>
      </c>
      <c r="AG531" s="23">
        <v>3698</v>
      </c>
      <c r="AH531" s="23">
        <v>3698</v>
      </c>
      <c r="AI531" s="23">
        <v>3698</v>
      </c>
      <c r="AJ531" s="23">
        <v>5431</v>
      </c>
      <c r="AK531" s="23">
        <v>5431</v>
      </c>
      <c r="AL531" s="23">
        <v>5431</v>
      </c>
      <c r="AM531" s="23">
        <v>5431</v>
      </c>
      <c r="AN531" s="23">
        <v>5431</v>
      </c>
      <c r="AO531" s="23">
        <v>7776</v>
      </c>
      <c r="AP531" s="23">
        <v>7776</v>
      </c>
      <c r="AQ531" s="23">
        <v>7776</v>
      </c>
      <c r="AR531" s="23">
        <v>7776</v>
      </c>
      <c r="AS531" s="23">
        <v>7776</v>
      </c>
      <c r="AT531" s="23">
        <v>9134</v>
      </c>
      <c r="AU531" s="23">
        <v>9134</v>
      </c>
      <c r="AV531" s="23">
        <v>9134</v>
      </c>
      <c r="AW531" s="23">
        <v>9134</v>
      </c>
      <c r="AX531" s="23">
        <v>0</v>
      </c>
    </row>
    <row r="532" spans="2:50" x14ac:dyDescent="0.2">
      <c r="B532" s="22">
        <v>10</v>
      </c>
      <c r="C532" s="23">
        <v>240</v>
      </c>
      <c r="D532" s="23">
        <v>240</v>
      </c>
      <c r="E532" s="23">
        <v>240</v>
      </c>
      <c r="F532" s="23">
        <v>240</v>
      </c>
      <c r="G532" s="23">
        <v>240</v>
      </c>
      <c r="H532" s="23">
        <v>240</v>
      </c>
      <c r="I532" s="23">
        <v>240</v>
      </c>
      <c r="J532" s="23">
        <v>240</v>
      </c>
      <c r="K532" s="23">
        <v>417</v>
      </c>
      <c r="L532" s="23">
        <v>417</v>
      </c>
      <c r="M532" s="23">
        <v>417</v>
      </c>
      <c r="N532" s="23">
        <v>417</v>
      </c>
      <c r="O532" s="23">
        <v>417</v>
      </c>
      <c r="P532" s="23">
        <v>896</v>
      </c>
      <c r="Q532" s="23">
        <v>896</v>
      </c>
      <c r="R532" s="23">
        <v>896</v>
      </c>
      <c r="S532" s="23">
        <v>896</v>
      </c>
      <c r="T532" s="23">
        <v>896</v>
      </c>
      <c r="U532" s="23">
        <v>1451</v>
      </c>
      <c r="V532" s="23">
        <v>1451</v>
      </c>
      <c r="W532" s="23">
        <v>1451</v>
      </c>
      <c r="X532" s="23">
        <v>1451</v>
      </c>
      <c r="Y532" s="23">
        <v>1451</v>
      </c>
      <c r="Z532" s="23">
        <v>2426</v>
      </c>
      <c r="AA532" s="23">
        <v>2426</v>
      </c>
      <c r="AB532" s="23">
        <v>2426</v>
      </c>
      <c r="AC532" s="23">
        <v>2426</v>
      </c>
      <c r="AD532" s="23">
        <v>2426</v>
      </c>
      <c r="AE532" s="23">
        <v>3698</v>
      </c>
      <c r="AF532" s="23">
        <v>3698</v>
      </c>
      <c r="AG532" s="23">
        <v>3698</v>
      </c>
      <c r="AH532" s="23">
        <v>3698</v>
      </c>
      <c r="AI532" s="23">
        <v>3698</v>
      </c>
      <c r="AJ532" s="23">
        <v>5431</v>
      </c>
      <c r="AK532" s="23">
        <v>5431</v>
      </c>
      <c r="AL532" s="23">
        <v>5431</v>
      </c>
      <c r="AM532" s="23">
        <v>5431</v>
      </c>
      <c r="AN532" s="23">
        <v>5431</v>
      </c>
      <c r="AO532" s="23">
        <v>7776</v>
      </c>
      <c r="AP532" s="23">
        <v>7776</v>
      </c>
      <c r="AQ532" s="23">
        <v>7776</v>
      </c>
      <c r="AR532" s="23">
        <v>7776</v>
      </c>
      <c r="AS532" s="23">
        <v>7776</v>
      </c>
      <c r="AT532" s="23">
        <v>9134</v>
      </c>
      <c r="AU532" s="23">
        <v>9134</v>
      </c>
      <c r="AV532" s="23">
        <v>9134</v>
      </c>
      <c r="AW532" s="23">
        <v>9134</v>
      </c>
      <c r="AX532" s="23">
        <v>0</v>
      </c>
    </row>
    <row r="533" spans="2:50" x14ac:dyDescent="0.2">
      <c r="B533" s="22">
        <v>11</v>
      </c>
      <c r="C533" s="23">
        <v>240</v>
      </c>
      <c r="D533" s="23">
        <v>240</v>
      </c>
      <c r="E533" s="23">
        <v>240</v>
      </c>
      <c r="F533" s="23">
        <v>240</v>
      </c>
      <c r="G533" s="23">
        <v>240</v>
      </c>
      <c r="H533" s="23">
        <v>240</v>
      </c>
      <c r="I533" s="23">
        <v>240</v>
      </c>
      <c r="J533" s="23">
        <v>240</v>
      </c>
      <c r="K533" s="23">
        <v>417</v>
      </c>
      <c r="L533" s="23">
        <v>417</v>
      </c>
      <c r="M533" s="23">
        <v>417</v>
      </c>
      <c r="N533" s="23">
        <v>417</v>
      </c>
      <c r="O533" s="23">
        <v>417</v>
      </c>
      <c r="P533" s="23">
        <v>896</v>
      </c>
      <c r="Q533" s="23">
        <v>896</v>
      </c>
      <c r="R533" s="23">
        <v>896</v>
      </c>
      <c r="S533" s="23">
        <v>896</v>
      </c>
      <c r="T533" s="23">
        <v>896</v>
      </c>
      <c r="U533" s="23">
        <v>1451</v>
      </c>
      <c r="V533" s="23">
        <v>1451</v>
      </c>
      <c r="W533" s="23">
        <v>1451</v>
      </c>
      <c r="X533" s="23">
        <v>1451</v>
      </c>
      <c r="Y533" s="23">
        <v>1451</v>
      </c>
      <c r="Z533" s="23">
        <v>2426</v>
      </c>
      <c r="AA533" s="23">
        <v>2426</v>
      </c>
      <c r="AB533" s="23">
        <v>2426</v>
      </c>
      <c r="AC533" s="23">
        <v>2426</v>
      </c>
      <c r="AD533" s="23">
        <v>2426</v>
      </c>
      <c r="AE533" s="23">
        <v>3698</v>
      </c>
      <c r="AF533" s="23">
        <v>3698</v>
      </c>
      <c r="AG533" s="23">
        <v>3698</v>
      </c>
      <c r="AH533" s="23">
        <v>3698</v>
      </c>
      <c r="AI533" s="23">
        <v>3698</v>
      </c>
      <c r="AJ533" s="23">
        <v>5431</v>
      </c>
      <c r="AK533" s="23">
        <v>5431</v>
      </c>
      <c r="AL533" s="23">
        <v>5431</v>
      </c>
      <c r="AM533" s="23">
        <v>5431</v>
      </c>
      <c r="AN533" s="23">
        <v>5431</v>
      </c>
      <c r="AO533" s="23">
        <v>7776</v>
      </c>
      <c r="AP533" s="23">
        <v>7776</v>
      </c>
      <c r="AQ533" s="23">
        <v>7776</v>
      </c>
      <c r="AR533" s="23">
        <v>7776</v>
      </c>
      <c r="AS533" s="23">
        <v>7776</v>
      </c>
      <c r="AT533" s="23">
        <v>9134</v>
      </c>
      <c r="AU533" s="23">
        <v>9134</v>
      </c>
      <c r="AV533" s="23">
        <v>9134</v>
      </c>
      <c r="AW533" s="23">
        <v>9134</v>
      </c>
      <c r="AX533" s="23">
        <v>0</v>
      </c>
    </row>
    <row r="534" spans="2:50" x14ac:dyDescent="0.2">
      <c r="B534" s="22">
        <v>12</v>
      </c>
      <c r="C534" s="23">
        <v>240</v>
      </c>
      <c r="D534" s="23">
        <v>240</v>
      </c>
      <c r="E534" s="23">
        <v>240</v>
      </c>
      <c r="F534" s="23">
        <v>240</v>
      </c>
      <c r="G534" s="23">
        <v>240</v>
      </c>
      <c r="H534" s="23">
        <v>240</v>
      </c>
      <c r="I534" s="23">
        <v>240</v>
      </c>
      <c r="J534" s="23">
        <v>240</v>
      </c>
      <c r="K534" s="23">
        <v>417</v>
      </c>
      <c r="L534" s="23">
        <v>417</v>
      </c>
      <c r="M534" s="23">
        <v>417</v>
      </c>
      <c r="N534" s="23">
        <v>417</v>
      </c>
      <c r="O534" s="23">
        <v>417</v>
      </c>
      <c r="P534" s="23">
        <v>896</v>
      </c>
      <c r="Q534" s="23">
        <v>896</v>
      </c>
      <c r="R534" s="23">
        <v>896</v>
      </c>
      <c r="S534" s="23">
        <v>896</v>
      </c>
      <c r="T534" s="23">
        <v>896</v>
      </c>
      <c r="U534" s="23">
        <v>1451</v>
      </c>
      <c r="V534" s="23">
        <v>1451</v>
      </c>
      <c r="W534" s="23">
        <v>1451</v>
      </c>
      <c r="X534" s="23">
        <v>1451</v>
      </c>
      <c r="Y534" s="23">
        <v>1451</v>
      </c>
      <c r="Z534" s="23">
        <v>2426</v>
      </c>
      <c r="AA534" s="23">
        <v>2426</v>
      </c>
      <c r="AB534" s="23">
        <v>2426</v>
      </c>
      <c r="AC534" s="23">
        <v>2426</v>
      </c>
      <c r="AD534" s="23">
        <v>2426</v>
      </c>
      <c r="AE534" s="23">
        <v>3698</v>
      </c>
      <c r="AF534" s="23">
        <v>3698</v>
      </c>
      <c r="AG534" s="23">
        <v>3698</v>
      </c>
      <c r="AH534" s="23">
        <v>3698</v>
      </c>
      <c r="AI534" s="23">
        <v>3698</v>
      </c>
      <c r="AJ534" s="23">
        <v>5431</v>
      </c>
      <c r="AK534" s="23">
        <v>5431</v>
      </c>
      <c r="AL534" s="23">
        <v>5431</v>
      </c>
      <c r="AM534" s="23">
        <v>5431</v>
      </c>
      <c r="AN534" s="23">
        <v>5431</v>
      </c>
      <c r="AO534" s="23">
        <v>7776</v>
      </c>
      <c r="AP534" s="23">
        <v>7776</v>
      </c>
      <c r="AQ534" s="23">
        <v>7776</v>
      </c>
      <c r="AR534" s="23">
        <v>7776</v>
      </c>
      <c r="AS534" s="23">
        <v>7776</v>
      </c>
      <c r="AT534" s="23">
        <v>9134</v>
      </c>
      <c r="AU534" s="23">
        <v>9134</v>
      </c>
      <c r="AV534" s="23">
        <v>9134</v>
      </c>
      <c r="AW534" s="23">
        <v>9134</v>
      </c>
      <c r="AX534" s="23">
        <v>0</v>
      </c>
    </row>
    <row r="535" spans="2:50" x14ac:dyDescent="0.2">
      <c r="B535" s="22">
        <v>13</v>
      </c>
      <c r="C535" s="23">
        <v>240</v>
      </c>
      <c r="D535" s="23">
        <v>240</v>
      </c>
      <c r="E535" s="23">
        <v>240</v>
      </c>
      <c r="F535" s="23">
        <v>240</v>
      </c>
      <c r="G535" s="23">
        <v>240</v>
      </c>
      <c r="H535" s="23">
        <v>240</v>
      </c>
      <c r="I535" s="23">
        <v>240</v>
      </c>
      <c r="J535" s="23">
        <v>240</v>
      </c>
      <c r="K535" s="23">
        <v>417</v>
      </c>
      <c r="L535" s="23">
        <v>417</v>
      </c>
      <c r="M535" s="23">
        <v>417</v>
      </c>
      <c r="N535" s="23">
        <v>417</v>
      </c>
      <c r="O535" s="23">
        <v>417</v>
      </c>
      <c r="P535" s="23">
        <v>896</v>
      </c>
      <c r="Q535" s="23">
        <v>896</v>
      </c>
      <c r="R535" s="23">
        <v>896</v>
      </c>
      <c r="S535" s="23">
        <v>896</v>
      </c>
      <c r="T535" s="23">
        <v>896</v>
      </c>
      <c r="U535" s="23">
        <v>1451</v>
      </c>
      <c r="V535" s="23">
        <v>1451</v>
      </c>
      <c r="W535" s="23">
        <v>1451</v>
      </c>
      <c r="X535" s="23">
        <v>1451</v>
      </c>
      <c r="Y535" s="23">
        <v>1451</v>
      </c>
      <c r="Z535" s="23">
        <v>2426</v>
      </c>
      <c r="AA535" s="23">
        <v>2426</v>
      </c>
      <c r="AB535" s="23">
        <v>2426</v>
      </c>
      <c r="AC535" s="23">
        <v>2426</v>
      </c>
      <c r="AD535" s="23">
        <v>2426</v>
      </c>
      <c r="AE535" s="23">
        <v>3698</v>
      </c>
      <c r="AF535" s="23">
        <v>3698</v>
      </c>
      <c r="AG535" s="23">
        <v>3698</v>
      </c>
      <c r="AH535" s="23">
        <v>3698</v>
      </c>
      <c r="AI535" s="23">
        <v>3698</v>
      </c>
      <c r="AJ535" s="23">
        <v>5431</v>
      </c>
      <c r="AK535" s="23">
        <v>5431</v>
      </c>
      <c r="AL535" s="23">
        <v>5431</v>
      </c>
      <c r="AM535" s="23">
        <v>5431</v>
      </c>
      <c r="AN535" s="23">
        <v>5431</v>
      </c>
      <c r="AO535" s="23">
        <v>7776</v>
      </c>
      <c r="AP535" s="23">
        <v>7776</v>
      </c>
      <c r="AQ535" s="23">
        <v>7776</v>
      </c>
      <c r="AR535" s="23">
        <v>7776</v>
      </c>
      <c r="AS535" s="23">
        <v>7776</v>
      </c>
      <c r="AT535" s="23">
        <v>9134</v>
      </c>
      <c r="AU535" s="23">
        <v>9134</v>
      </c>
      <c r="AV535" s="23">
        <v>9134</v>
      </c>
      <c r="AW535" s="23">
        <v>9134</v>
      </c>
      <c r="AX535" s="23">
        <v>0</v>
      </c>
    </row>
    <row r="536" spans="2:50" x14ac:dyDescent="0.2">
      <c r="B536" s="22">
        <v>14</v>
      </c>
      <c r="C536" s="23">
        <v>240</v>
      </c>
      <c r="D536" s="23">
        <v>240</v>
      </c>
      <c r="E536" s="23">
        <v>240</v>
      </c>
      <c r="F536" s="23">
        <v>240</v>
      </c>
      <c r="G536" s="23">
        <v>240</v>
      </c>
      <c r="H536" s="23">
        <v>240</v>
      </c>
      <c r="I536" s="23">
        <v>240</v>
      </c>
      <c r="J536" s="23">
        <v>240</v>
      </c>
      <c r="K536" s="23">
        <v>417</v>
      </c>
      <c r="L536" s="23">
        <v>417</v>
      </c>
      <c r="M536" s="23">
        <v>417</v>
      </c>
      <c r="N536" s="23">
        <v>417</v>
      </c>
      <c r="O536" s="23">
        <v>417</v>
      </c>
      <c r="P536" s="23">
        <v>896</v>
      </c>
      <c r="Q536" s="23">
        <v>896</v>
      </c>
      <c r="R536" s="23">
        <v>896</v>
      </c>
      <c r="S536" s="23">
        <v>896</v>
      </c>
      <c r="T536" s="23">
        <v>896</v>
      </c>
      <c r="U536" s="23">
        <v>1451</v>
      </c>
      <c r="V536" s="23">
        <v>1451</v>
      </c>
      <c r="W536" s="23">
        <v>1451</v>
      </c>
      <c r="X536" s="23">
        <v>1451</v>
      </c>
      <c r="Y536" s="23">
        <v>1451</v>
      </c>
      <c r="Z536" s="23">
        <v>2426</v>
      </c>
      <c r="AA536" s="23">
        <v>2426</v>
      </c>
      <c r="AB536" s="23">
        <v>2426</v>
      </c>
      <c r="AC536" s="23">
        <v>2426</v>
      </c>
      <c r="AD536" s="23">
        <v>2426</v>
      </c>
      <c r="AE536" s="23">
        <v>3698</v>
      </c>
      <c r="AF536" s="23">
        <v>3698</v>
      </c>
      <c r="AG536" s="23">
        <v>3698</v>
      </c>
      <c r="AH536" s="23">
        <v>3698</v>
      </c>
      <c r="AI536" s="23">
        <v>3698</v>
      </c>
      <c r="AJ536" s="23">
        <v>5431</v>
      </c>
      <c r="AK536" s="23">
        <v>5431</v>
      </c>
      <c r="AL536" s="23">
        <v>5431</v>
      </c>
      <c r="AM536" s="23">
        <v>5431</v>
      </c>
      <c r="AN536" s="23">
        <v>5431</v>
      </c>
      <c r="AO536" s="23">
        <v>7776</v>
      </c>
      <c r="AP536" s="23">
        <v>7776</v>
      </c>
      <c r="AQ536" s="23">
        <v>7776</v>
      </c>
      <c r="AR536" s="23">
        <v>7776</v>
      </c>
      <c r="AS536" s="23">
        <v>7776</v>
      </c>
      <c r="AT536" s="23">
        <v>9134</v>
      </c>
      <c r="AU536" s="23">
        <v>9134</v>
      </c>
      <c r="AV536" s="23">
        <v>9134</v>
      </c>
      <c r="AW536" s="23">
        <v>9134</v>
      </c>
      <c r="AX536" s="23">
        <v>0</v>
      </c>
    </row>
    <row r="537" spans="2:50" x14ac:dyDescent="0.2">
      <c r="B537" s="22">
        <v>15</v>
      </c>
      <c r="C537" s="23">
        <v>240</v>
      </c>
      <c r="D537" s="23">
        <v>240</v>
      </c>
      <c r="E537" s="23">
        <v>240</v>
      </c>
      <c r="F537" s="23">
        <v>240</v>
      </c>
      <c r="G537" s="23">
        <v>240</v>
      </c>
      <c r="H537" s="23">
        <v>240</v>
      </c>
      <c r="I537" s="23">
        <v>240</v>
      </c>
      <c r="J537" s="23">
        <v>240</v>
      </c>
      <c r="K537" s="23">
        <v>417</v>
      </c>
      <c r="L537" s="23">
        <v>417</v>
      </c>
      <c r="M537" s="23">
        <v>417</v>
      </c>
      <c r="N537" s="23">
        <v>417</v>
      </c>
      <c r="O537" s="23">
        <v>417</v>
      </c>
      <c r="P537" s="23">
        <v>896</v>
      </c>
      <c r="Q537" s="23">
        <v>896</v>
      </c>
      <c r="R537" s="23">
        <v>896</v>
      </c>
      <c r="S537" s="23">
        <v>896</v>
      </c>
      <c r="T537" s="23">
        <v>896</v>
      </c>
      <c r="U537" s="23">
        <v>1451</v>
      </c>
      <c r="V537" s="23">
        <v>1451</v>
      </c>
      <c r="W537" s="23">
        <v>1451</v>
      </c>
      <c r="X537" s="23">
        <v>1451</v>
      </c>
      <c r="Y537" s="23">
        <v>1451</v>
      </c>
      <c r="Z537" s="23">
        <v>2426</v>
      </c>
      <c r="AA537" s="23">
        <v>2426</v>
      </c>
      <c r="AB537" s="23">
        <v>2426</v>
      </c>
      <c r="AC537" s="23">
        <v>2426</v>
      </c>
      <c r="AD537" s="23">
        <v>2426</v>
      </c>
      <c r="AE537" s="23">
        <v>3698</v>
      </c>
      <c r="AF537" s="23">
        <v>3698</v>
      </c>
      <c r="AG537" s="23">
        <v>3698</v>
      </c>
      <c r="AH537" s="23">
        <v>3698</v>
      </c>
      <c r="AI537" s="23">
        <v>3698</v>
      </c>
      <c r="AJ537" s="23">
        <v>5431</v>
      </c>
      <c r="AK537" s="23">
        <v>5431</v>
      </c>
      <c r="AL537" s="23">
        <v>5431</v>
      </c>
      <c r="AM537" s="23">
        <v>5431</v>
      </c>
      <c r="AN537" s="23">
        <v>5431</v>
      </c>
      <c r="AO537" s="23">
        <v>7776</v>
      </c>
      <c r="AP537" s="23">
        <v>7776</v>
      </c>
      <c r="AQ537" s="23">
        <v>7776</v>
      </c>
      <c r="AR537" s="23">
        <v>7776</v>
      </c>
      <c r="AS537" s="23">
        <v>7776</v>
      </c>
      <c r="AT537" s="23">
        <v>9134</v>
      </c>
      <c r="AU537" s="23">
        <v>9134</v>
      </c>
      <c r="AV537" s="23">
        <v>9134</v>
      </c>
      <c r="AW537" s="23">
        <v>9134</v>
      </c>
      <c r="AX537" s="23">
        <v>0</v>
      </c>
    </row>
    <row r="538" spans="2:50" x14ac:dyDescent="0.2">
      <c r="B538" s="22">
        <v>16</v>
      </c>
      <c r="C538" s="23">
        <v>240</v>
      </c>
      <c r="D538" s="23">
        <v>240</v>
      </c>
      <c r="E538" s="23">
        <v>240</v>
      </c>
      <c r="F538" s="23">
        <v>240</v>
      </c>
      <c r="G538" s="23">
        <v>240</v>
      </c>
      <c r="H538" s="23">
        <v>240</v>
      </c>
      <c r="I538" s="23">
        <v>240</v>
      </c>
      <c r="J538" s="23">
        <v>240</v>
      </c>
      <c r="K538" s="23">
        <v>417</v>
      </c>
      <c r="L538" s="23">
        <v>417</v>
      </c>
      <c r="M538" s="23">
        <v>417</v>
      </c>
      <c r="N538" s="23">
        <v>417</v>
      </c>
      <c r="O538" s="23">
        <v>417</v>
      </c>
      <c r="P538" s="23">
        <v>896</v>
      </c>
      <c r="Q538" s="23">
        <v>896</v>
      </c>
      <c r="R538" s="23">
        <v>896</v>
      </c>
      <c r="S538" s="23">
        <v>896</v>
      </c>
      <c r="T538" s="23">
        <v>896</v>
      </c>
      <c r="U538" s="23">
        <v>1451</v>
      </c>
      <c r="V538" s="23">
        <v>1451</v>
      </c>
      <c r="W538" s="23">
        <v>1451</v>
      </c>
      <c r="X538" s="23">
        <v>1451</v>
      </c>
      <c r="Y538" s="23">
        <v>1451</v>
      </c>
      <c r="Z538" s="23">
        <v>2426</v>
      </c>
      <c r="AA538" s="23">
        <v>2426</v>
      </c>
      <c r="AB538" s="23">
        <v>2426</v>
      </c>
      <c r="AC538" s="23">
        <v>2426</v>
      </c>
      <c r="AD538" s="23">
        <v>2426</v>
      </c>
      <c r="AE538" s="23">
        <v>3698</v>
      </c>
      <c r="AF538" s="23">
        <v>3698</v>
      </c>
      <c r="AG538" s="23">
        <v>3698</v>
      </c>
      <c r="AH538" s="23">
        <v>3698</v>
      </c>
      <c r="AI538" s="23">
        <v>3698</v>
      </c>
      <c r="AJ538" s="23">
        <v>5431</v>
      </c>
      <c r="AK538" s="23">
        <v>5431</v>
      </c>
      <c r="AL538" s="23">
        <v>5431</v>
      </c>
      <c r="AM538" s="23">
        <v>5431</v>
      </c>
      <c r="AN538" s="23">
        <v>5431</v>
      </c>
      <c r="AO538" s="23">
        <v>7776</v>
      </c>
      <c r="AP538" s="23">
        <v>7776</v>
      </c>
      <c r="AQ538" s="23">
        <v>7776</v>
      </c>
      <c r="AR538" s="23">
        <v>7776</v>
      </c>
      <c r="AS538" s="23">
        <v>7776</v>
      </c>
      <c r="AT538" s="23">
        <v>9134</v>
      </c>
      <c r="AU538" s="23">
        <v>9134</v>
      </c>
      <c r="AV538" s="23">
        <v>9134</v>
      </c>
      <c r="AW538" s="23">
        <v>9134</v>
      </c>
      <c r="AX538" s="23">
        <v>0</v>
      </c>
    </row>
    <row r="539" spans="2:50" x14ac:dyDescent="0.2">
      <c r="B539" s="22">
        <v>17</v>
      </c>
      <c r="C539" s="23">
        <v>240</v>
      </c>
      <c r="D539" s="23">
        <v>240</v>
      </c>
      <c r="E539" s="23">
        <v>240</v>
      </c>
      <c r="F539" s="23">
        <v>240</v>
      </c>
      <c r="G539" s="23">
        <v>240</v>
      </c>
      <c r="H539" s="23">
        <v>240</v>
      </c>
      <c r="I539" s="23">
        <v>240</v>
      </c>
      <c r="J539" s="23">
        <v>240</v>
      </c>
      <c r="K539" s="23">
        <v>417</v>
      </c>
      <c r="L539" s="23">
        <v>417</v>
      </c>
      <c r="M539" s="23">
        <v>417</v>
      </c>
      <c r="N539" s="23">
        <v>417</v>
      </c>
      <c r="O539" s="23">
        <v>417</v>
      </c>
      <c r="P539" s="23">
        <v>896</v>
      </c>
      <c r="Q539" s="23">
        <v>896</v>
      </c>
      <c r="R539" s="23">
        <v>896</v>
      </c>
      <c r="S539" s="23">
        <v>896</v>
      </c>
      <c r="T539" s="23">
        <v>896</v>
      </c>
      <c r="U539" s="23">
        <v>1451</v>
      </c>
      <c r="V539" s="23">
        <v>1451</v>
      </c>
      <c r="W539" s="23">
        <v>1451</v>
      </c>
      <c r="X539" s="23">
        <v>1451</v>
      </c>
      <c r="Y539" s="23">
        <v>1451</v>
      </c>
      <c r="Z539" s="23">
        <v>2426</v>
      </c>
      <c r="AA539" s="23">
        <v>2426</v>
      </c>
      <c r="AB539" s="23">
        <v>2426</v>
      </c>
      <c r="AC539" s="23">
        <v>2426</v>
      </c>
      <c r="AD539" s="23">
        <v>2426</v>
      </c>
      <c r="AE539" s="23">
        <v>3698</v>
      </c>
      <c r="AF539" s="23">
        <v>3698</v>
      </c>
      <c r="AG539" s="23">
        <v>3698</v>
      </c>
      <c r="AH539" s="23">
        <v>3698</v>
      </c>
      <c r="AI539" s="23">
        <v>3698</v>
      </c>
      <c r="AJ539" s="23">
        <v>5431</v>
      </c>
      <c r="AK539" s="23">
        <v>5431</v>
      </c>
      <c r="AL539" s="23">
        <v>5431</v>
      </c>
      <c r="AM539" s="23">
        <v>5431</v>
      </c>
      <c r="AN539" s="23">
        <v>5431</v>
      </c>
      <c r="AO539" s="23">
        <v>7776</v>
      </c>
      <c r="AP539" s="23">
        <v>7776</v>
      </c>
      <c r="AQ539" s="23">
        <v>7776</v>
      </c>
      <c r="AR539" s="23">
        <v>7776</v>
      </c>
      <c r="AS539" s="23">
        <v>7776</v>
      </c>
      <c r="AT539" s="23">
        <v>9134</v>
      </c>
      <c r="AU539" s="23">
        <v>9134</v>
      </c>
      <c r="AV539" s="23">
        <v>9134</v>
      </c>
      <c r="AW539" s="23">
        <v>9134</v>
      </c>
      <c r="AX539" s="23">
        <v>0</v>
      </c>
    </row>
    <row r="540" spans="2:50" x14ac:dyDescent="0.2">
      <c r="B540" s="22">
        <v>18</v>
      </c>
      <c r="C540" s="23">
        <v>240</v>
      </c>
      <c r="D540" s="23">
        <v>240</v>
      </c>
      <c r="E540" s="23">
        <v>240</v>
      </c>
      <c r="F540" s="23">
        <v>240</v>
      </c>
      <c r="G540" s="23">
        <v>240</v>
      </c>
      <c r="H540" s="23">
        <v>240</v>
      </c>
      <c r="I540" s="23">
        <v>240</v>
      </c>
      <c r="J540" s="23">
        <v>240</v>
      </c>
      <c r="K540" s="23">
        <v>417</v>
      </c>
      <c r="L540" s="23">
        <v>417</v>
      </c>
      <c r="M540" s="23">
        <v>417</v>
      </c>
      <c r="N540" s="23">
        <v>417</v>
      </c>
      <c r="O540" s="23">
        <v>417</v>
      </c>
      <c r="P540" s="23">
        <v>896</v>
      </c>
      <c r="Q540" s="23">
        <v>896</v>
      </c>
      <c r="R540" s="23">
        <v>896</v>
      </c>
      <c r="S540" s="23">
        <v>896</v>
      </c>
      <c r="T540" s="23">
        <v>896</v>
      </c>
      <c r="U540" s="23">
        <v>1451</v>
      </c>
      <c r="V540" s="23">
        <v>1451</v>
      </c>
      <c r="W540" s="23">
        <v>1451</v>
      </c>
      <c r="X540" s="23">
        <v>1451</v>
      </c>
      <c r="Y540" s="23">
        <v>1451</v>
      </c>
      <c r="Z540" s="23">
        <v>2426</v>
      </c>
      <c r="AA540" s="23">
        <v>2426</v>
      </c>
      <c r="AB540" s="23">
        <v>2426</v>
      </c>
      <c r="AC540" s="23">
        <v>2426</v>
      </c>
      <c r="AD540" s="23">
        <v>2426</v>
      </c>
      <c r="AE540" s="23">
        <v>3698</v>
      </c>
      <c r="AF540" s="23">
        <v>3698</v>
      </c>
      <c r="AG540" s="23">
        <v>3698</v>
      </c>
      <c r="AH540" s="23">
        <v>3698</v>
      </c>
      <c r="AI540" s="23">
        <v>3698</v>
      </c>
      <c r="AJ540" s="23">
        <v>5431</v>
      </c>
      <c r="AK540" s="23">
        <v>5431</v>
      </c>
      <c r="AL540" s="23">
        <v>5431</v>
      </c>
      <c r="AM540" s="23">
        <v>5431</v>
      </c>
      <c r="AN540" s="23">
        <v>5431</v>
      </c>
      <c r="AO540" s="23">
        <v>7776</v>
      </c>
      <c r="AP540" s="23">
        <v>7776</v>
      </c>
      <c r="AQ540" s="23">
        <v>7776</v>
      </c>
      <c r="AR540" s="23">
        <v>7776</v>
      </c>
      <c r="AS540" s="23">
        <v>7776</v>
      </c>
      <c r="AT540" s="23">
        <v>9134</v>
      </c>
      <c r="AU540" s="23">
        <v>9134</v>
      </c>
      <c r="AV540" s="23">
        <v>9134</v>
      </c>
      <c r="AW540" s="23">
        <v>9134</v>
      </c>
      <c r="AX540" s="23">
        <v>0</v>
      </c>
    </row>
    <row r="541" spans="2:50" x14ac:dyDescent="0.2">
      <c r="B541" s="22">
        <v>19</v>
      </c>
      <c r="C541" s="23">
        <v>240</v>
      </c>
      <c r="D541" s="23">
        <v>240</v>
      </c>
      <c r="E541" s="23">
        <v>240</v>
      </c>
      <c r="F541" s="23">
        <v>240</v>
      </c>
      <c r="G541" s="23">
        <v>240</v>
      </c>
      <c r="H541" s="23">
        <v>240</v>
      </c>
      <c r="I541" s="23">
        <v>240</v>
      </c>
      <c r="J541" s="23">
        <v>240</v>
      </c>
      <c r="K541" s="23">
        <v>417</v>
      </c>
      <c r="L541" s="23">
        <v>417</v>
      </c>
      <c r="M541" s="23">
        <v>417</v>
      </c>
      <c r="N541" s="23">
        <v>417</v>
      </c>
      <c r="O541" s="23">
        <v>417</v>
      </c>
      <c r="P541" s="23">
        <v>896</v>
      </c>
      <c r="Q541" s="23">
        <v>896</v>
      </c>
      <c r="R541" s="23">
        <v>896</v>
      </c>
      <c r="S541" s="23">
        <v>896</v>
      </c>
      <c r="T541" s="23">
        <v>896</v>
      </c>
      <c r="U541" s="23">
        <v>1451</v>
      </c>
      <c r="V541" s="23">
        <v>1451</v>
      </c>
      <c r="W541" s="23">
        <v>1451</v>
      </c>
      <c r="X541" s="23">
        <v>1451</v>
      </c>
      <c r="Y541" s="23">
        <v>1451</v>
      </c>
      <c r="Z541" s="23">
        <v>2426</v>
      </c>
      <c r="AA541" s="23">
        <v>2426</v>
      </c>
      <c r="AB541" s="23">
        <v>2426</v>
      </c>
      <c r="AC541" s="23">
        <v>2426</v>
      </c>
      <c r="AD541" s="23">
        <v>2426</v>
      </c>
      <c r="AE541" s="23">
        <v>3698</v>
      </c>
      <c r="AF541" s="23">
        <v>3698</v>
      </c>
      <c r="AG541" s="23">
        <v>3698</v>
      </c>
      <c r="AH541" s="23">
        <v>3698</v>
      </c>
      <c r="AI541" s="23">
        <v>3698</v>
      </c>
      <c r="AJ541" s="23">
        <v>5431</v>
      </c>
      <c r="AK541" s="23">
        <v>5431</v>
      </c>
      <c r="AL541" s="23">
        <v>5431</v>
      </c>
      <c r="AM541" s="23">
        <v>5431</v>
      </c>
      <c r="AN541" s="23">
        <v>5431</v>
      </c>
      <c r="AO541" s="23">
        <v>7776</v>
      </c>
      <c r="AP541" s="23">
        <v>7776</v>
      </c>
      <c r="AQ541" s="23">
        <v>7776</v>
      </c>
      <c r="AR541" s="23">
        <v>7776</v>
      </c>
      <c r="AS541" s="23">
        <v>7776</v>
      </c>
      <c r="AT541" s="23">
        <v>9134</v>
      </c>
      <c r="AU541" s="23">
        <v>9134</v>
      </c>
      <c r="AV541" s="23">
        <v>9134</v>
      </c>
      <c r="AW541" s="23">
        <v>9134</v>
      </c>
      <c r="AX541" s="23">
        <v>0</v>
      </c>
    </row>
    <row r="542" spans="2:50" x14ac:dyDescent="0.2">
      <c r="B542" s="22">
        <v>20</v>
      </c>
      <c r="C542" s="23">
        <v>240</v>
      </c>
      <c r="D542" s="23">
        <v>240</v>
      </c>
      <c r="E542" s="23">
        <v>240</v>
      </c>
      <c r="F542" s="23">
        <v>240</v>
      </c>
      <c r="G542" s="23">
        <v>240</v>
      </c>
      <c r="H542" s="23">
        <v>240</v>
      </c>
      <c r="I542" s="23">
        <v>240</v>
      </c>
      <c r="J542" s="23">
        <v>240</v>
      </c>
      <c r="K542" s="23">
        <v>417</v>
      </c>
      <c r="L542" s="23">
        <v>417</v>
      </c>
      <c r="M542" s="23">
        <v>417</v>
      </c>
      <c r="N542" s="23">
        <v>417</v>
      </c>
      <c r="O542" s="23">
        <v>417</v>
      </c>
      <c r="P542" s="23">
        <v>896</v>
      </c>
      <c r="Q542" s="23">
        <v>896</v>
      </c>
      <c r="R542" s="23">
        <v>896</v>
      </c>
      <c r="S542" s="23">
        <v>896</v>
      </c>
      <c r="T542" s="23">
        <v>896</v>
      </c>
      <c r="U542" s="23">
        <v>1451</v>
      </c>
      <c r="V542" s="23">
        <v>1451</v>
      </c>
      <c r="W542" s="23">
        <v>1451</v>
      </c>
      <c r="X542" s="23">
        <v>1451</v>
      </c>
      <c r="Y542" s="23">
        <v>1451</v>
      </c>
      <c r="Z542" s="23">
        <v>2426</v>
      </c>
      <c r="AA542" s="23">
        <v>2426</v>
      </c>
      <c r="AB542" s="23">
        <v>2426</v>
      </c>
      <c r="AC542" s="23">
        <v>2426</v>
      </c>
      <c r="AD542" s="23">
        <v>2426</v>
      </c>
      <c r="AE542" s="23">
        <v>3698</v>
      </c>
      <c r="AF542" s="23">
        <v>3698</v>
      </c>
      <c r="AG542" s="23">
        <v>3698</v>
      </c>
      <c r="AH542" s="23">
        <v>3698</v>
      </c>
      <c r="AI542" s="23">
        <v>3698</v>
      </c>
      <c r="AJ542" s="23">
        <v>5431</v>
      </c>
      <c r="AK542" s="23">
        <v>5431</v>
      </c>
      <c r="AL542" s="23">
        <v>5431</v>
      </c>
      <c r="AM542" s="23">
        <v>5431</v>
      </c>
      <c r="AN542" s="23">
        <v>5431</v>
      </c>
      <c r="AO542" s="23">
        <v>7776</v>
      </c>
      <c r="AP542" s="23">
        <v>7776</v>
      </c>
      <c r="AQ542" s="23">
        <v>7776</v>
      </c>
      <c r="AR542" s="23">
        <v>7776</v>
      </c>
      <c r="AS542" s="23">
        <v>7776</v>
      </c>
      <c r="AT542" s="23">
        <v>9134</v>
      </c>
      <c r="AU542" s="23">
        <v>9134</v>
      </c>
      <c r="AV542" s="23">
        <v>9134</v>
      </c>
      <c r="AW542" s="23">
        <v>9134</v>
      </c>
      <c r="AX542" s="23">
        <v>0</v>
      </c>
    </row>
    <row r="543" spans="2:50" x14ac:dyDescent="0.2">
      <c r="B543" s="22">
        <v>21</v>
      </c>
      <c r="C543" s="23">
        <v>240</v>
      </c>
      <c r="D543" s="23">
        <v>240</v>
      </c>
      <c r="E543" s="23">
        <v>240</v>
      </c>
      <c r="F543" s="23">
        <v>240</v>
      </c>
      <c r="G543" s="23">
        <v>240</v>
      </c>
      <c r="H543" s="23">
        <v>240</v>
      </c>
      <c r="I543" s="23">
        <v>240</v>
      </c>
      <c r="J543" s="23">
        <v>240</v>
      </c>
      <c r="K543" s="23">
        <v>417</v>
      </c>
      <c r="L543" s="23">
        <v>417</v>
      </c>
      <c r="M543" s="23">
        <v>417</v>
      </c>
      <c r="N543" s="23">
        <v>417</v>
      </c>
      <c r="O543" s="23">
        <v>417</v>
      </c>
      <c r="P543" s="23">
        <v>896</v>
      </c>
      <c r="Q543" s="23">
        <v>896</v>
      </c>
      <c r="R543" s="23">
        <v>896</v>
      </c>
      <c r="S543" s="23">
        <v>896</v>
      </c>
      <c r="T543" s="23">
        <v>896</v>
      </c>
      <c r="U543" s="23">
        <v>1451</v>
      </c>
      <c r="V543" s="23">
        <v>1451</v>
      </c>
      <c r="W543" s="23">
        <v>1451</v>
      </c>
      <c r="X543" s="23">
        <v>1451</v>
      </c>
      <c r="Y543" s="23">
        <v>1451</v>
      </c>
      <c r="Z543" s="23">
        <v>2426</v>
      </c>
      <c r="AA543" s="23">
        <v>2426</v>
      </c>
      <c r="AB543" s="23">
        <v>2426</v>
      </c>
      <c r="AC543" s="23">
        <v>2426</v>
      </c>
      <c r="AD543" s="23">
        <v>2426</v>
      </c>
      <c r="AE543" s="23">
        <v>3698</v>
      </c>
      <c r="AF543" s="23">
        <v>3698</v>
      </c>
      <c r="AG543" s="23">
        <v>3698</v>
      </c>
      <c r="AH543" s="23">
        <v>3698</v>
      </c>
      <c r="AI543" s="23">
        <v>3698</v>
      </c>
      <c r="AJ543" s="23">
        <v>5431</v>
      </c>
      <c r="AK543" s="23">
        <v>5431</v>
      </c>
      <c r="AL543" s="23">
        <v>5431</v>
      </c>
      <c r="AM543" s="23">
        <v>5431</v>
      </c>
      <c r="AN543" s="23">
        <v>5431</v>
      </c>
      <c r="AO543" s="23">
        <v>7776</v>
      </c>
      <c r="AP543" s="23">
        <v>7776</v>
      </c>
      <c r="AQ543" s="23">
        <v>7776</v>
      </c>
      <c r="AR543" s="23">
        <v>7776</v>
      </c>
      <c r="AS543" s="23">
        <v>7776</v>
      </c>
      <c r="AT543" s="23">
        <v>9134</v>
      </c>
      <c r="AU543" s="23">
        <v>9134</v>
      </c>
      <c r="AV543" s="23">
        <v>9134</v>
      </c>
      <c r="AW543" s="23">
        <v>9134</v>
      </c>
      <c r="AX543" s="23">
        <v>0</v>
      </c>
    </row>
    <row r="544" spans="2:50" x14ac:dyDescent="0.2">
      <c r="B544" s="22">
        <v>22</v>
      </c>
      <c r="C544" s="23">
        <v>240</v>
      </c>
      <c r="D544" s="23">
        <v>240</v>
      </c>
      <c r="E544" s="23">
        <v>240</v>
      </c>
      <c r="F544" s="23">
        <v>240</v>
      </c>
      <c r="G544" s="23">
        <v>240</v>
      </c>
      <c r="H544" s="23">
        <v>240</v>
      </c>
      <c r="I544" s="23">
        <v>240</v>
      </c>
      <c r="J544" s="23">
        <v>240</v>
      </c>
      <c r="K544" s="23">
        <v>417</v>
      </c>
      <c r="L544" s="23">
        <v>417</v>
      </c>
      <c r="M544" s="23">
        <v>417</v>
      </c>
      <c r="N544" s="23">
        <v>417</v>
      </c>
      <c r="O544" s="23">
        <v>417</v>
      </c>
      <c r="P544" s="23">
        <v>896</v>
      </c>
      <c r="Q544" s="23">
        <v>896</v>
      </c>
      <c r="R544" s="23">
        <v>896</v>
      </c>
      <c r="S544" s="23">
        <v>896</v>
      </c>
      <c r="T544" s="23">
        <v>896</v>
      </c>
      <c r="U544" s="23">
        <v>1451</v>
      </c>
      <c r="V544" s="23">
        <v>1451</v>
      </c>
      <c r="W544" s="23">
        <v>1451</v>
      </c>
      <c r="X544" s="23">
        <v>1451</v>
      </c>
      <c r="Y544" s="23">
        <v>1451</v>
      </c>
      <c r="Z544" s="23">
        <v>2426</v>
      </c>
      <c r="AA544" s="23">
        <v>2426</v>
      </c>
      <c r="AB544" s="23">
        <v>2426</v>
      </c>
      <c r="AC544" s="23">
        <v>2426</v>
      </c>
      <c r="AD544" s="23">
        <v>2426</v>
      </c>
      <c r="AE544" s="23">
        <v>3698</v>
      </c>
      <c r="AF544" s="23">
        <v>3698</v>
      </c>
      <c r="AG544" s="23">
        <v>3698</v>
      </c>
      <c r="AH544" s="23">
        <v>3698</v>
      </c>
      <c r="AI544" s="23">
        <v>3698</v>
      </c>
      <c r="AJ544" s="23">
        <v>5431</v>
      </c>
      <c r="AK544" s="23">
        <v>5431</v>
      </c>
      <c r="AL544" s="23">
        <v>5431</v>
      </c>
      <c r="AM544" s="23">
        <v>5431</v>
      </c>
      <c r="AN544" s="23">
        <v>5431</v>
      </c>
      <c r="AO544" s="23">
        <v>7776</v>
      </c>
      <c r="AP544" s="23">
        <v>7776</v>
      </c>
      <c r="AQ544" s="23">
        <v>7776</v>
      </c>
      <c r="AR544" s="23">
        <v>7776</v>
      </c>
      <c r="AS544" s="23">
        <v>7776</v>
      </c>
      <c r="AT544" s="23">
        <v>9134</v>
      </c>
      <c r="AU544" s="23">
        <v>9134</v>
      </c>
      <c r="AV544" s="23">
        <v>9134</v>
      </c>
      <c r="AW544" s="23">
        <v>9134</v>
      </c>
      <c r="AX544" s="23">
        <v>0</v>
      </c>
    </row>
    <row r="545" spans="2:50" x14ac:dyDescent="0.2">
      <c r="B545" s="22">
        <v>23</v>
      </c>
      <c r="C545" s="23">
        <v>240</v>
      </c>
      <c r="D545" s="23">
        <v>240</v>
      </c>
      <c r="E545" s="23">
        <v>240</v>
      </c>
      <c r="F545" s="23">
        <v>240</v>
      </c>
      <c r="G545" s="23">
        <v>240</v>
      </c>
      <c r="H545" s="23">
        <v>240</v>
      </c>
      <c r="I545" s="23">
        <v>240</v>
      </c>
      <c r="J545" s="23">
        <v>240</v>
      </c>
      <c r="K545" s="23">
        <v>417</v>
      </c>
      <c r="L545" s="23">
        <v>417</v>
      </c>
      <c r="M545" s="23">
        <v>417</v>
      </c>
      <c r="N545" s="23">
        <v>417</v>
      </c>
      <c r="O545" s="23">
        <v>417</v>
      </c>
      <c r="P545" s="23">
        <v>896</v>
      </c>
      <c r="Q545" s="23">
        <v>896</v>
      </c>
      <c r="R545" s="23">
        <v>896</v>
      </c>
      <c r="S545" s="23">
        <v>896</v>
      </c>
      <c r="T545" s="23">
        <v>896</v>
      </c>
      <c r="U545" s="23">
        <v>1451</v>
      </c>
      <c r="V545" s="23">
        <v>1451</v>
      </c>
      <c r="W545" s="23">
        <v>1451</v>
      </c>
      <c r="X545" s="23">
        <v>1451</v>
      </c>
      <c r="Y545" s="23">
        <v>1451</v>
      </c>
      <c r="Z545" s="23">
        <v>2426</v>
      </c>
      <c r="AA545" s="23">
        <v>2426</v>
      </c>
      <c r="AB545" s="23">
        <v>2426</v>
      </c>
      <c r="AC545" s="23">
        <v>2426</v>
      </c>
      <c r="AD545" s="23">
        <v>2426</v>
      </c>
      <c r="AE545" s="23">
        <v>3698</v>
      </c>
      <c r="AF545" s="23">
        <v>3698</v>
      </c>
      <c r="AG545" s="23">
        <v>3698</v>
      </c>
      <c r="AH545" s="23">
        <v>3698</v>
      </c>
      <c r="AI545" s="23">
        <v>3698</v>
      </c>
      <c r="AJ545" s="23">
        <v>5431</v>
      </c>
      <c r="AK545" s="23">
        <v>5431</v>
      </c>
      <c r="AL545" s="23">
        <v>5431</v>
      </c>
      <c r="AM545" s="23">
        <v>5431</v>
      </c>
      <c r="AN545" s="23">
        <v>5431</v>
      </c>
      <c r="AO545" s="23">
        <v>7776</v>
      </c>
      <c r="AP545" s="23">
        <v>7776</v>
      </c>
      <c r="AQ545" s="23">
        <v>7776</v>
      </c>
      <c r="AR545" s="23">
        <v>7776</v>
      </c>
      <c r="AS545" s="23">
        <v>7776</v>
      </c>
      <c r="AT545" s="23">
        <v>9134</v>
      </c>
      <c r="AU545" s="23">
        <v>9134</v>
      </c>
      <c r="AV545" s="23">
        <v>9134</v>
      </c>
      <c r="AW545" s="23">
        <v>9134</v>
      </c>
      <c r="AX545" s="23">
        <v>0</v>
      </c>
    </row>
    <row r="546" spans="2:50" x14ac:dyDescent="0.2">
      <c r="B546" s="22">
        <v>24</v>
      </c>
      <c r="C546" s="23">
        <v>240</v>
      </c>
      <c r="D546" s="23">
        <v>240</v>
      </c>
      <c r="E546" s="23">
        <v>240</v>
      </c>
      <c r="F546" s="23">
        <v>240</v>
      </c>
      <c r="G546" s="23">
        <v>240</v>
      </c>
      <c r="H546" s="23">
        <v>240</v>
      </c>
      <c r="I546" s="23">
        <v>240</v>
      </c>
      <c r="J546" s="23">
        <v>240</v>
      </c>
      <c r="K546" s="23">
        <v>417</v>
      </c>
      <c r="L546" s="23">
        <v>417</v>
      </c>
      <c r="M546" s="23">
        <v>417</v>
      </c>
      <c r="N546" s="23">
        <v>417</v>
      </c>
      <c r="O546" s="23">
        <v>417</v>
      </c>
      <c r="P546" s="23">
        <v>896</v>
      </c>
      <c r="Q546" s="23">
        <v>896</v>
      </c>
      <c r="R546" s="23">
        <v>896</v>
      </c>
      <c r="S546" s="23">
        <v>896</v>
      </c>
      <c r="T546" s="23">
        <v>896</v>
      </c>
      <c r="U546" s="23">
        <v>1451</v>
      </c>
      <c r="V546" s="23">
        <v>1451</v>
      </c>
      <c r="W546" s="23">
        <v>1451</v>
      </c>
      <c r="X546" s="23">
        <v>1451</v>
      </c>
      <c r="Y546" s="23">
        <v>1451</v>
      </c>
      <c r="Z546" s="23">
        <v>2426</v>
      </c>
      <c r="AA546" s="23">
        <v>2426</v>
      </c>
      <c r="AB546" s="23">
        <v>2426</v>
      </c>
      <c r="AC546" s="23">
        <v>2426</v>
      </c>
      <c r="AD546" s="23">
        <v>2426</v>
      </c>
      <c r="AE546" s="23">
        <v>3698</v>
      </c>
      <c r="AF546" s="23">
        <v>3698</v>
      </c>
      <c r="AG546" s="23">
        <v>3698</v>
      </c>
      <c r="AH546" s="23">
        <v>3698</v>
      </c>
      <c r="AI546" s="23">
        <v>3698</v>
      </c>
      <c r="AJ546" s="23">
        <v>5431</v>
      </c>
      <c r="AK546" s="23">
        <v>5431</v>
      </c>
      <c r="AL546" s="23">
        <v>5431</v>
      </c>
      <c r="AM546" s="23">
        <v>5431</v>
      </c>
      <c r="AN546" s="23">
        <v>5431</v>
      </c>
      <c r="AO546" s="23">
        <v>7776</v>
      </c>
      <c r="AP546" s="23">
        <v>7776</v>
      </c>
      <c r="AQ546" s="23">
        <v>7776</v>
      </c>
      <c r="AR546" s="23">
        <v>7776</v>
      </c>
      <c r="AS546" s="23">
        <v>7776</v>
      </c>
      <c r="AT546" s="23">
        <v>9134</v>
      </c>
      <c r="AU546" s="23">
        <v>9134</v>
      </c>
      <c r="AV546" s="23">
        <v>9134</v>
      </c>
      <c r="AW546" s="23">
        <v>9134</v>
      </c>
      <c r="AX546" s="23">
        <v>0</v>
      </c>
    </row>
    <row r="547" spans="2:50" x14ac:dyDescent="0.2">
      <c r="B547" s="22">
        <v>25</v>
      </c>
      <c r="C547" s="23">
        <v>240</v>
      </c>
      <c r="D547" s="23">
        <v>240</v>
      </c>
      <c r="E547" s="23">
        <v>240</v>
      </c>
      <c r="F547" s="23">
        <v>240</v>
      </c>
      <c r="G547" s="23">
        <v>240</v>
      </c>
      <c r="H547" s="23">
        <v>240</v>
      </c>
      <c r="I547" s="23">
        <v>240</v>
      </c>
      <c r="J547" s="23">
        <v>240</v>
      </c>
      <c r="K547" s="23">
        <v>417</v>
      </c>
      <c r="L547" s="23">
        <v>417</v>
      </c>
      <c r="M547" s="23">
        <v>417</v>
      </c>
      <c r="N547" s="23">
        <v>417</v>
      </c>
      <c r="O547" s="23">
        <v>417</v>
      </c>
      <c r="P547" s="23">
        <v>896</v>
      </c>
      <c r="Q547" s="23">
        <v>896</v>
      </c>
      <c r="R547" s="23">
        <v>896</v>
      </c>
      <c r="S547" s="23">
        <v>896</v>
      </c>
      <c r="T547" s="23">
        <v>896</v>
      </c>
      <c r="U547" s="23">
        <v>1451</v>
      </c>
      <c r="V547" s="23">
        <v>1451</v>
      </c>
      <c r="W547" s="23">
        <v>1451</v>
      </c>
      <c r="X547" s="23">
        <v>1451</v>
      </c>
      <c r="Y547" s="23">
        <v>1451</v>
      </c>
      <c r="Z547" s="23">
        <v>2426</v>
      </c>
      <c r="AA547" s="23">
        <v>2426</v>
      </c>
      <c r="AB547" s="23">
        <v>2426</v>
      </c>
      <c r="AC547" s="23">
        <v>2426</v>
      </c>
      <c r="AD547" s="23">
        <v>2426</v>
      </c>
      <c r="AE547" s="23">
        <v>3698</v>
      </c>
      <c r="AF547" s="23">
        <v>3698</v>
      </c>
      <c r="AG547" s="23">
        <v>3698</v>
      </c>
      <c r="AH547" s="23">
        <v>3698</v>
      </c>
      <c r="AI547" s="23">
        <v>3698</v>
      </c>
      <c r="AJ547" s="23">
        <v>5431</v>
      </c>
      <c r="AK547" s="23">
        <v>5431</v>
      </c>
      <c r="AL547" s="23">
        <v>5431</v>
      </c>
      <c r="AM547" s="23">
        <v>5431</v>
      </c>
      <c r="AN547" s="23">
        <v>5431</v>
      </c>
      <c r="AO547" s="23">
        <v>7776</v>
      </c>
      <c r="AP547" s="23">
        <v>7776</v>
      </c>
      <c r="AQ547" s="23">
        <v>7776</v>
      </c>
      <c r="AR547" s="23">
        <v>7776</v>
      </c>
      <c r="AS547" s="23">
        <v>7776</v>
      </c>
      <c r="AT547" s="23">
        <v>9134</v>
      </c>
      <c r="AU547" s="23">
        <v>9134</v>
      </c>
      <c r="AV547" s="23">
        <v>9134</v>
      </c>
      <c r="AW547" s="23">
        <v>9134</v>
      </c>
      <c r="AX547" s="23">
        <v>0</v>
      </c>
    </row>
    <row r="548" spans="2:50" x14ac:dyDescent="0.2">
      <c r="B548" s="22">
        <v>26</v>
      </c>
      <c r="C548" s="23">
        <v>240</v>
      </c>
      <c r="D548" s="23">
        <v>240</v>
      </c>
      <c r="E548" s="23">
        <v>240</v>
      </c>
      <c r="F548" s="23">
        <v>240</v>
      </c>
      <c r="G548" s="23">
        <v>240</v>
      </c>
      <c r="H548" s="23">
        <v>240</v>
      </c>
      <c r="I548" s="23">
        <v>240</v>
      </c>
      <c r="J548" s="23">
        <v>240</v>
      </c>
      <c r="K548" s="23">
        <v>417</v>
      </c>
      <c r="L548" s="23">
        <v>417</v>
      </c>
      <c r="M548" s="23">
        <v>417</v>
      </c>
      <c r="N548" s="23">
        <v>417</v>
      </c>
      <c r="O548" s="23">
        <v>417</v>
      </c>
      <c r="P548" s="23">
        <v>896</v>
      </c>
      <c r="Q548" s="23">
        <v>896</v>
      </c>
      <c r="R548" s="23">
        <v>896</v>
      </c>
      <c r="S548" s="23">
        <v>896</v>
      </c>
      <c r="T548" s="23">
        <v>896</v>
      </c>
      <c r="U548" s="23">
        <v>1451</v>
      </c>
      <c r="V548" s="23">
        <v>1451</v>
      </c>
      <c r="W548" s="23">
        <v>1451</v>
      </c>
      <c r="X548" s="23">
        <v>1451</v>
      </c>
      <c r="Y548" s="23">
        <v>1451</v>
      </c>
      <c r="Z548" s="23">
        <v>2426</v>
      </c>
      <c r="AA548" s="23">
        <v>2426</v>
      </c>
      <c r="AB548" s="23">
        <v>2426</v>
      </c>
      <c r="AC548" s="23">
        <v>2426</v>
      </c>
      <c r="AD548" s="23">
        <v>2426</v>
      </c>
      <c r="AE548" s="23">
        <v>3698</v>
      </c>
      <c r="AF548" s="23">
        <v>3698</v>
      </c>
      <c r="AG548" s="23">
        <v>3698</v>
      </c>
      <c r="AH548" s="23">
        <v>3698</v>
      </c>
      <c r="AI548" s="23">
        <v>3698</v>
      </c>
      <c r="AJ548" s="23">
        <v>5431</v>
      </c>
      <c r="AK548" s="23">
        <v>5431</v>
      </c>
      <c r="AL548" s="23">
        <v>5431</v>
      </c>
      <c r="AM548" s="23">
        <v>5431</v>
      </c>
      <c r="AN548" s="23">
        <v>5431</v>
      </c>
      <c r="AO548" s="23">
        <v>7776</v>
      </c>
      <c r="AP548" s="23">
        <v>7776</v>
      </c>
      <c r="AQ548" s="23">
        <v>7776</v>
      </c>
      <c r="AR548" s="23">
        <v>7776</v>
      </c>
      <c r="AS548" s="23">
        <v>7776</v>
      </c>
      <c r="AT548" s="23">
        <v>9134</v>
      </c>
      <c r="AU548" s="23">
        <v>9134</v>
      </c>
      <c r="AV548" s="23">
        <v>9134</v>
      </c>
      <c r="AW548" s="23">
        <v>9134</v>
      </c>
      <c r="AX548" s="23">
        <v>0</v>
      </c>
    </row>
    <row r="549" spans="2:50" x14ac:dyDescent="0.2">
      <c r="B549" s="22">
        <v>27</v>
      </c>
      <c r="C549" s="23">
        <v>240</v>
      </c>
      <c r="D549" s="23">
        <v>240</v>
      </c>
      <c r="E549" s="23">
        <v>240</v>
      </c>
      <c r="F549" s="23">
        <v>240</v>
      </c>
      <c r="G549" s="23">
        <v>240</v>
      </c>
      <c r="H549" s="23">
        <v>240</v>
      </c>
      <c r="I549" s="23">
        <v>240</v>
      </c>
      <c r="J549" s="23">
        <v>240</v>
      </c>
      <c r="K549" s="23">
        <v>417</v>
      </c>
      <c r="L549" s="23">
        <v>417</v>
      </c>
      <c r="M549" s="23">
        <v>417</v>
      </c>
      <c r="N549" s="23">
        <v>417</v>
      </c>
      <c r="O549" s="23">
        <v>417</v>
      </c>
      <c r="P549" s="23">
        <v>896</v>
      </c>
      <c r="Q549" s="23">
        <v>896</v>
      </c>
      <c r="R549" s="23">
        <v>896</v>
      </c>
      <c r="S549" s="23">
        <v>896</v>
      </c>
      <c r="T549" s="23">
        <v>896</v>
      </c>
      <c r="U549" s="23">
        <v>1451</v>
      </c>
      <c r="V549" s="23">
        <v>1451</v>
      </c>
      <c r="W549" s="23">
        <v>1451</v>
      </c>
      <c r="X549" s="23">
        <v>1451</v>
      </c>
      <c r="Y549" s="23">
        <v>1451</v>
      </c>
      <c r="Z549" s="23">
        <v>2426</v>
      </c>
      <c r="AA549" s="23">
        <v>2426</v>
      </c>
      <c r="AB549" s="23">
        <v>2426</v>
      </c>
      <c r="AC549" s="23">
        <v>2426</v>
      </c>
      <c r="AD549" s="23">
        <v>2426</v>
      </c>
      <c r="AE549" s="23">
        <v>3698</v>
      </c>
      <c r="AF549" s="23">
        <v>3698</v>
      </c>
      <c r="AG549" s="23">
        <v>3698</v>
      </c>
      <c r="AH549" s="23">
        <v>3698</v>
      </c>
      <c r="AI549" s="23">
        <v>3698</v>
      </c>
      <c r="AJ549" s="23">
        <v>5431</v>
      </c>
      <c r="AK549" s="23">
        <v>5431</v>
      </c>
      <c r="AL549" s="23">
        <v>5431</v>
      </c>
      <c r="AM549" s="23">
        <v>5431</v>
      </c>
      <c r="AN549" s="23">
        <v>5431</v>
      </c>
      <c r="AO549" s="23">
        <v>7776</v>
      </c>
      <c r="AP549" s="23">
        <v>7776</v>
      </c>
      <c r="AQ549" s="23">
        <v>7776</v>
      </c>
      <c r="AR549" s="23">
        <v>7776</v>
      </c>
      <c r="AS549" s="23">
        <v>7776</v>
      </c>
      <c r="AT549" s="23">
        <v>9134</v>
      </c>
      <c r="AU549" s="23">
        <v>9134</v>
      </c>
      <c r="AV549" s="23">
        <v>9134</v>
      </c>
      <c r="AW549" s="23">
        <v>9134</v>
      </c>
      <c r="AX549" s="23">
        <v>0</v>
      </c>
    </row>
    <row r="550" spans="2:50" x14ac:dyDescent="0.2">
      <c r="B550" s="22">
        <v>28</v>
      </c>
      <c r="C550" s="23">
        <v>240</v>
      </c>
      <c r="D550" s="23">
        <v>240</v>
      </c>
      <c r="E550" s="23">
        <v>240</v>
      </c>
      <c r="F550" s="23">
        <v>240</v>
      </c>
      <c r="G550" s="23">
        <v>240</v>
      </c>
      <c r="H550" s="23">
        <v>240</v>
      </c>
      <c r="I550" s="23">
        <v>240</v>
      </c>
      <c r="J550" s="23">
        <v>240</v>
      </c>
      <c r="K550" s="23">
        <v>417</v>
      </c>
      <c r="L550" s="23">
        <v>417</v>
      </c>
      <c r="M550" s="23">
        <v>417</v>
      </c>
      <c r="N550" s="23">
        <v>417</v>
      </c>
      <c r="O550" s="23">
        <v>417</v>
      </c>
      <c r="P550" s="23">
        <v>896</v>
      </c>
      <c r="Q550" s="23">
        <v>896</v>
      </c>
      <c r="R550" s="23">
        <v>896</v>
      </c>
      <c r="S550" s="23">
        <v>896</v>
      </c>
      <c r="T550" s="23">
        <v>896</v>
      </c>
      <c r="U550" s="23">
        <v>1451</v>
      </c>
      <c r="V550" s="23">
        <v>1451</v>
      </c>
      <c r="W550" s="23">
        <v>1451</v>
      </c>
      <c r="X550" s="23">
        <v>1451</v>
      </c>
      <c r="Y550" s="23">
        <v>1451</v>
      </c>
      <c r="Z550" s="23">
        <v>2426</v>
      </c>
      <c r="AA550" s="23">
        <v>2426</v>
      </c>
      <c r="AB550" s="23">
        <v>2426</v>
      </c>
      <c r="AC550" s="23">
        <v>2426</v>
      </c>
      <c r="AD550" s="23">
        <v>2426</v>
      </c>
      <c r="AE550" s="23">
        <v>3698</v>
      </c>
      <c r="AF550" s="23">
        <v>3698</v>
      </c>
      <c r="AG550" s="23">
        <v>3698</v>
      </c>
      <c r="AH550" s="23">
        <v>3698</v>
      </c>
      <c r="AI550" s="23">
        <v>3698</v>
      </c>
      <c r="AJ550" s="23">
        <v>5431</v>
      </c>
      <c r="AK550" s="23">
        <v>5431</v>
      </c>
      <c r="AL550" s="23">
        <v>5431</v>
      </c>
      <c r="AM550" s="23">
        <v>5431</v>
      </c>
      <c r="AN550" s="23">
        <v>5431</v>
      </c>
      <c r="AO550" s="23">
        <v>7776</v>
      </c>
      <c r="AP550" s="23">
        <v>7776</v>
      </c>
      <c r="AQ550" s="23">
        <v>7776</v>
      </c>
      <c r="AR550" s="23">
        <v>7776</v>
      </c>
      <c r="AS550" s="23">
        <v>7776</v>
      </c>
      <c r="AT550" s="23">
        <v>9134</v>
      </c>
      <c r="AU550" s="23">
        <v>9134</v>
      </c>
      <c r="AV550" s="23">
        <v>9134</v>
      </c>
      <c r="AW550" s="23">
        <v>9134</v>
      </c>
      <c r="AX550" s="23">
        <v>0</v>
      </c>
    </row>
    <row r="551" spans="2:50" x14ac:dyDescent="0.2">
      <c r="B551" s="22">
        <v>29</v>
      </c>
      <c r="C551" s="23">
        <v>240</v>
      </c>
      <c r="D551" s="23">
        <v>240</v>
      </c>
      <c r="E551" s="23">
        <v>240</v>
      </c>
      <c r="F551" s="23">
        <v>240</v>
      </c>
      <c r="G551" s="23">
        <v>240</v>
      </c>
      <c r="H551" s="23">
        <v>240</v>
      </c>
      <c r="I551" s="23">
        <v>240</v>
      </c>
      <c r="J551" s="23">
        <v>240</v>
      </c>
      <c r="K551" s="23">
        <v>417</v>
      </c>
      <c r="L551" s="23">
        <v>417</v>
      </c>
      <c r="M551" s="23">
        <v>417</v>
      </c>
      <c r="N551" s="23">
        <v>417</v>
      </c>
      <c r="O551" s="23">
        <v>417</v>
      </c>
      <c r="P551" s="23">
        <v>896</v>
      </c>
      <c r="Q551" s="23">
        <v>896</v>
      </c>
      <c r="R551" s="23">
        <v>896</v>
      </c>
      <c r="S551" s="23">
        <v>896</v>
      </c>
      <c r="T551" s="23">
        <v>896</v>
      </c>
      <c r="U551" s="23">
        <v>1451</v>
      </c>
      <c r="V551" s="23">
        <v>1451</v>
      </c>
      <c r="W551" s="23">
        <v>1451</v>
      </c>
      <c r="X551" s="23">
        <v>1451</v>
      </c>
      <c r="Y551" s="23">
        <v>1451</v>
      </c>
      <c r="Z551" s="23">
        <v>2426</v>
      </c>
      <c r="AA551" s="23">
        <v>2426</v>
      </c>
      <c r="AB551" s="23">
        <v>2426</v>
      </c>
      <c r="AC551" s="23">
        <v>2426</v>
      </c>
      <c r="AD551" s="23">
        <v>2426</v>
      </c>
      <c r="AE551" s="23">
        <v>3698</v>
      </c>
      <c r="AF551" s="23">
        <v>3698</v>
      </c>
      <c r="AG551" s="23">
        <v>3698</v>
      </c>
      <c r="AH551" s="23">
        <v>3698</v>
      </c>
      <c r="AI551" s="23">
        <v>3698</v>
      </c>
      <c r="AJ551" s="23">
        <v>5431</v>
      </c>
      <c r="AK551" s="23">
        <v>5431</v>
      </c>
      <c r="AL551" s="23">
        <v>5431</v>
      </c>
      <c r="AM551" s="23">
        <v>5431</v>
      </c>
      <c r="AN551" s="23">
        <v>5431</v>
      </c>
      <c r="AO551" s="23">
        <v>7776</v>
      </c>
      <c r="AP551" s="23">
        <v>7776</v>
      </c>
      <c r="AQ551" s="23">
        <v>7776</v>
      </c>
      <c r="AR551" s="23">
        <v>7776</v>
      </c>
      <c r="AS551" s="23">
        <v>7776</v>
      </c>
      <c r="AT551" s="23">
        <v>9134</v>
      </c>
      <c r="AU551" s="23">
        <v>9134</v>
      </c>
      <c r="AV551" s="23">
        <v>9134</v>
      </c>
      <c r="AW551" s="23">
        <v>9134</v>
      </c>
      <c r="AX551" s="23">
        <v>0</v>
      </c>
    </row>
    <row r="552" spans="2:50" x14ac:dyDescent="0.2">
      <c r="B552" s="22">
        <v>30</v>
      </c>
      <c r="C552" s="23">
        <v>240</v>
      </c>
      <c r="D552" s="23">
        <v>240</v>
      </c>
      <c r="E552" s="23">
        <v>240</v>
      </c>
      <c r="F552" s="23">
        <v>240</v>
      </c>
      <c r="G552" s="23">
        <v>240</v>
      </c>
      <c r="H552" s="23">
        <v>240</v>
      </c>
      <c r="I552" s="23">
        <v>240</v>
      </c>
      <c r="J552" s="23">
        <v>240</v>
      </c>
      <c r="K552" s="23">
        <v>417</v>
      </c>
      <c r="L552" s="23">
        <v>417</v>
      </c>
      <c r="M552" s="23">
        <v>417</v>
      </c>
      <c r="N552" s="23">
        <v>417</v>
      </c>
      <c r="O552" s="23">
        <v>417</v>
      </c>
      <c r="P552" s="23">
        <v>896</v>
      </c>
      <c r="Q552" s="23">
        <v>896</v>
      </c>
      <c r="R552" s="23">
        <v>896</v>
      </c>
      <c r="S552" s="23">
        <v>896</v>
      </c>
      <c r="T552" s="23">
        <v>896</v>
      </c>
      <c r="U552" s="23">
        <v>1451</v>
      </c>
      <c r="V552" s="23">
        <v>1451</v>
      </c>
      <c r="W552" s="23">
        <v>1451</v>
      </c>
      <c r="X552" s="23">
        <v>1451</v>
      </c>
      <c r="Y552" s="23">
        <v>1451</v>
      </c>
      <c r="Z552" s="23">
        <v>2426</v>
      </c>
      <c r="AA552" s="23">
        <v>2426</v>
      </c>
      <c r="AB552" s="23">
        <v>2426</v>
      </c>
      <c r="AC552" s="23">
        <v>2426</v>
      </c>
      <c r="AD552" s="23">
        <v>2426</v>
      </c>
      <c r="AE552" s="23">
        <v>3698</v>
      </c>
      <c r="AF552" s="23">
        <v>3698</v>
      </c>
      <c r="AG552" s="23">
        <v>3698</v>
      </c>
      <c r="AH552" s="23">
        <v>3698</v>
      </c>
      <c r="AI552" s="23">
        <v>3698</v>
      </c>
      <c r="AJ552" s="23">
        <v>5431</v>
      </c>
      <c r="AK552" s="23">
        <v>5431</v>
      </c>
      <c r="AL552" s="23">
        <v>5431</v>
      </c>
      <c r="AM552" s="23">
        <v>5431</v>
      </c>
      <c r="AN552" s="23">
        <v>5431</v>
      </c>
      <c r="AO552" s="23">
        <v>7776</v>
      </c>
      <c r="AP552" s="23">
        <v>7776</v>
      </c>
      <c r="AQ552" s="23">
        <v>7776</v>
      </c>
      <c r="AR552" s="23">
        <v>7776</v>
      </c>
      <c r="AS552" s="23">
        <v>7776</v>
      </c>
      <c r="AT552" s="23">
        <v>9134</v>
      </c>
      <c r="AU552" s="23">
        <v>9134</v>
      </c>
      <c r="AV552" s="23">
        <v>9134</v>
      </c>
      <c r="AW552" s="23">
        <v>9134</v>
      </c>
      <c r="AX552" s="23">
        <v>0</v>
      </c>
    </row>
    <row r="553" spans="2:50" x14ac:dyDescent="0.2">
      <c r="B553" s="22">
        <v>31</v>
      </c>
      <c r="C553" s="23">
        <v>240</v>
      </c>
      <c r="D553" s="23">
        <v>240</v>
      </c>
      <c r="E553" s="23">
        <v>240</v>
      </c>
      <c r="F553" s="23">
        <v>240</v>
      </c>
      <c r="G553" s="23">
        <v>240</v>
      </c>
      <c r="H553" s="23">
        <v>240</v>
      </c>
      <c r="I553" s="23">
        <v>240</v>
      </c>
      <c r="J553" s="23">
        <v>240</v>
      </c>
      <c r="K553" s="23">
        <v>417</v>
      </c>
      <c r="L553" s="23">
        <v>417</v>
      </c>
      <c r="M553" s="23">
        <v>417</v>
      </c>
      <c r="N553" s="23">
        <v>417</v>
      </c>
      <c r="O553" s="23">
        <v>417</v>
      </c>
      <c r="P553" s="23">
        <v>896</v>
      </c>
      <c r="Q553" s="23">
        <v>896</v>
      </c>
      <c r="R553" s="23">
        <v>896</v>
      </c>
      <c r="S553" s="23">
        <v>896</v>
      </c>
      <c r="T553" s="23">
        <v>896</v>
      </c>
      <c r="U553" s="23">
        <v>1451</v>
      </c>
      <c r="V553" s="23">
        <v>1451</v>
      </c>
      <c r="W553" s="23">
        <v>1451</v>
      </c>
      <c r="X553" s="23">
        <v>1451</v>
      </c>
      <c r="Y553" s="23">
        <v>1451</v>
      </c>
      <c r="Z553" s="23">
        <v>2426</v>
      </c>
      <c r="AA553" s="23">
        <v>2426</v>
      </c>
      <c r="AB553" s="23">
        <v>2426</v>
      </c>
      <c r="AC553" s="23">
        <v>2426</v>
      </c>
      <c r="AD553" s="23">
        <v>2426</v>
      </c>
      <c r="AE553" s="23">
        <v>3698</v>
      </c>
      <c r="AF553" s="23">
        <v>3698</v>
      </c>
      <c r="AG553" s="23">
        <v>3698</v>
      </c>
      <c r="AH553" s="23">
        <v>3698</v>
      </c>
      <c r="AI553" s="23">
        <v>3698</v>
      </c>
      <c r="AJ553" s="23">
        <v>5431</v>
      </c>
      <c r="AK553" s="23">
        <v>5431</v>
      </c>
      <c r="AL553" s="23">
        <v>5431</v>
      </c>
      <c r="AM553" s="23">
        <v>5431</v>
      </c>
      <c r="AN553" s="23">
        <v>5431</v>
      </c>
      <c r="AO553" s="23">
        <v>7776</v>
      </c>
      <c r="AP553" s="23">
        <v>7776</v>
      </c>
      <c r="AQ553" s="23">
        <v>7776</v>
      </c>
      <c r="AR553" s="23">
        <v>7776</v>
      </c>
      <c r="AS553" s="23">
        <v>7776</v>
      </c>
      <c r="AT553" s="23">
        <v>9134</v>
      </c>
      <c r="AU553" s="23">
        <v>9134</v>
      </c>
      <c r="AV553" s="23">
        <v>9134</v>
      </c>
      <c r="AW553" s="23">
        <v>9134</v>
      </c>
      <c r="AX553" s="23">
        <v>0</v>
      </c>
    </row>
    <row r="554" spans="2:50" x14ac:dyDescent="0.2">
      <c r="B554" s="22">
        <v>32</v>
      </c>
      <c r="C554" s="23">
        <v>240</v>
      </c>
      <c r="D554" s="23">
        <v>240</v>
      </c>
      <c r="E554" s="23">
        <v>240</v>
      </c>
      <c r="F554" s="23">
        <v>240</v>
      </c>
      <c r="G554" s="23">
        <v>240</v>
      </c>
      <c r="H554" s="23">
        <v>240</v>
      </c>
      <c r="I554" s="23">
        <v>240</v>
      </c>
      <c r="J554" s="23">
        <v>240</v>
      </c>
      <c r="K554" s="23">
        <v>417</v>
      </c>
      <c r="L554" s="23">
        <v>417</v>
      </c>
      <c r="M554" s="23">
        <v>417</v>
      </c>
      <c r="N554" s="23">
        <v>417</v>
      </c>
      <c r="O554" s="23">
        <v>417</v>
      </c>
      <c r="P554" s="23">
        <v>896</v>
      </c>
      <c r="Q554" s="23">
        <v>896</v>
      </c>
      <c r="R554" s="23">
        <v>896</v>
      </c>
      <c r="S554" s="23">
        <v>896</v>
      </c>
      <c r="T554" s="23">
        <v>896</v>
      </c>
      <c r="U554" s="23">
        <v>1451</v>
      </c>
      <c r="V554" s="23">
        <v>1451</v>
      </c>
      <c r="W554" s="23">
        <v>1451</v>
      </c>
      <c r="X554" s="23">
        <v>1451</v>
      </c>
      <c r="Y554" s="23">
        <v>1451</v>
      </c>
      <c r="Z554" s="23">
        <v>2426</v>
      </c>
      <c r="AA554" s="23">
        <v>2426</v>
      </c>
      <c r="AB554" s="23">
        <v>2426</v>
      </c>
      <c r="AC554" s="23">
        <v>2426</v>
      </c>
      <c r="AD554" s="23">
        <v>2426</v>
      </c>
      <c r="AE554" s="23">
        <v>3698</v>
      </c>
      <c r="AF554" s="23">
        <v>3698</v>
      </c>
      <c r="AG554" s="23">
        <v>3698</v>
      </c>
      <c r="AH554" s="23">
        <v>3698</v>
      </c>
      <c r="AI554" s="23">
        <v>3698</v>
      </c>
      <c r="AJ554" s="23">
        <v>5431</v>
      </c>
      <c r="AK554" s="23">
        <v>5431</v>
      </c>
      <c r="AL554" s="23">
        <v>5431</v>
      </c>
      <c r="AM554" s="23">
        <v>5431</v>
      </c>
      <c r="AN554" s="23">
        <v>5431</v>
      </c>
      <c r="AO554" s="23">
        <v>7776</v>
      </c>
      <c r="AP554" s="23">
        <v>7776</v>
      </c>
      <c r="AQ554" s="23">
        <v>7776</v>
      </c>
      <c r="AR554" s="23">
        <v>7776</v>
      </c>
      <c r="AS554" s="23">
        <v>7776</v>
      </c>
      <c r="AT554" s="23">
        <v>9134</v>
      </c>
      <c r="AU554" s="23">
        <v>9134</v>
      </c>
      <c r="AV554" s="23">
        <v>9134</v>
      </c>
      <c r="AW554" s="23">
        <v>9134</v>
      </c>
      <c r="AX554" s="23">
        <v>0</v>
      </c>
    </row>
    <row r="555" spans="2:50" x14ac:dyDescent="0.2">
      <c r="B555" s="22">
        <v>33</v>
      </c>
      <c r="C555" s="23">
        <v>240</v>
      </c>
      <c r="D555" s="23">
        <v>240</v>
      </c>
      <c r="E555" s="23">
        <v>240</v>
      </c>
      <c r="F555" s="23">
        <v>240</v>
      </c>
      <c r="G555" s="23">
        <v>240</v>
      </c>
      <c r="H555" s="23">
        <v>240</v>
      </c>
      <c r="I555" s="23">
        <v>240</v>
      </c>
      <c r="J555" s="23">
        <v>240</v>
      </c>
      <c r="K555" s="23">
        <v>417</v>
      </c>
      <c r="L555" s="23">
        <v>417</v>
      </c>
      <c r="M555" s="23">
        <v>417</v>
      </c>
      <c r="N555" s="23">
        <v>417</v>
      </c>
      <c r="O555" s="23">
        <v>417</v>
      </c>
      <c r="P555" s="23">
        <v>896</v>
      </c>
      <c r="Q555" s="23">
        <v>896</v>
      </c>
      <c r="R555" s="23">
        <v>896</v>
      </c>
      <c r="S555" s="23">
        <v>896</v>
      </c>
      <c r="T555" s="23">
        <v>896</v>
      </c>
      <c r="U555" s="23">
        <v>1451</v>
      </c>
      <c r="V555" s="23">
        <v>1451</v>
      </c>
      <c r="W555" s="23">
        <v>1451</v>
      </c>
      <c r="X555" s="23">
        <v>1451</v>
      </c>
      <c r="Y555" s="23">
        <v>1451</v>
      </c>
      <c r="Z555" s="23">
        <v>2426</v>
      </c>
      <c r="AA555" s="23">
        <v>2426</v>
      </c>
      <c r="AB555" s="23">
        <v>2426</v>
      </c>
      <c r="AC555" s="23">
        <v>2426</v>
      </c>
      <c r="AD555" s="23">
        <v>2426</v>
      </c>
      <c r="AE555" s="23">
        <v>3698</v>
      </c>
      <c r="AF555" s="23">
        <v>3698</v>
      </c>
      <c r="AG555" s="23">
        <v>3698</v>
      </c>
      <c r="AH555" s="23">
        <v>3698</v>
      </c>
      <c r="AI555" s="23">
        <v>3698</v>
      </c>
      <c r="AJ555" s="23">
        <v>5431</v>
      </c>
      <c r="AK555" s="23">
        <v>5431</v>
      </c>
      <c r="AL555" s="23">
        <v>5431</v>
      </c>
      <c r="AM555" s="23">
        <v>5431</v>
      </c>
      <c r="AN555" s="23">
        <v>5431</v>
      </c>
      <c r="AO555" s="23">
        <v>7776</v>
      </c>
      <c r="AP555" s="23">
        <v>7776</v>
      </c>
      <c r="AQ555" s="23">
        <v>7776</v>
      </c>
      <c r="AR555" s="23">
        <v>7776</v>
      </c>
      <c r="AS555" s="23">
        <v>7776</v>
      </c>
      <c r="AT555" s="23">
        <v>9134</v>
      </c>
      <c r="AU555" s="23">
        <v>9134</v>
      </c>
      <c r="AV555" s="23">
        <v>9134</v>
      </c>
      <c r="AW555" s="23">
        <v>9134</v>
      </c>
      <c r="AX555" s="23">
        <v>0</v>
      </c>
    </row>
    <row r="556" spans="2:50" x14ac:dyDescent="0.2">
      <c r="B556" s="22">
        <v>34</v>
      </c>
      <c r="C556" s="23">
        <v>240</v>
      </c>
      <c r="D556" s="23">
        <v>240</v>
      </c>
      <c r="E556" s="23">
        <v>240</v>
      </c>
      <c r="F556" s="23">
        <v>240</v>
      </c>
      <c r="G556" s="23">
        <v>240</v>
      </c>
      <c r="H556" s="23">
        <v>240</v>
      </c>
      <c r="I556" s="23">
        <v>240</v>
      </c>
      <c r="J556" s="23">
        <v>240</v>
      </c>
      <c r="K556" s="23">
        <v>417</v>
      </c>
      <c r="L556" s="23">
        <v>417</v>
      </c>
      <c r="M556" s="23">
        <v>417</v>
      </c>
      <c r="N556" s="23">
        <v>417</v>
      </c>
      <c r="O556" s="23">
        <v>417</v>
      </c>
      <c r="P556" s="23">
        <v>896</v>
      </c>
      <c r="Q556" s="23">
        <v>896</v>
      </c>
      <c r="R556" s="23">
        <v>896</v>
      </c>
      <c r="S556" s="23">
        <v>896</v>
      </c>
      <c r="T556" s="23">
        <v>896</v>
      </c>
      <c r="U556" s="23">
        <v>1451</v>
      </c>
      <c r="V556" s="23">
        <v>1451</v>
      </c>
      <c r="W556" s="23">
        <v>1451</v>
      </c>
      <c r="X556" s="23">
        <v>1451</v>
      </c>
      <c r="Y556" s="23">
        <v>1451</v>
      </c>
      <c r="Z556" s="23">
        <v>2426</v>
      </c>
      <c r="AA556" s="23">
        <v>2426</v>
      </c>
      <c r="AB556" s="23">
        <v>2426</v>
      </c>
      <c r="AC556" s="23">
        <v>2426</v>
      </c>
      <c r="AD556" s="23">
        <v>2426</v>
      </c>
      <c r="AE556" s="23">
        <v>3698</v>
      </c>
      <c r="AF556" s="23">
        <v>3698</v>
      </c>
      <c r="AG556" s="23">
        <v>3698</v>
      </c>
      <c r="AH556" s="23">
        <v>3698</v>
      </c>
      <c r="AI556" s="23">
        <v>3698</v>
      </c>
      <c r="AJ556" s="23">
        <v>5431</v>
      </c>
      <c r="AK556" s="23">
        <v>5431</v>
      </c>
      <c r="AL556" s="23">
        <v>5431</v>
      </c>
      <c r="AM556" s="23">
        <v>5431</v>
      </c>
      <c r="AN556" s="23">
        <v>5431</v>
      </c>
      <c r="AO556" s="23">
        <v>7776</v>
      </c>
      <c r="AP556" s="23">
        <v>7776</v>
      </c>
      <c r="AQ556" s="23">
        <v>7776</v>
      </c>
      <c r="AR556" s="23">
        <v>7776</v>
      </c>
      <c r="AS556" s="23">
        <v>7776</v>
      </c>
      <c r="AT556" s="23">
        <v>9134</v>
      </c>
      <c r="AU556" s="23">
        <v>9134</v>
      </c>
      <c r="AV556" s="23">
        <v>9134</v>
      </c>
      <c r="AW556" s="23">
        <v>9134</v>
      </c>
      <c r="AX556" s="23">
        <v>0</v>
      </c>
    </row>
    <row r="557" spans="2:50" x14ac:dyDescent="0.2">
      <c r="B557" s="22">
        <v>35</v>
      </c>
      <c r="C557" s="23">
        <v>240</v>
      </c>
      <c r="D557" s="23">
        <v>240</v>
      </c>
      <c r="E557" s="23">
        <v>240</v>
      </c>
      <c r="F557" s="23">
        <v>240</v>
      </c>
      <c r="G557" s="23">
        <v>240</v>
      </c>
      <c r="H557" s="23">
        <v>240</v>
      </c>
      <c r="I557" s="23">
        <v>240</v>
      </c>
      <c r="J557" s="23">
        <v>240</v>
      </c>
      <c r="K557" s="23">
        <v>417</v>
      </c>
      <c r="L557" s="23">
        <v>417</v>
      </c>
      <c r="M557" s="23">
        <v>417</v>
      </c>
      <c r="N557" s="23">
        <v>417</v>
      </c>
      <c r="O557" s="23">
        <v>417</v>
      </c>
      <c r="P557" s="23">
        <v>896</v>
      </c>
      <c r="Q557" s="23">
        <v>896</v>
      </c>
      <c r="R557" s="23">
        <v>896</v>
      </c>
      <c r="S557" s="23">
        <v>896</v>
      </c>
      <c r="T557" s="23">
        <v>896</v>
      </c>
      <c r="U557" s="23">
        <v>1451</v>
      </c>
      <c r="V557" s="23">
        <v>1451</v>
      </c>
      <c r="W557" s="23">
        <v>1451</v>
      </c>
      <c r="X557" s="23">
        <v>1451</v>
      </c>
      <c r="Y557" s="23">
        <v>1451</v>
      </c>
      <c r="Z557" s="23">
        <v>2426</v>
      </c>
      <c r="AA557" s="23">
        <v>2426</v>
      </c>
      <c r="AB557" s="23">
        <v>2426</v>
      </c>
      <c r="AC557" s="23">
        <v>2426</v>
      </c>
      <c r="AD557" s="23">
        <v>2426</v>
      </c>
      <c r="AE557" s="23">
        <v>3698</v>
      </c>
      <c r="AF557" s="23">
        <v>3698</v>
      </c>
      <c r="AG557" s="23">
        <v>3698</v>
      </c>
      <c r="AH557" s="23">
        <v>3698</v>
      </c>
      <c r="AI557" s="23">
        <v>3698</v>
      </c>
      <c r="AJ557" s="23">
        <v>5431</v>
      </c>
      <c r="AK557" s="23">
        <v>5431</v>
      </c>
      <c r="AL557" s="23">
        <v>5431</v>
      </c>
      <c r="AM557" s="23">
        <v>5431</v>
      </c>
      <c r="AN557" s="23">
        <v>5431</v>
      </c>
      <c r="AO557" s="23">
        <v>7776</v>
      </c>
      <c r="AP557" s="23">
        <v>7776</v>
      </c>
      <c r="AQ557" s="23">
        <v>7776</v>
      </c>
      <c r="AR557" s="23">
        <v>7776</v>
      </c>
      <c r="AS557" s="23">
        <v>7776</v>
      </c>
      <c r="AT557" s="23">
        <v>9134</v>
      </c>
      <c r="AU557" s="23">
        <v>9134</v>
      </c>
      <c r="AV557" s="23">
        <v>9134</v>
      </c>
      <c r="AW557" s="23">
        <v>9134</v>
      </c>
      <c r="AX557" s="23">
        <v>0</v>
      </c>
    </row>
    <row r="558" spans="2:50" x14ac:dyDescent="0.2">
      <c r="B558" s="22">
        <v>36</v>
      </c>
      <c r="C558" s="23">
        <v>240</v>
      </c>
      <c r="D558" s="23">
        <v>240</v>
      </c>
      <c r="E558" s="23">
        <v>240</v>
      </c>
      <c r="F558" s="23">
        <v>240</v>
      </c>
      <c r="G558" s="23">
        <v>240</v>
      </c>
      <c r="H558" s="23">
        <v>240</v>
      </c>
      <c r="I558" s="23">
        <v>240</v>
      </c>
      <c r="J558" s="23">
        <v>240</v>
      </c>
      <c r="K558" s="23">
        <v>417</v>
      </c>
      <c r="L558" s="23">
        <v>417</v>
      </c>
      <c r="M558" s="23">
        <v>417</v>
      </c>
      <c r="N558" s="23">
        <v>417</v>
      </c>
      <c r="O558" s="23">
        <v>417</v>
      </c>
      <c r="P558" s="23">
        <v>896</v>
      </c>
      <c r="Q558" s="23">
        <v>896</v>
      </c>
      <c r="R558" s="23">
        <v>896</v>
      </c>
      <c r="S558" s="23">
        <v>896</v>
      </c>
      <c r="T558" s="23">
        <v>896</v>
      </c>
      <c r="U558" s="23">
        <v>1451</v>
      </c>
      <c r="V558" s="23">
        <v>1451</v>
      </c>
      <c r="W558" s="23">
        <v>1451</v>
      </c>
      <c r="X558" s="23">
        <v>1451</v>
      </c>
      <c r="Y558" s="23">
        <v>1451</v>
      </c>
      <c r="Z558" s="23">
        <v>2426</v>
      </c>
      <c r="AA558" s="23">
        <v>2426</v>
      </c>
      <c r="AB558" s="23">
        <v>2426</v>
      </c>
      <c r="AC558" s="23">
        <v>2426</v>
      </c>
      <c r="AD558" s="23">
        <v>2426</v>
      </c>
      <c r="AE558" s="23">
        <v>3698</v>
      </c>
      <c r="AF558" s="23">
        <v>3698</v>
      </c>
      <c r="AG558" s="23">
        <v>3698</v>
      </c>
      <c r="AH558" s="23">
        <v>3698</v>
      </c>
      <c r="AI558" s="23">
        <v>3698</v>
      </c>
      <c r="AJ558" s="23">
        <v>5431</v>
      </c>
      <c r="AK558" s="23">
        <v>5431</v>
      </c>
      <c r="AL558" s="23">
        <v>5431</v>
      </c>
      <c r="AM558" s="23">
        <v>5431</v>
      </c>
      <c r="AN558" s="23">
        <v>5431</v>
      </c>
      <c r="AO558" s="23">
        <v>7776</v>
      </c>
      <c r="AP558" s="23">
        <v>7776</v>
      </c>
      <c r="AQ558" s="23">
        <v>7776</v>
      </c>
      <c r="AR558" s="23">
        <v>7776</v>
      </c>
      <c r="AS558" s="23">
        <v>7776</v>
      </c>
      <c r="AT558" s="23">
        <v>9134</v>
      </c>
      <c r="AU558" s="23">
        <v>9134</v>
      </c>
      <c r="AV558" s="23">
        <v>9134</v>
      </c>
      <c r="AW558" s="23">
        <v>9134</v>
      </c>
      <c r="AX558" s="23">
        <v>0</v>
      </c>
    </row>
    <row r="559" spans="2:50" x14ac:dyDescent="0.2">
      <c r="B559" s="22">
        <v>37</v>
      </c>
      <c r="C559" s="23">
        <v>240</v>
      </c>
      <c r="D559" s="23">
        <v>240</v>
      </c>
      <c r="E559" s="23">
        <v>240</v>
      </c>
      <c r="F559" s="23">
        <v>240</v>
      </c>
      <c r="G559" s="23">
        <v>240</v>
      </c>
      <c r="H559" s="23">
        <v>240</v>
      </c>
      <c r="I559" s="23">
        <v>240</v>
      </c>
      <c r="J559" s="23">
        <v>240</v>
      </c>
      <c r="K559" s="23">
        <v>417</v>
      </c>
      <c r="L559" s="23">
        <v>417</v>
      </c>
      <c r="M559" s="23">
        <v>417</v>
      </c>
      <c r="N559" s="23">
        <v>417</v>
      </c>
      <c r="O559" s="23">
        <v>417</v>
      </c>
      <c r="P559" s="23">
        <v>896</v>
      </c>
      <c r="Q559" s="23">
        <v>896</v>
      </c>
      <c r="R559" s="23">
        <v>896</v>
      </c>
      <c r="S559" s="23">
        <v>896</v>
      </c>
      <c r="T559" s="23">
        <v>896</v>
      </c>
      <c r="U559" s="23">
        <v>1451</v>
      </c>
      <c r="V559" s="23">
        <v>1451</v>
      </c>
      <c r="W559" s="23">
        <v>1451</v>
      </c>
      <c r="X559" s="23">
        <v>1451</v>
      </c>
      <c r="Y559" s="23">
        <v>1451</v>
      </c>
      <c r="Z559" s="23">
        <v>2426</v>
      </c>
      <c r="AA559" s="23">
        <v>2426</v>
      </c>
      <c r="AB559" s="23">
        <v>2426</v>
      </c>
      <c r="AC559" s="23">
        <v>2426</v>
      </c>
      <c r="AD559" s="23">
        <v>2426</v>
      </c>
      <c r="AE559" s="23">
        <v>3698</v>
      </c>
      <c r="AF559" s="23">
        <v>3698</v>
      </c>
      <c r="AG559" s="23">
        <v>3698</v>
      </c>
      <c r="AH559" s="23">
        <v>3698</v>
      </c>
      <c r="AI559" s="23">
        <v>3698</v>
      </c>
      <c r="AJ559" s="23">
        <v>5431</v>
      </c>
      <c r="AK559" s="23">
        <v>5431</v>
      </c>
      <c r="AL559" s="23">
        <v>5431</v>
      </c>
      <c r="AM559" s="23">
        <v>5431</v>
      </c>
      <c r="AN559" s="23">
        <v>5431</v>
      </c>
      <c r="AO559" s="23">
        <v>7776</v>
      </c>
      <c r="AP559" s="23">
        <v>7776</v>
      </c>
      <c r="AQ559" s="23">
        <v>7776</v>
      </c>
      <c r="AR559" s="23">
        <v>7776</v>
      </c>
      <c r="AS559" s="23">
        <v>7776</v>
      </c>
      <c r="AT559" s="23">
        <v>9134</v>
      </c>
      <c r="AU559" s="23">
        <v>9134</v>
      </c>
      <c r="AV559" s="23">
        <v>9134</v>
      </c>
      <c r="AW559" s="23">
        <v>9134</v>
      </c>
      <c r="AX559" s="23">
        <v>0</v>
      </c>
    </row>
    <row r="560" spans="2:50" x14ac:dyDescent="0.2">
      <c r="B560" s="22">
        <v>38</v>
      </c>
      <c r="C560" s="23">
        <v>240</v>
      </c>
      <c r="D560" s="23">
        <v>240</v>
      </c>
      <c r="E560" s="23">
        <v>240</v>
      </c>
      <c r="F560" s="23">
        <v>240</v>
      </c>
      <c r="G560" s="23">
        <v>240</v>
      </c>
      <c r="H560" s="23">
        <v>240</v>
      </c>
      <c r="I560" s="23">
        <v>240</v>
      </c>
      <c r="J560" s="23">
        <v>240</v>
      </c>
      <c r="K560" s="23">
        <v>417</v>
      </c>
      <c r="L560" s="23">
        <v>417</v>
      </c>
      <c r="M560" s="23">
        <v>417</v>
      </c>
      <c r="N560" s="23">
        <v>417</v>
      </c>
      <c r="O560" s="23">
        <v>417</v>
      </c>
      <c r="P560" s="23">
        <v>896</v>
      </c>
      <c r="Q560" s="23">
        <v>896</v>
      </c>
      <c r="R560" s="23">
        <v>896</v>
      </c>
      <c r="S560" s="23">
        <v>896</v>
      </c>
      <c r="T560" s="23">
        <v>896</v>
      </c>
      <c r="U560" s="23">
        <v>1451</v>
      </c>
      <c r="V560" s="23">
        <v>1451</v>
      </c>
      <c r="W560" s="23">
        <v>1451</v>
      </c>
      <c r="X560" s="23">
        <v>1451</v>
      </c>
      <c r="Y560" s="23">
        <v>1451</v>
      </c>
      <c r="Z560" s="23">
        <v>2426</v>
      </c>
      <c r="AA560" s="23">
        <v>2426</v>
      </c>
      <c r="AB560" s="23">
        <v>2426</v>
      </c>
      <c r="AC560" s="23">
        <v>2426</v>
      </c>
      <c r="AD560" s="23">
        <v>2426</v>
      </c>
      <c r="AE560" s="23">
        <v>3698</v>
      </c>
      <c r="AF560" s="23">
        <v>3698</v>
      </c>
      <c r="AG560" s="23">
        <v>3698</v>
      </c>
      <c r="AH560" s="23">
        <v>3698</v>
      </c>
      <c r="AI560" s="23">
        <v>3698</v>
      </c>
      <c r="AJ560" s="23">
        <v>5431</v>
      </c>
      <c r="AK560" s="23">
        <v>5431</v>
      </c>
      <c r="AL560" s="23">
        <v>5431</v>
      </c>
      <c r="AM560" s="23">
        <v>5431</v>
      </c>
      <c r="AN560" s="23">
        <v>5431</v>
      </c>
      <c r="AO560" s="23">
        <v>7776</v>
      </c>
      <c r="AP560" s="23">
        <v>7776</v>
      </c>
      <c r="AQ560" s="23">
        <v>7776</v>
      </c>
      <c r="AR560" s="23">
        <v>7776</v>
      </c>
      <c r="AS560" s="23">
        <v>7776</v>
      </c>
      <c r="AT560" s="23">
        <v>9134</v>
      </c>
      <c r="AU560" s="23">
        <v>9134</v>
      </c>
      <c r="AV560" s="23">
        <v>9134</v>
      </c>
      <c r="AW560" s="23">
        <v>9134</v>
      </c>
      <c r="AX560" s="23">
        <v>0</v>
      </c>
    </row>
    <row r="561" spans="2:50" x14ac:dyDescent="0.2">
      <c r="B561" s="22">
        <v>39</v>
      </c>
      <c r="C561" s="23">
        <v>240</v>
      </c>
      <c r="D561" s="23">
        <v>240</v>
      </c>
      <c r="E561" s="23">
        <v>240</v>
      </c>
      <c r="F561" s="23">
        <v>240</v>
      </c>
      <c r="G561" s="23">
        <v>240</v>
      </c>
      <c r="H561" s="23">
        <v>240</v>
      </c>
      <c r="I561" s="23">
        <v>240</v>
      </c>
      <c r="J561" s="23">
        <v>240</v>
      </c>
      <c r="K561" s="23">
        <v>417</v>
      </c>
      <c r="L561" s="23">
        <v>417</v>
      </c>
      <c r="M561" s="23">
        <v>417</v>
      </c>
      <c r="N561" s="23">
        <v>417</v>
      </c>
      <c r="O561" s="23">
        <v>417</v>
      </c>
      <c r="P561" s="23">
        <v>896</v>
      </c>
      <c r="Q561" s="23">
        <v>896</v>
      </c>
      <c r="R561" s="23">
        <v>896</v>
      </c>
      <c r="S561" s="23">
        <v>896</v>
      </c>
      <c r="T561" s="23">
        <v>896</v>
      </c>
      <c r="U561" s="23">
        <v>1451</v>
      </c>
      <c r="V561" s="23">
        <v>1451</v>
      </c>
      <c r="W561" s="23">
        <v>1451</v>
      </c>
      <c r="X561" s="23">
        <v>1451</v>
      </c>
      <c r="Y561" s="23">
        <v>1451</v>
      </c>
      <c r="Z561" s="23">
        <v>2426</v>
      </c>
      <c r="AA561" s="23">
        <v>2426</v>
      </c>
      <c r="AB561" s="23">
        <v>2426</v>
      </c>
      <c r="AC561" s="23">
        <v>2426</v>
      </c>
      <c r="AD561" s="23">
        <v>2426</v>
      </c>
      <c r="AE561" s="23">
        <v>3698</v>
      </c>
      <c r="AF561" s="23">
        <v>3698</v>
      </c>
      <c r="AG561" s="23">
        <v>3698</v>
      </c>
      <c r="AH561" s="23">
        <v>3698</v>
      </c>
      <c r="AI561" s="23">
        <v>3698</v>
      </c>
      <c r="AJ561" s="23">
        <v>5431</v>
      </c>
      <c r="AK561" s="23">
        <v>5431</v>
      </c>
      <c r="AL561" s="23">
        <v>5431</v>
      </c>
      <c r="AM561" s="23">
        <v>5431</v>
      </c>
      <c r="AN561" s="23">
        <v>5431</v>
      </c>
      <c r="AO561" s="23">
        <v>7776</v>
      </c>
      <c r="AP561" s="23">
        <v>7776</v>
      </c>
      <c r="AQ561" s="23">
        <v>7776</v>
      </c>
      <c r="AR561" s="23">
        <v>7776</v>
      </c>
      <c r="AS561" s="23">
        <v>7776</v>
      </c>
      <c r="AT561" s="23">
        <v>9134</v>
      </c>
      <c r="AU561" s="23">
        <v>9134</v>
      </c>
      <c r="AV561" s="23">
        <v>9134</v>
      </c>
      <c r="AW561" s="23">
        <v>9134</v>
      </c>
      <c r="AX561" s="23">
        <v>0</v>
      </c>
    </row>
    <row r="562" spans="2:50" x14ac:dyDescent="0.2">
      <c r="B562" s="22">
        <v>40</v>
      </c>
      <c r="C562" s="23">
        <v>240</v>
      </c>
      <c r="D562" s="23">
        <v>240</v>
      </c>
      <c r="E562" s="23">
        <v>240</v>
      </c>
      <c r="F562" s="23">
        <v>240</v>
      </c>
      <c r="G562" s="23">
        <v>240</v>
      </c>
      <c r="H562" s="23">
        <v>240</v>
      </c>
      <c r="I562" s="23">
        <v>240</v>
      </c>
      <c r="J562" s="23">
        <v>240</v>
      </c>
      <c r="K562" s="23">
        <v>417</v>
      </c>
      <c r="L562" s="23">
        <v>417</v>
      </c>
      <c r="M562" s="23">
        <v>417</v>
      </c>
      <c r="N562" s="23">
        <v>417</v>
      </c>
      <c r="O562" s="23">
        <v>417</v>
      </c>
      <c r="P562" s="23">
        <v>896</v>
      </c>
      <c r="Q562" s="23">
        <v>896</v>
      </c>
      <c r="R562" s="23">
        <v>896</v>
      </c>
      <c r="S562" s="23">
        <v>896</v>
      </c>
      <c r="T562" s="23">
        <v>896</v>
      </c>
      <c r="U562" s="23">
        <v>1451</v>
      </c>
      <c r="V562" s="23">
        <v>1451</v>
      </c>
      <c r="W562" s="23">
        <v>1451</v>
      </c>
      <c r="X562" s="23">
        <v>1451</v>
      </c>
      <c r="Y562" s="23">
        <v>1451</v>
      </c>
      <c r="Z562" s="23">
        <v>2426</v>
      </c>
      <c r="AA562" s="23">
        <v>2426</v>
      </c>
      <c r="AB562" s="23">
        <v>2426</v>
      </c>
      <c r="AC562" s="23">
        <v>2426</v>
      </c>
      <c r="AD562" s="23">
        <v>2426</v>
      </c>
      <c r="AE562" s="23">
        <v>3698</v>
      </c>
      <c r="AF562" s="23">
        <v>3698</v>
      </c>
      <c r="AG562" s="23">
        <v>3698</v>
      </c>
      <c r="AH562" s="23">
        <v>3698</v>
      </c>
      <c r="AI562" s="23">
        <v>3698</v>
      </c>
      <c r="AJ562" s="23">
        <v>5431</v>
      </c>
      <c r="AK562" s="23">
        <v>5431</v>
      </c>
      <c r="AL562" s="23">
        <v>5431</v>
      </c>
      <c r="AM562" s="23">
        <v>5431</v>
      </c>
      <c r="AN562" s="23">
        <v>5431</v>
      </c>
      <c r="AO562" s="23">
        <v>7776</v>
      </c>
      <c r="AP562" s="23">
        <v>7776</v>
      </c>
      <c r="AQ562" s="23">
        <v>7776</v>
      </c>
      <c r="AR562" s="23">
        <v>7776</v>
      </c>
      <c r="AS562" s="23">
        <v>7776</v>
      </c>
      <c r="AT562" s="23">
        <v>9134</v>
      </c>
      <c r="AU562" s="23">
        <v>9134</v>
      </c>
      <c r="AV562" s="23">
        <v>9134</v>
      </c>
      <c r="AW562" s="23">
        <v>9134</v>
      </c>
      <c r="AX562" s="23">
        <v>0</v>
      </c>
    </row>
    <row r="563" spans="2:50" x14ac:dyDescent="0.2">
      <c r="B563" s="22">
        <v>41</v>
      </c>
      <c r="C563" s="23">
        <v>240</v>
      </c>
      <c r="D563" s="23">
        <v>240</v>
      </c>
      <c r="E563" s="23">
        <v>240</v>
      </c>
      <c r="F563" s="23">
        <v>240</v>
      </c>
      <c r="G563" s="23">
        <v>240</v>
      </c>
      <c r="H563" s="23">
        <v>240</v>
      </c>
      <c r="I563" s="23">
        <v>240</v>
      </c>
      <c r="J563" s="23">
        <v>240</v>
      </c>
      <c r="K563" s="23">
        <v>417</v>
      </c>
      <c r="L563" s="23">
        <v>417</v>
      </c>
      <c r="M563" s="23">
        <v>417</v>
      </c>
      <c r="N563" s="23">
        <v>417</v>
      </c>
      <c r="O563" s="23">
        <v>417</v>
      </c>
      <c r="P563" s="23">
        <v>896</v>
      </c>
      <c r="Q563" s="23">
        <v>896</v>
      </c>
      <c r="R563" s="23">
        <v>896</v>
      </c>
      <c r="S563" s="23">
        <v>896</v>
      </c>
      <c r="T563" s="23">
        <v>896</v>
      </c>
      <c r="U563" s="23">
        <v>1451</v>
      </c>
      <c r="V563" s="23">
        <v>1451</v>
      </c>
      <c r="W563" s="23">
        <v>1451</v>
      </c>
      <c r="X563" s="23">
        <v>1451</v>
      </c>
      <c r="Y563" s="23">
        <v>1451</v>
      </c>
      <c r="Z563" s="23">
        <v>2426</v>
      </c>
      <c r="AA563" s="23">
        <v>2426</v>
      </c>
      <c r="AB563" s="23">
        <v>2426</v>
      </c>
      <c r="AC563" s="23">
        <v>2426</v>
      </c>
      <c r="AD563" s="23">
        <v>2426</v>
      </c>
      <c r="AE563" s="23">
        <v>3698</v>
      </c>
      <c r="AF563" s="23">
        <v>3698</v>
      </c>
      <c r="AG563" s="23">
        <v>3698</v>
      </c>
      <c r="AH563" s="23">
        <v>3698</v>
      </c>
      <c r="AI563" s="23">
        <v>3698</v>
      </c>
      <c r="AJ563" s="23">
        <v>5431</v>
      </c>
      <c r="AK563" s="23">
        <v>5431</v>
      </c>
      <c r="AL563" s="23">
        <v>5431</v>
      </c>
      <c r="AM563" s="23">
        <v>5431</v>
      </c>
      <c r="AN563" s="23">
        <v>5431</v>
      </c>
      <c r="AO563" s="23">
        <v>7776</v>
      </c>
      <c r="AP563" s="23">
        <v>7776</v>
      </c>
      <c r="AQ563" s="23">
        <v>7776</v>
      </c>
      <c r="AR563" s="23">
        <v>7776</v>
      </c>
      <c r="AS563" s="23">
        <v>7776</v>
      </c>
      <c r="AT563" s="23">
        <v>9134</v>
      </c>
      <c r="AU563" s="23">
        <v>9134</v>
      </c>
      <c r="AV563" s="23">
        <v>9134</v>
      </c>
      <c r="AW563" s="23">
        <v>9134</v>
      </c>
      <c r="AX563" s="23">
        <v>0</v>
      </c>
    </row>
    <row r="564" spans="2:50" x14ac:dyDescent="0.2">
      <c r="B564" s="22">
        <v>42</v>
      </c>
      <c r="C564" s="23">
        <v>240</v>
      </c>
      <c r="D564" s="23">
        <v>240</v>
      </c>
      <c r="E564" s="23">
        <v>240</v>
      </c>
      <c r="F564" s="23">
        <v>240</v>
      </c>
      <c r="G564" s="23">
        <v>240</v>
      </c>
      <c r="H564" s="23">
        <v>240</v>
      </c>
      <c r="I564" s="23">
        <v>240</v>
      </c>
      <c r="J564" s="23">
        <v>240</v>
      </c>
      <c r="K564" s="23">
        <v>417</v>
      </c>
      <c r="L564" s="23">
        <v>417</v>
      </c>
      <c r="M564" s="23">
        <v>417</v>
      </c>
      <c r="N564" s="23">
        <v>417</v>
      </c>
      <c r="O564" s="23">
        <v>417</v>
      </c>
      <c r="P564" s="23">
        <v>896</v>
      </c>
      <c r="Q564" s="23">
        <v>896</v>
      </c>
      <c r="R564" s="23">
        <v>896</v>
      </c>
      <c r="S564" s="23">
        <v>896</v>
      </c>
      <c r="T564" s="23">
        <v>896</v>
      </c>
      <c r="U564" s="23">
        <v>1451</v>
      </c>
      <c r="V564" s="23">
        <v>1451</v>
      </c>
      <c r="W564" s="23">
        <v>1451</v>
      </c>
      <c r="X564" s="23">
        <v>1451</v>
      </c>
      <c r="Y564" s="23">
        <v>1451</v>
      </c>
      <c r="Z564" s="23">
        <v>2426</v>
      </c>
      <c r="AA564" s="23">
        <v>2426</v>
      </c>
      <c r="AB564" s="23">
        <v>2426</v>
      </c>
      <c r="AC564" s="23">
        <v>2426</v>
      </c>
      <c r="AD564" s="23">
        <v>2426</v>
      </c>
      <c r="AE564" s="23">
        <v>3698</v>
      </c>
      <c r="AF564" s="23">
        <v>3698</v>
      </c>
      <c r="AG564" s="23">
        <v>3698</v>
      </c>
      <c r="AH564" s="23">
        <v>3698</v>
      </c>
      <c r="AI564" s="23">
        <v>3698</v>
      </c>
      <c r="AJ564" s="23">
        <v>5431</v>
      </c>
      <c r="AK564" s="23">
        <v>5431</v>
      </c>
      <c r="AL564" s="23">
        <v>5431</v>
      </c>
      <c r="AM564" s="23">
        <v>5431</v>
      </c>
      <c r="AN564" s="23">
        <v>5431</v>
      </c>
      <c r="AO564" s="23">
        <v>7776</v>
      </c>
      <c r="AP564" s="23">
        <v>7776</v>
      </c>
      <c r="AQ564" s="23">
        <v>7776</v>
      </c>
      <c r="AR564" s="23">
        <v>7776</v>
      </c>
      <c r="AS564" s="23">
        <v>7776</v>
      </c>
      <c r="AT564" s="23">
        <v>9134</v>
      </c>
      <c r="AU564" s="23">
        <v>9134</v>
      </c>
      <c r="AV564" s="23">
        <v>9134</v>
      </c>
      <c r="AW564" s="23">
        <v>9134</v>
      </c>
      <c r="AX564" s="23">
        <v>0</v>
      </c>
    </row>
    <row r="565" spans="2:50" x14ac:dyDescent="0.2">
      <c r="B565" s="22">
        <v>43</v>
      </c>
      <c r="C565" s="23">
        <v>240</v>
      </c>
      <c r="D565" s="23">
        <v>240</v>
      </c>
      <c r="E565" s="23">
        <v>240</v>
      </c>
      <c r="F565" s="23">
        <v>240</v>
      </c>
      <c r="G565" s="23">
        <v>240</v>
      </c>
      <c r="H565" s="23">
        <v>240</v>
      </c>
      <c r="I565" s="23">
        <v>240</v>
      </c>
      <c r="J565" s="23">
        <v>240</v>
      </c>
      <c r="K565" s="23">
        <v>417</v>
      </c>
      <c r="L565" s="23">
        <v>417</v>
      </c>
      <c r="M565" s="23">
        <v>417</v>
      </c>
      <c r="N565" s="23">
        <v>417</v>
      </c>
      <c r="O565" s="23">
        <v>417</v>
      </c>
      <c r="P565" s="23">
        <v>896</v>
      </c>
      <c r="Q565" s="23">
        <v>896</v>
      </c>
      <c r="R565" s="23">
        <v>896</v>
      </c>
      <c r="S565" s="23">
        <v>896</v>
      </c>
      <c r="T565" s="23">
        <v>896</v>
      </c>
      <c r="U565" s="23">
        <v>1451</v>
      </c>
      <c r="V565" s="23">
        <v>1451</v>
      </c>
      <c r="W565" s="23">
        <v>1451</v>
      </c>
      <c r="X565" s="23">
        <v>1451</v>
      </c>
      <c r="Y565" s="23">
        <v>1451</v>
      </c>
      <c r="Z565" s="23">
        <v>2426</v>
      </c>
      <c r="AA565" s="23">
        <v>2426</v>
      </c>
      <c r="AB565" s="23">
        <v>2426</v>
      </c>
      <c r="AC565" s="23">
        <v>2426</v>
      </c>
      <c r="AD565" s="23">
        <v>2426</v>
      </c>
      <c r="AE565" s="23">
        <v>3698</v>
      </c>
      <c r="AF565" s="23">
        <v>3698</v>
      </c>
      <c r="AG565" s="23">
        <v>3698</v>
      </c>
      <c r="AH565" s="23">
        <v>3698</v>
      </c>
      <c r="AI565" s="23">
        <v>3698</v>
      </c>
      <c r="AJ565" s="23">
        <v>5431</v>
      </c>
      <c r="AK565" s="23">
        <v>5431</v>
      </c>
      <c r="AL565" s="23">
        <v>5431</v>
      </c>
      <c r="AM565" s="23">
        <v>5431</v>
      </c>
      <c r="AN565" s="23">
        <v>5431</v>
      </c>
      <c r="AO565" s="23">
        <v>7776</v>
      </c>
      <c r="AP565" s="23">
        <v>7776</v>
      </c>
      <c r="AQ565" s="23">
        <v>7776</v>
      </c>
      <c r="AR565" s="23">
        <v>7776</v>
      </c>
      <c r="AS565" s="23">
        <v>7776</v>
      </c>
      <c r="AT565" s="23">
        <v>9134</v>
      </c>
      <c r="AU565" s="23">
        <v>9134</v>
      </c>
      <c r="AV565" s="23">
        <v>9134</v>
      </c>
      <c r="AW565" s="23">
        <v>9134</v>
      </c>
      <c r="AX565" s="23">
        <v>0</v>
      </c>
    </row>
    <row r="566" spans="2:50" x14ac:dyDescent="0.2">
      <c r="B566" s="22">
        <v>44</v>
      </c>
      <c r="C566" s="23">
        <v>240</v>
      </c>
      <c r="D566" s="23">
        <v>240</v>
      </c>
      <c r="E566" s="23">
        <v>240</v>
      </c>
      <c r="F566" s="23">
        <v>240</v>
      </c>
      <c r="G566" s="23">
        <v>240</v>
      </c>
      <c r="H566" s="23">
        <v>240</v>
      </c>
      <c r="I566" s="23">
        <v>240</v>
      </c>
      <c r="J566" s="23">
        <v>240</v>
      </c>
      <c r="K566" s="23">
        <v>417</v>
      </c>
      <c r="L566" s="23">
        <v>417</v>
      </c>
      <c r="M566" s="23">
        <v>417</v>
      </c>
      <c r="N566" s="23">
        <v>417</v>
      </c>
      <c r="O566" s="23">
        <v>417</v>
      </c>
      <c r="P566" s="23">
        <v>896</v>
      </c>
      <c r="Q566" s="23">
        <v>896</v>
      </c>
      <c r="R566" s="23">
        <v>896</v>
      </c>
      <c r="S566" s="23">
        <v>896</v>
      </c>
      <c r="T566" s="23">
        <v>896</v>
      </c>
      <c r="U566" s="23">
        <v>1451</v>
      </c>
      <c r="V566" s="23">
        <v>1451</v>
      </c>
      <c r="W566" s="23">
        <v>1451</v>
      </c>
      <c r="X566" s="23">
        <v>1451</v>
      </c>
      <c r="Y566" s="23">
        <v>1451</v>
      </c>
      <c r="Z566" s="23">
        <v>2426</v>
      </c>
      <c r="AA566" s="23">
        <v>2426</v>
      </c>
      <c r="AB566" s="23">
        <v>2426</v>
      </c>
      <c r="AC566" s="23">
        <v>2426</v>
      </c>
      <c r="AD566" s="23">
        <v>2426</v>
      </c>
      <c r="AE566" s="23">
        <v>3698</v>
      </c>
      <c r="AF566" s="23">
        <v>3698</v>
      </c>
      <c r="AG566" s="23">
        <v>3698</v>
      </c>
      <c r="AH566" s="23">
        <v>3698</v>
      </c>
      <c r="AI566" s="23">
        <v>3698</v>
      </c>
      <c r="AJ566" s="23">
        <v>5431</v>
      </c>
      <c r="AK566" s="23">
        <v>5431</v>
      </c>
      <c r="AL566" s="23">
        <v>5431</v>
      </c>
      <c r="AM566" s="23">
        <v>5431</v>
      </c>
      <c r="AN566" s="23">
        <v>5431</v>
      </c>
      <c r="AO566" s="23">
        <v>7776</v>
      </c>
      <c r="AP566" s="23">
        <v>7776</v>
      </c>
      <c r="AQ566" s="23">
        <v>7776</v>
      </c>
      <c r="AR566" s="23">
        <v>7776</v>
      </c>
      <c r="AS566" s="23">
        <v>7776</v>
      </c>
      <c r="AT566" s="23">
        <v>9134</v>
      </c>
      <c r="AU566" s="23">
        <v>9134</v>
      </c>
      <c r="AV566" s="23">
        <v>9134</v>
      </c>
      <c r="AW566" s="23">
        <v>9134</v>
      </c>
      <c r="AX566" s="23">
        <v>0</v>
      </c>
    </row>
    <row r="567" spans="2:50" x14ac:dyDescent="0.2">
      <c r="B567" s="22">
        <v>45</v>
      </c>
      <c r="C567" s="23">
        <v>240</v>
      </c>
      <c r="D567" s="23">
        <v>240</v>
      </c>
      <c r="E567" s="23">
        <v>240</v>
      </c>
      <c r="F567" s="23">
        <v>240</v>
      </c>
      <c r="G567" s="23">
        <v>240</v>
      </c>
      <c r="H567" s="23">
        <v>240</v>
      </c>
      <c r="I567" s="23">
        <v>240</v>
      </c>
      <c r="J567" s="23">
        <v>240</v>
      </c>
      <c r="K567" s="23">
        <v>417</v>
      </c>
      <c r="L567" s="23">
        <v>417</v>
      </c>
      <c r="M567" s="23">
        <v>417</v>
      </c>
      <c r="N567" s="23">
        <v>417</v>
      </c>
      <c r="O567" s="23">
        <v>417</v>
      </c>
      <c r="P567" s="23">
        <v>896</v>
      </c>
      <c r="Q567" s="23">
        <v>896</v>
      </c>
      <c r="R567" s="23">
        <v>896</v>
      </c>
      <c r="S567" s="23">
        <v>896</v>
      </c>
      <c r="T567" s="23">
        <v>896</v>
      </c>
      <c r="U567" s="23">
        <v>1451</v>
      </c>
      <c r="V567" s="23">
        <v>1451</v>
      </c>
      <c r="W567" s="23">
        <v>1451</v>
      </c>
      <c r="X567" s="23">
        <v>1451</v>
      </c>
      <c r="Y567" s="23">
        <v>1451</v>
      </c>
      <c r="Z567" s="23">
        <v>2426</v>
      </c>
      <c r="AA567" s="23">
        <v>2426</v>
      </c>
      <c r="AB567" s="23">
        <v>2426</v>
      </c>
      <c r="AC567" s="23">
        <v>2426</v>
      </c>
      <c r="AD567" s="23">
        <v>2426</v>
      </c>
      <c r="AE567" s="23">
        <v>3698</v>
      </c>
      <c r="AF567" s="23">
        <v>3698</v>
      </c>
      <c r="AG567" s="23">
        <v>3698</v>
      </c>
      <c r="AH567" s="23">
        <v>3698</v>
      </c>
      <c r="AI567" s="23">
        <v>3698</v>
      </c>
      <c r="AJ567" s="23">
        <v>5431</v>
      </c>
      <c r="AK567" s="23">
        <v>5431</v>
      </c>
      <c r="AL567" s="23">
        <v>5431</v>
      </c>
      <c r="AM567" s="23">
        <v>5431</v>
      </c>
      <c r="AN567" s="23">
        <v>5431</v>
      </c>
      <c r="AO567" s="23">
        <v>7776</v>
      </c>
      <c r="AP567" s="23">
        <v>7776</v>
      </c>
      <c r="AQ567" s="23">
        <v>7776</v>
      </c>
      <c r="AR567" s="23">
        <v>7776</v>
      </c>
      <c r="AS567" s="23">
        <v>7776</v>
      </c>
      <c r="AT567" s="23">
        <v>9134</v>
      </c>
      <c r="AU567" s="23">
        <v>9134</v>
      </c>
      <c r="AV567" s="23">
        <v>9134</v>
      </c>
      <c r="AW567" s="23">
        <v>9134</v>
      </c>
      <c r="AX567" s="23">
        <v>0</v>
      </c>
    </row>
    <row r="568" spans="2:50" x14ac:dyDescent="0.2">
      <c r="B568" s="22">
        <v>46</v>
      </c>
      <c r="C568" s="23">
        <v>240</v>
      </c>
      <c r="D568" s="23">
        <v>240</v>
      </c>
      <c r="E568" s="23">
        <v>240</v>
      </c>
      <c r="F568" s="23">
        <v>240</v>
      </c>
      <c r="G568" s="23">
        <v>240</v>
      </c>
      <c r="H568" s="23">
        <v>240</v>
      </c>
      <c r="I568" s="23">
        <v>240</v>
      </c>
      <c r="J568" s="23">
        <v>240</v>
      </c>
      <c r="K568" s="23">
        <v>417</v>
      </c>
      <c r="L568" s="23">
        <v>417</v>
      </c>
      <c r="M568" s="23">
        <v>417</v>
      </c>
      <c r="N568" s="23">
        <v>417</v>
      </c>
      <c r="O568" s="23">
        <v>417</v>
      </c>
      <c r="P568" s="23">
        <v>896</v>
      </c>
      <c r="Q568" s="23">
        <v>896</v>
      </c>
      <c r="R568" s="23">
        <v>896</v>
      </c>
      <c r="S568" s="23">
        <v>896</v>
      </c>
      <c r="T568" s="23">
        <v>896</v>
      </c>
      <c r="U568" s="23">
        <v>1451</v>
      </c>
      <c r="V568" s="23">
        <v>1451</v>
      </c>
      <c r="W568" s="23">
        <v>1451</v>
      </c>
      <c r="X568" s="23">
        <v>1451</v>
      </c>
      <c r="Y568" s="23">
        <v>1451</v>
      </c>
      <c r="Z568" s="23">
        <v>2426</v>
      </c>
      <c r="AA568" s="23">
        <v>2426</v>
      </c>
      <c r="AB568" s="23">
        <v>2426</v>
      </c>
      <c r="AC568" s="23">
        <v>2426</v>
      </c>
      <c r="AD568" s="23">
        <v>2426</v>
      </c>
      <c r="AE568" s="23">
        <v>3698</v>
      </c>
      <c r="AF568" s="23">
        <v>3698</v>
      </c>
      <c r="AG568" s="23">
        <v>3698</v>
      </c>
      <c r="AH568" s="23">
        <v>3698</v>
      </c>
      <c r="AI568" s="23">
        <v>3698</v>
      </c>
      <c r="AJ568" s="23">
        <v>5431</v>
      </c>
      <c r="AK568" s="23">
        <v>5431</v>
      </c>
      <c r="AL568" s="23">
        <v>5431</v>
      </c>
      <c r="AM568" s="23">
        <v>5431</v>
      </c>
      <c r="AN568" s="23">
        <v>5431</v>
      </c>
      <c r="AO568" s="23">
        <v>7776</v>
      </c>
      <c r="AP568" s="23">
        <v>7776</v>
      </c>
      <c r="AQ568" s="23">
        <v>7776</v>
      </c>
      <c r="AR568" s="23">
        <v>7776</v>
      </c>
      <c r="AS568" s="23">
        <v>7776</v>
      </c>
      <c r="AT568" s="23">
        <v>9134</v>
      </c>
      <c r="AU568" s="23">
        <v>9134</v>
      </c>
      <c r="AV568" s="23">
        <v>9134</v>
      </c>
      <c r="AW568" s="23">
        <v>9134</v>
      </c>
      <c r="AX568" s="23">
        <v>0</v>
      </c>
    </row>
    <row r="569" spans="2:50" x14ac:dyDescent="0.2">
      <c r="B569" s="22">
        <v>47</v>
      </c>
      <c r="C569" s="23">
        <v>240</v>
      </c>
      <c r="D569" s="23">
        <v>240</v>
      </c>
      <c r="E569" s="23">
        <v>240</v>
      </c>
      <c r="F569" s="23">
        <v>240</v>
      </c>
      <c r="G569" s="23">
        <v>240</v>
      </c>
      <c r="H569" s="23">
        <v>240</v>
      </c>
      <c r="I569" s="23">
        <v>240</v>
      </c>
      <c r="J569" s="23">
        <v>240</v>
      </c>
      <c r="K569" s="23">
        <v>417</v>
      </c>
      <c r="L569" s="23">
        <v>417</v>
      </c>
      <c r="M569" s="23">
        <v>417</v>
      </c>
      <c r="N569" s="23">
        <v>417</v>
      </c>
      <c r="O569" s="23">
        <v>417</v>
      </c>
      <c r="P569" s="23">
        <v>896</v>
      </c>
      <c r="Q569" s="23">
        <v>896</v>
      </c>
      <c r="R569" s="23">
        <v>896</v>
      </c>
      <c r="S569" s="23">
        <v>896</v>
      </c>
      <c r="T569" s="23">
        <v>896</v>
      </c>
      <c r="U569" s="23">
        <v>1451</v>
      </c>
      <c r="V569" s="23">
        <v>1451</v>
      </c>
      <c r="W569" s="23">
        <v>1451</v>
      </c>
      <c r="X569" s="23">
        <v>1451</v>
      </c>
      <c r="Y569" s="23">
        <v>1451</v>
      </c>
      <c r="Z569" s="23">
        <v>2426</v>
      </c>
      <c r="AA569" s="23">
        <v>2426</v>
      </c>
      <c r="AB569" s="23">
        <v>2426</v>
      </c>
      <c r="AC569" s="23">
        <v>2426</v>
      </c>
      <c r="AD569" s="23">
        <v>2426</v>
      </c>
      <c r="AE569" s="23">
        <v>3698</v>
      </c>
      <c r="AF569" s="23">
        <v>3698</v>
      </c>
      <c r="AG569" s="23">
        <v>3698</v>
      </c>
      <c r="AH569" s="23">
        <v>3698</v>
      </c>
      <c r="AI569" s="23">
        <v>3698</v>
      </c>
      <c r="AJ569" s="23">
        <v>5431</v>
      </c>
      <c r="AK569" s="23">
        <v>5431</v>
      </c>
      <c r="AL569" s="23">
        <v>5431</v>
      </c>
      <c r="AM569" s="23">
        <v>5431</v>
      </c>
      <c r="AN569" s="23">
        <v>5431</v>
      </c>
      <c r="AO569" s="23">
        <v>7776</v>
      </c>
      <c r="AP569" s="23">
        <v>7776</v>
      </c>
      <c r="AQ569" s="23">
        <v>7776</v>
      </c>
      <c r="AR569" s="23">
        <v>7776</v>
      </c>
      <c r="AS569" s="23">
        <v>7776</v>
      </c>
      <c r="AT569" s="23">
        <v>9134</v>
      </c>
      <c r="AU569" s="23">
        <v>9134</v>
      </c>
      <c r="AV569" s="23">
        <v>9134</v>
      </c>
      <c r="AW569" s="23">
        <v>9134</v>
      </c>
      <c r="AX569" s="23">
        <v>0</v>
      </c>
    </row>
    <row r="573" spans="2:50" x14ac:dyDescent="0.2">
      <c r="B573">
        <v>100000</v>
      </c>
    </row>
    <row r="574" spans="2:50" x14ac:dyDescent="0.2">
      <c r="B574">
        <v>812</v>
      </c>
      <c r="C574" s="22">
        <v>18</v>
      </c>
      <c r="D574" s="22">
        <v>19</v>
      </c>
      <c r="E574" s="22">
        <v>20</v>
      </c>
      <c r="F574" s="22">
        <v>21</v>
      </c>
      <c r="G574" s="22">
        <v>22</v>
      </c>
      <c r="H574" s="22">
        <v>23</v>
      </c>
      <c r="I574" s="22">
        <v>24</v>
      </c>
      <c r="J574" s="22">
        <v>25</v>
      </c>
      <c r="K574" s="22">
        <v>26</v>
      </c>
      <c r="L574" s="22">
        <v>27</v>
      </c>
      <c r="M574" s="22">
        <v>28</v>
      </c>
      <c r="N574" s="22">
        <v>29</v>
      </c>
      <c r="O574" s="22">
        <v>30</v>
      </c>
      <c r="P574" s="22">
        <v>31</v>
      </c>
      <c r="Q574" s="22">
        <v>32</v>
      </c>
      <c r="R574" s="22">
        <v>33</v>
      </c>
      <c r="S574" s="22">
        <v>34</v>
      </c>
      <c r="T574" s="22">
        <v>35</v>
      </c>
      <c r="U574" s="22">
        <v>36</v>
      </c>
      <c r="V574" s="22">
        <v>37</v>
      </c>
      <c r="W574" s="22">
        <v>38</v>
      </c>
      <c r="X574" s="22">
        <v>39</v>
      </c>
      <c r="Y574" s="22">
        <v>40</v>
      </c>
      <c r="Z574" s="22">
        <v>41</v>
      </c>
      <c r="AA574" s="22">
        <v>42</v>
      </c>
      <c r="AB574" s="22">
        <v>43</v>
      </c>
      <c r="AC574" s="22">
        <v>44</v>
      </c>
      <c r="AD574" s="22">
        <v>45</v>
      </c>
      <c r="AE574" s="22">
        <v>46</v>
      </c>
      <c r="AF574" s="22">
        <v>47</v>
      </c>
      <c r="AG574" s="22">
        <v>48</v>
      </c>
      <c r="AH574" s="22">
        <v>49</v>
      </c>
      <c r="AI574" s="22">
        <v>50</v>
      </c>
      <c r="AJ574" s="22">
        <v>51</v>
      </c>
      <c r="AK574" s="22">
        <v>52</v>
      </c>
      <c r="AL574" s="22">
        <v>53</v>
      </c>
      <c r="AM574" s="22">
        <v>54</v>
      </c>
      <c r="AN574" s="22">
        <v>55</v>
      </c>
      <c r="AO574" s="22">
        <v>56</v>
      </c>
      <c r="AP574" s="22">
        <v>57</v>
      </c>
      <c r="AQ574" s="22">
        <v>58</v>
      </c>
      <c r="AR574" s="22">
        <v>59</v>
      </c>
      <c r="AS574" s="22">
        <v>60</v>
      </c>
      <c r="AT574" s="22">
        <v>61</v>
      </c>
      <c r="AU574" s="22">
        <v>62</v>
      </c>
      <c r="AV574" s="22">
        <v>63</v>
      </c>
      <c r="AW574" s="22">
        <v>64</v>
      </c>
      <c r="AX574" s="22">
        <v>65</v>
      </c>
    </row>
    <row r="575" spans="2:50" x14ac:dyDescent="0.2">
      <c r="B575" s="22">
        <v>1</v>
      </c>
      <c r="C575" s="23">
        <v>1532</v>
      </c>
      <c r="D575" s="23">
        <v>1532</v>
      </c>
      <c r="E575" s="23">
        <v>1532</v>
      </c>
      <c r="F575" s="23">
        <v>1532</v>
      </c>
      <c r="G575" s="23">
        <v>1532</v>
      </c>
      <c r="H575" s="23">
        <v>1532</v>
      </c>
      <c r="I575" s="23">
        <v>1532</v>
      </c>
      <c r="J575" s="23">
        <v>1532</v>
      </c>
      <c r="K575" s="23">
        <v>1889</v>
      </c>
      <c r="L575" s="23">
        <v>1889</v>
      </c>
      <c r="M575" s="23">
        <v>1889</v>
      </c>
      <c r="N575" s="23">
        <v>1889</v>
      </c>
      <c r="O575" s="23">
        <v>1889</v>
      </c>
      <c r="P575" s="23">
        <v>2468</v>
      </c>
      <c r="Q575" s="23">
        <v>2468</v>
      </c>
      <c r="R575" s="23">
        <v>2468</v>
      </c>
      <c r="S575" s="23">
        <v>2468</v>
      </c>
      <c r="T575" s="23">
        <v>2468</v>
      </c>
      <c r="U575" s="23">
        <v>2973</v>
      </c>
      <c r="V575" s="23">
        <v>2973</v>
      </c>
      <c r="W575" s="23">
        <v>2973</v>
      </c>
      <c r="X575" s="23">
        <v>2973</v>
      </c>
      <c r="Y575" s="23">
        <v>2973</v>
      </c>
      <c r="Z575" s="23">
        <v>3746</v>
      </c>
      <c r="AA575" s="23">
        <v>3746</v>
      </c>
      <c r="AB575" s="23">
        <v>3746</v>
      </c>
      <c r="AC575" s="23">
        <v>3746</v>
      </c>
      <c r="AD575" s="23">
        <v>3746</v>
      </c>
      <c r="AE575" s="23">
        <v>4674</v>
      </c>
      <c r="AF575" s="23">
        <v>4674</v>
      </c>
      <c r="AG575" s="23">
        <v>4674</v>
      </c>
      <c r="AH575" s="23">
        <v>4674</v>
      </c>
      <c r="AI575" s="23">
        <v>4674</v>
      </c>
      <c r="AJ575" s="23">
        <v>5769</v>
      </c>
      <c r="AK575" s="23">
        <v>5769</v>
      </c>
      <c r="AL575" s="23">
        <v>5769</v>
      </c>
      <c r="AM575" s="23">
        <v>5769</v>
      </c>
      <c r="AN575" s="23">
        <v>5769</v>
      </c>
      <c r="AO575" s="23">
        <v>7094</v>
      </c>
      <c r="AP575" s="23">
        <v>7094</v>
      </c>
      <c r="AQ575" s="23">
        <v>7094</v>
      </c>
      <c r="AR575" s="23">
        <v>7094</v>
      </c>
      <c r="AS575" s="23">
        <v>7094</v>
      </c>
      <c r="AT575" s="23">
        <v>0</v>
      </c>
      <c r="AU575" s="23">
        <v>0</v>
      </c>
      <c r="AV575" s="23">
        <v>0</v>
      </c>
      <c r="AW575" s="23">
        <v>0</v>
      </c>
      <c r="AX575" s="23">
        <v>0</v>
      </c>
    </row>
    <row r="576" spans="2:50" x14ac:dyDescent="0.2">
      <c r="B576" s="22">
        <v>2</v>
      </c>
      <c r="C576" s="23">
        <v>1532</v>
      </c>
      <c r="D576" s="23">
        <v>1532</v>
      </c>
      <c r="E576" s="23">
        <v>1532</v>
      </c>
      <c r="F576" s="23">
        <v>1532</v>
      </c>
      <c r="G576" s="23">
        <v>1532</v>
      </c>
      <c r="H576" s="23">
        <v>1532</v>
      </c>
      <c r="I576" s="23">
        <v>1532</v>
      </c>
      <c r="J576" s="23">
        <v>1532</v>
      </c>
      <c r="K576" s="23">
        <v>1889</v>
      </c>
      <c r="L576" s="23">
        <v>1889</v>
      </c>
      <c r="M576" s="23">
        <v>1889</v>
      </c>
      <c r="N576" s="23">
        <v>1889</v>
      </c>
      <c r="O576" s="23">
        <v>1889</v>
      </c>
      <c r="P576" s="23">
        <v>2468</v>
      </c>
      <c r="Q576" s="23">
        <v>2468</v>
      </c>
      <c r="R576" s="23">
        <v>2468</v>
      </c>
      <c r="S576" s="23">
        <v>2468</v>
      </c>
      <c r="T576" s="23">
        <v>2468</v>
      </c>
      <c r="U576" s="23">
        <v>2973</v>
      </c>
      <c r="V576" s="23">
        <v>2973</v>
      </c>
      <c r="W576" s="23">
        <v>2973</v>
      </c>
      <c r="X576" s="23">
        <v>2973</v>
      </c>
      <c r="Y576" s="23">
        <v>2973</v>
      </c>
      <c r="Z576" s="23">
        <v>3746</v>
      </c>
      <c r="AA576" s="23">
        <v>3746</v>
      </c>
      <c r="AB576" s="23">
        <v>3746</v>
      </c>
      <c r="AC576" s="23">
        <v>3746</v>
      </c>
      <c r="AD576" s="23">
        <v>3746</v>
      </c>
      <c r="AE576" s="23">
        <v>4674</v>
      </c>
      <c r="AF576" s="23">
        <v>4674</v>
      </c>
      <c r="AG576" s="23">
        <v>4674</v>
      </c>
      <c r="AH576" s="23">
        <v>4674</v>
      </c>
      <c r="AI576" s="23">
        <v>4674</v>
      </c>
      <c r="AJ576" s="23">
        <v>5769</v>
      </c>
      <c r="AK576" s="23">
        <v>5769</v>
      </c>
      <c r="AL576" s="23">
        <v>5769</v>
      </c>
      <c r="AM576" s="23">
        <v>5769</v>
      </c>
      <c r="AN576" s="23">
        <v>5769</v>
      </c>
      <c r="AO576" s="23">
        <v>7094</v>
      </c>
      <c r="AP576" s="23">
        <v>7094</v>
      </c>
      <c r="AQ576" s="23">
        <v>7094</v>
      </c>
      <c r="AR576" s="23">
        <v>7094</v>
      </c>
      <c r="AS576" s="23">
        <v>7094</v>
      </c>
      <c r="AT576" s="23">
        <v>0</v>
      </c>
      <c r="AU576" s="23">
        <v>0</v>
      </c>
      <c r="AV576" s="23">
        <v>0</v>
      </c>
      <c r="AW576" s="23">
        <v>0</v>
      </c>
      <c r="AX576" s="23">
        <v>0</v>
      </c>
    </row>
    <row r="577" spans="2:50" x14ac:dyDescent="0.2">
      <c r="B577" s="22">
        <v>3</v>
      </c>
      <c r="C577" s="23">
        <v>1532</v>
      </c>
      <c r="D577" s="23">
        <v>1532</v>
      </c>
      <c r="E577" s="23">
        <v>1532</v>
      </c>
      <c r="F577" s="23">
        <v>1532</v>
      </c>
      <c r="G577" s="23">
        <v>1532</v>
      </c>
      <c r="H577" s="23">
        <v>1532</v>
      </c>
      <c r="I577" s="23">
        <v>1532</v>
      </c>
      <c r="J577" s="23">
        <v>1532</v>
      </c>
      <c r="K577" s="23">
        <v>1889</v>
      </c>
      <c r="L577" s="23">
        <v>1889</v>
      </c>
      <c r="M577" s="23">
        <v>1889</v>
      </c>
      <c r="N577" s="23">
        <v>1889</v>
      </c>
      <c r="O577" s="23">
        <v>1889</v>
      </c>
      <c r="P577" s="23">
        <v>2468</v>
      </c>
      <c r="Q577" s="23">
        <v>2468</v>
      </c>
      <c r="R577" s="23">
        <v>2468</v>
      </c>
      <c r="S577" s="23">
        <v>2468</v>
      </c>
      <c r="T577" s="23">
        <v>2468</v>
      </c>
      <c r="U577" s="23">
        <v>2973</v>
      </c>
      <c r="V577" s="23">
        <v>2973</v>
      </c>
      <c r="W577" s="23">
        <v>2973</v>
      </c>
      <c r="X577" s="23">
        <v>2973</v>
      </c>
      <c r="Y577" s="23">
        <v>2973</v>
      </c>
      <c r="Z577" s="23">
        <v>3746</v>
      </c>
      <c r="AA577" s="23">
        <v>3746</v>
      </c>
      <c r="AB577" s="23">
        <v>3746</v>
      </c>
      <c r="AC577" s="23">
        <v>3746</v>
      </c>
      <c r="AD577" s="23">
        <v>3746</v>
      </c>
      <c r="AE577" s="23">
        <v>4674</v>
      </c>
      <c r="AF577" s="23">
        <v>4674</v>
      </c>
      <c r="AG577" s="23">
        <v>4674</v>
      </c>
      <c r="AH577" s="23">
        <v>4674</v>
      </c>
      <c r="AI577" s="23">
        <v>4674</v>
      </c>
      <c r="AJ577" s="23">
        <v>5769</v>
      </c>
      <c r="AK577" s="23">
        <v>5769</v>
      </c>
      <c r="AL577" s="23">
        <v>5769</v>
      </c>
      <c r="AM577" s="23">
        <v>5769</v>
      </c>
      <c r="AN577" s="23">
        <v>5769</v>
      </c>
      <c r="AO577" s="23">
        <v>7094</v>
      </c>
      <c r="AP577" s="23">
        <v>7094</v>
      </c>
      <c r="AQ577" s="23">
        <v>7094</v>
      </c>
      <c r="AR577" s="23">
        <v>7094</v>
      </c>
      <c r="AS577" s="23">
        <v>7094</v>
      </c>
      <c r="AT577" s="23">
        <v>0</v>
      </c>
      <c r="AU577" s="23">
        <v>0</v>
      </c>
      <c r="AV577" s="23">
        <v>0</v>
      </c>
      <c r="AW577" s="23">
        <v>0</v>
      </c>
      <c r="AX577" s="23">
        <v>0</v>
      </c>
    </row>
    <row r="578" spans="2:50" x14ac:dyDescent="0.2">
      <c r="B578" s="22">
        <v>4</v>
      </c>
      <c r="C578" s="23">
        <v>1532</v>
      </c>
      <c r="D578" s="23">
        <v>1532</v>
      </c>
      <c r="E578" s="23">
        <v>1532</v>
      </c>
      <c r="F578" s="23">
        <v>1532</v>
      </c>
      <c r="G578" s="23">
        <v>1532</v>
      </c>
      <c r="H578" s="23">
        <v>1532</v>
      </c>
      <c r="I578" s="23">
        <v>1532</v>
      </c>
      <c r="J578" s="23">
        <v>1532</v>
      </c>
      <c r="K578" s="23">
        <v>1889</v>
      </c>
      <c r="L578" s="23">
        <v>1889</v>
      </c>
      <c r="M578" s="23">
        <v>1889</v>
      </c>
      <c r="N578" s="23">
        <v>1889</v>
      </c>
      <c r="O578" s="23">
        <v>1889</v>
      </c>
      <c r="P578" s="23">
        <v>2468</v>
      </c>
      <c r="Q578" s="23">
        <v>2468</v>
      </c>
      <c r="R578" s="23">
        <v>2468</v>
      </c>
      <c r="S578" s="23">
        <v>2468</v>
      </c>
      <c r="T578" s="23">
        <v>2468</v>
      </c>
      <c r="U578" s="23">
        <v>2973</v>
      </c>
      <c r="V578" s="23">
        <v>2973</v>
      </c>
      <c r="W578" s="23">
        <v>2973</v>
      </c>
      <c r="X578" s="23">
        <v>2973</v>
      </c>
      <c r="Y578" s="23">
        <v>2973</v>
      </c>
      <c r="Z578" s="23">
        <v>3746</v>
      </c>
      <c r="AA578" s="23">
        <v>3746</v>
      </c>
      <c r="AB578" s="23">
        <v>3746</v>
      </c>
      <c r="AC578" s="23">
        <v>3746</v>
      </c>
      <c r="AD578" s="23">
        <v>3746</v>
      </c>
      <c r="AE578" s="23">
        <v>4674</v>
      </c>
      <c r="AF578" s="23">
        <v>4674</v>
      </c>
      <c r="AG578" s="23">
        <v>4674</v>
      </c>
      <c r="AH578" s="23">
        <v>4674</v>
      </c>
      <c r="AI578" s="23">
        <v>4674</v>
      </c>
      <c r="AJ578" s="23">
        <v>5769</v>
      </c>
      <c r="AK578" s="23">
        <v>5769</v>
      </c>
      <c r="AL578" s="23">
        <v>5769</v>
      </c>
      <c r="AM578" s="23">
        <v>5769</v>
      </c>
      <c r="AN578" s="23">
        <v>5769</v>
      </c>
      <c r="AO578" s="23">
        <v>7094</v>
      </c>
      <c r="AP578" s="23">
        <v>7094</v>
      </c>
      <c r="AQ578" s="23">
        <v>7094</v>
      </c>
      <c r="AR578" s="23">
        <v>7094</v>
      </c>
      <c r="AS578" s="23">
        <v>7094</v>
      </c>
      <c r="AT578" s="23">
        <v>0</v>
      </c>
      <c r="AU578" s="23">
        <v>0</v>
      </c>
      <c r="AV578" s="23">
        <v>0</v>
      </c>
      <c r="AW578" s="23">
        <v>0</v>
      </c>
      <c r="AX578" s="23">
        <v>0</v>
      </c>
    </row>
    <row r="579" spans="2:50" x14ac:dyDescent="0.2">
      <c r="B579" s="22">
        <v>5</v>
      </c>
      <c r="C579" s="23">
        <v>1532</v>
      </c>
      <c r="D579" s="23">
        <v>1532</v>
      </c>
      <c r="E579" s="23">
        <v>1532</v>
      </c>
      <c r="F579" s="23">
        <v>1532</v>
      </c>
      <c r="G579" s="23">
        <v>1532</v>
      </c>
      <c r="H579" s="23">
        <v>1532</v>
      </c>
      <c r="I579" s="23">
        <v>1532</v>
      </c>
      <c r="J579" s="23">
        <v>1532</v>
      </c>
      <c r="K579" s="23">
        <v>1889</v>
      </c>
      <c r="L579" s="23">
        <v>1889</v>
      </c>
      <c r="M579" s="23">
        <v>1889</v>
      </c>
      <c r="N579" s="23">
        <v>1889</v>
      </c>
      <c r="O579" s="23">
        <v>1889</v>
      </c>
      <c r="P579" s="23">
        <v>2468</v>
      </c>
      <c r="Q579" s="23">
        <v>2468</v>
      </c>
      <c r="R579" s="23">
        <v>2468</v>
      </c>
      <c r="S579" s="23">
        <v>2468</v>
      </c>
      <c r="T579" s="23">
        <v>2468</v>
      </c>
      <c r="U579" s="23">
        <v>2973</v>
      </c>
      <c r="V579" s="23">
        <v>2973</v>
      </c>
      <c r="W579" s="23">
        <v>2973</v>
      </c>
      <c r="X579" s="23">
        <v>2973</v>
      </c>
      <c r="Y579" s="23">
        <v>2973</v>
      </c>
      <c r="Z579" s="23">
        <v>3746</v>
      </c>
      <c r="AA579" s="23">
        <v>3746</v>
      </c>
      <c r="AB579" s="23">
        <v>3746</v>
      </c>
      <c r="AC579" s="23">
        <v>3746</v>
      </c>
      <c r="AD579" s="23">
        <v>3746</v>
      </c>
      <c r="AE579" s="23">
        <v>4674</v>
      </c>
      <c r="AF579" s="23">
        <v>4674</v>
      </c>
      <c r="AG579" s="23">
        <v>4674</v>
      </c>
      <c r="AH579" s="23">
        <v>4674</v>
      </c>
      <c r="AI579" s="23">
        <v>4674</v>
      </c>
      <c r="AJ579" s="23">
        <v>5769</v>
      </c>
      <c r="AK579" s="23">
        <v>5769</v>
      </c>
      <c r="AL579" s="23">
        <v>5769</v>
      </c>
      <c r="AM579" s="23">
        <v>5769</v>
      </c>
      <c r="AN579" s="23">
        <v>5769</v>
      </c>
      <c r="AO579" s="23">
        <v>7094</v>
      </c>
      <c r="AP579" s="23">
        <v>7094</v>
      </c>
      <c r="AQ579" s="23">
        <v>7094</v>
      </c>
      <c r="AR579" s="23">
        <v>7094</v>
      </c>
      <c r="AS579" s="23">
        <v>7094</v>
      </c>
      <c r="AT579" s="23">
        <v>0</v>
      </c>
      <c r="AU579" s="23">
        <v>0</v>
      </c>
      <c r="AV579" s="23">
        <v>0</v>
      </c>
      <c r="AW579" s="23">
        <v>0</v>
      </c>
      <c r="AX579" s="23">
        <v>0</v>
      </c>
    </row>
    <row r="580" spans="2:50" x14ac:dyDescent="0.2">
      <c r="B580" s="22">
        <v>6</v>
      </c>
      <c r="C580" s="23">
        <v>1532</v>
      </c>
      <c r="D580" s="23">
        <v>1532</v>
      </c>
      <c r="E580" s="23">
        <v>1532</v>
      </c>
      <c r="F580" s="23">
        <v>1532</v>
      </c>
      <c r="G580" s="23">
        <v>1532</v>
      </c>
      <c r="H580" s="23">
        <v>1532</v>
      </c>
      <c r="I580" s="23">
        <v>1532</v>
      </c>
      <c r="J580" s="23">
        <v>1532</v>
      </c>
      <c r="K580" s="23">
        <v>1889</v>
      </c>
      <c r="L580" s="23">
        <v>1889</v>
      </c>
      <c r="M580" s="23">
        <v>1889</v>
      </c>
      <c r="N580" s="23">
        <v>1889</v>
      </c>
      <c r="O580" s="23">
        <v>1889</v>
      </c>
      <c r="P580" s="23">
        <v>2468</v>
      </c>
      <c r="Q580" s="23">
        <v>2468</v>
      </c>
      <c r="R580" s="23">
        <v>2468</v>
      </c>
      <c r="S580" s="23">
        <v>2468</v>
      </c>
      <c r="T580" s="23">
        <v>2468</v>
      </c>
      <c r="U580" s="23">
        <v>2973</v>
      </c>
      <c r="V580" s="23">
        <v>2973</v>
      </c>
      <c r="W580" s="23">
        <v>2973</v>
      </c>
      <c r="X580" s="23">
        <v>2973</v>
      </c>
      <c r="Y580" s="23">
        <v>2973</v>
      </c>
      <c r="Z580" s="23">
        <v>3746</v>
      </c>
      <c r="AA580" s="23">
        <v>3746</v>
      </c>
      <c r="AB580" s="23">
        <v>3746</v>
      </c>
      <c r="AC580" s="23">
        <v>3746</v>
      </c>
      <c r="AD580" s="23">
        <v>3746</v>
      </c>
      <c r="AE580" s="23">
        <v>4674</v>
      </c>
      <c r="AF580" s="23">
        <v>4674</v>
      </c>
      <c r="AG580" s="23">
        <v>4674</v>
      </c>
      <c r="AH580" s="23">
        <v>4674</v>
      </c>
      <c r="AI580" s="23">
        <v>4674</v>
      </c>
      <c r="AJ580" s="23">
        <v>5769</v>
      </c>
      <c r="AK580" s="23">
        <v>5769</v>
      </c>
      <c r="AL580" s="23">
        <v>5769</v>
      </c>
      <c r="AM580" s="23">
        <v>5769</v>
      </c>
      <c r="AN580" s="23">
        <v>5769</v>
      </c>
      <c r="AO580" s="23">
        <v>7094</v>
      </c>
      <c r="AP580" s="23">
        <v>7094</v>
      </c>
      <c r="AQ580" s="23">
        <v>7094</v>
      </c>
      <c r="AR580" s="23">
        <v>7094</v>
      </c>
      <c r="AS580" s="23">
        <v>7094</v>
      </c>
      <c r="AT580" s="23">
        <v>0</v>
      </c>
      <c r="AU580" s="23">
        <v>0</v>
      </c>
      <c r="AV580" s="23">
        <v>0</v>
      </c>
      <c r="AW580" s="23">
        <v>0</v>
      </c>
      <c r="AX580" s="23">
        <v>0</v>
      </c>
    </row>
    <row r="581" spans="2:50" x14ac:dyDescent="0.2">
      <c r="B581" s="22">
        <v>7</v>
      </c>
      <c r="C581" s="23">
        <v>1532</v>
      </c>
      <c r="D581" s="23">
        <v>1532</v>
      </c>
      <c r="E581" s="23">
        <v>1532</v>
      </c>
      <c r="F581" s="23">
        <v>1532</v>
      </c>
      <c r="G581" s="23">
        <v>1532</v>
      </c>
      <c r="H581" s="23">
        <v>1532</v>
      </c>
      <c r="I581" s="23">
        <v>1532</v>
      </c>
      <c r="J581" s="23">
        <v>1532</v>
      </c>
      <c r="K581" s="23">
        <v>1889</v>
      </c>
      <c r="L581" s="23">
        <v>1889</v>
      </c>
      <c r="M581" s="23">
        <v>1889</v>
      </c>
      <c r="N581" s="23">
        <v>1889</v>
      </c>
      <c r="O581" s="23">
        <v>1889</v>
      </c>
      <c r="P581" s="23">
        <v>2468</v>
      </c>
      <c r="Q581" s="23">
        <v>2468</v>
      </c>
      <c r="R581" s="23">
        <v>2468</v>
      </c>
      <c r="S581" s="23">
        <v>2468</v>
      </c>
      <c r="T581" s="23">
        <v>2468</v>
      </c>
      <c r="U581" s="23">
        <v>2973</v>
      </c>
      <c r="V581" s="23">
        <v>2973</v>
      </c>
      <c r="W581" s="23">
        <v>2973</v>
      </c>
      <c r="X581" s="23">
        <v>2973</v>
      </c>
      <c r="Y581" s="23">
        <v>2973</v>
      </c>
      <c r="Z581" s="23">
        <v>3746</v>
      </c>
      <c r="AA581" s="23">
        <v>3746</v>
      </c>
      <c r="AB581" s="23">
        <v>3746</v>
      </c>
      <c r="AC581" s="23">
        <v>3746</v>
      </c>
      <c r="AD581" s="23">
        <v>3746</v>
      </c>
      <c r="AE581" s="23">
        <v>4674</v>
      </c>
      <c r="AF581" s="23">
        <v>4674</v>
      </c>
      <c r="AG581" s="23">
        <v>4674</v>
      </c>
      <c r="AH581" s="23">
        <v>4674</v>
      </c>
      <c r="AI581" s="23">
        <v>4674</v>
      </c>
      <c r="AJ581" s="23">
        <v>5769</v>
      </c>
      <c r="AK581" s="23">
        <v>5769</v>
      </c>
      <c r="AL581" s="23">
        <v>5769</v>
      </c>
      <c r="AM581" s="23">
        <v>5769</v>
      </c>
      <c r="AN581" s="23">
        <v>5769</v>
      </c>
      <c r="AO581" s="23">
        <v>7094</v>
      </c>
      <c r="AP581" s="23">
        <v>7094</v>
      </c>
      <c r="AQ581" s="23">
        <v>7094</v>
      </c>
      <c r="AR581" s="23">
        <v>7094</v>
      </c>
      <c r="AS581" s="23">
        <v>7094</v>
      </c>
      <c r="AT581" s="23">
        <v>0</v>
      </c>
      <c r="AU581" s="23">
        <v>0</v>
      </c>
      <c r="AV581" s="23">
        <v>0</v>
      </c>
      <c r="AW581" s="23">
        <v>0</v>
      </c>
      <c r="AX581" s="23">
        <v>0</v>
      </c>
    </row>
    <row r="582" spans="2:50" x14ac:dyDescent="0.2">
      <c r="B582" s="22">
        <v>8</v>
      </c>
      <c r="C582" s="23">
        <v>1532</v>
      </c>
      <c r="D582" s="23">
        <v>1532</v>
      </c>
      <c r="E582" s="23">
        <v>1532</v>
      </c>
      <c r="F582" s="23">
        <v>1532</v>
      </c>
      <c r="G582" s="23">
        <v>1532</v>
      </c>
      <c r="H582" s="23">
        <v>1532</v>
      </c>
      <c r="I582" s="23">
        <v>1532</v>
      </c>
      <c r="J582" s="23">
        <v>1532</v>
      </c>
      <c r="K582" s="23">
        <v>1889</v>
      </c>
      <c r="L582" s="23">
        <v>1889</v>
      </c>
      <c r="M582" s="23">
        <v>1889</v>
      </c>
      <c r="N582" s="23">
        <v>1889</v>
      </c>
      <c r="O582" s="23">
        <v>1889</v>
      </c>
      <c r="P582" s="23">
        <v>2468</v>
      </c>
      <c r="Q582" s="23">
        <v>2468</v>
      </c>
      <c r="R582" s="23">
        <v>2468</v>
      </c>
      <c r="S582" s="23">
        <v>2468</v>
      </c>
      <c r="T582" s="23">
        <v>2468</v>
      </c>
      <c r="U582" s="23">
        <v>2973</v>
      </c>
      <c r="V582" s="23">
        <v>2973</v>
      </c>
      <c r="W582" s="23">
        <v>2973</v>
      </c>
      <c r="X582" s="23">
        <v>2973</v>
      </c>
      <c r="Y582" s="23">
        <v>2973</v>
      </c>
      <c r="Z582" s="23">
        <v>3746</v>
      </c>
      <c r="AA582" s="23">
        <v>3746</v>
      </c>
      <c r="AB582" s="23">
        <v>3746</v>
      </c>
      <c r="AC582" s="23">
        <v>3746</v>
      </c>
      <c r="AD582" s="23">
        <v>3746</v>
      </c>
      <c r="AE582" s="23">
        <v>4674</v>
      </c>
      <c r="AF582" s="23">
        <v>4674</v>
      </c>
      <c r="AG582" s="23">
        <v>4674</v>
      </c>
      <c r="AH582" s="23">
        <v>4674</v>
      </c>
      <c r="AI582" s="23">
        <v>4674</v>
      </c>
      <c r="AJ582" s="23">
        <v>5769</v>
      </c>
      <c r="AK582" s="23">
        <v>5769</v>
      </c>
      <c r="AL582" s="23">
        <v>5769</v>
      </c>
      <c r="AM582" s="23">
        <v>5769</v>
      </c>
      <c r="AN582" s="23">
        <v>5769</v>
      </c>
      <c r="AO582" s="23">
        <v>7094</v>
      </c>
      <c r="AP582" s="23">
        <v>7094</v>
      </c>
      <c r="AQ582" s="23">
        <v>7094</v>
      </c>
      <c r="AR582" s="23">
        <v>7094</v>
      </c>
      <c r="AS582" s="23">
        <v>7094</v>
      </c>
      <c r="AT582" s="23">
        <v>0</v>
      </c>
      <c r="AU582" s="23">
        <v>0</v>
      </c>
      <c r="AV582" s="23">
        <v>0</v>
      </c>
      <c r="AW582" s="23">
        <v>0</v>
      </c>
      <c r="AX582" s="23">
        <v>0</v>
      </c>
    </row>
    <row r="583" spans="2:50" x14ac:dyDescent="0.2">
      <c r="B583" s="22">
        <v>9</v>
      </c>
      <c r="C583" s="23">
        <v>1532</v>
      </c>
      <c r="D583" s="23">
        <v>1532</v>
      </c>
      <c r="E583" s="23">
        <v>1532</v>
      </c>
      <c r="F583" s="23">
        <v>1532</v>
      </c>
      <c r="G583" s="23">
        <v>1532</v>
      </c>
      <c r="H583" s="23">
        <v>1532</v>
      </c>
      <c r="I583" s="23">
        <v>1532</v>
      </c>
      <c r="J583" s="23">
        <v>1532</v>
      </c>
      <c r="K583" s="23">
        <v>1889</v>
      </c>
      <c r="L583" s="23">
        <v>1889</v>
      </c>
      <c r="M583" s="23">
        <v>1889</v>
      </c>
      <c r="N583" s="23">
        <v>1889</v>
      </c>
      <c r="O583" s="23">
        <v>1889</v>
      </c>
      <c r="P583" s="23">
        <v>2468</v>
      </c>
      <c r="Q583" s="23">
        <v>2468</v>
      </c>
      <c r="R583" s="23">
        <v>2468</v>
      </c>
      <c r="S583" s="23">
        <v>2468</v>
      </c>
      <c r="T583" s="23">
        <v>2468</v>
      </c>
      <c r="U583" s="23">
        <v>2973</v>
      </c>
      <c r="V583" s="23">
        <v>2973</v>
      </c>
      <c r="W583" s="23">
        <v>2973</v>
      </c>
      <c r="X583" s="23">
        <v>2973</v>
      </c>
      <c r="Y583" s="23">
        <v>2973</v>
      </c>
      <c r="Z583" s="23">
        <v>3746</v>
      </c>
      <c r="AA583" s="23">
        <v>3746</v>
      </c>
      <c r="AB583" s="23">
        <v>3746</v>
      </c>
      <c r="AC583" s="23">
        <v>3746</v>
      </c>
      <c r="AD583" s="23">
        <v>3746</v>
      </c>
      <c r="AE583" s="23">
        <v>4674</v>
      </c>
      <c r="AF583" s="23">
        <v>4674</v>
      </c>
      <c r="AG583" s="23">
        <v>4674</v>
      </c>
      <c r="AH583" s="23">
        <v>4674</v>
      </c>
      <c r="AI583" s="23">
        <v>4674</v>
      </c>
      <c r="AJ583" s="23">
        <v>5769</v>
      </c>
      <c r="AK583" s="23">
        <v>5769</v>
      </c>
      <c r="AL583" s="23">
        <v>5769</v>
      </c>
      <c r="AM583" s="23">
        <v>5769</v>
      </c>
      <c r="AN583" s="23">
        <v>5769</v>
      </c>
      <c r="AO583" s="23">
        <v>7094</v>
      </c>
      <c r="AP583" s="23">
        <v>7094</v>
      </c>
      <c r="AQ583" s="23">
        <v>7094</v>
      </c>
      <c r="AR583" s="23">
        <v>7094</v>
      </c>
      <c r="AS583" s="23">
        <v>7094</v>
      </c>
      <c r="AT583" s="23">
        <v>0</v>
      </c>
      <c r="AU583" s="23">
        <v>0</v>
      </c>
      <c r="AV583" s="23">
        <v>0</v>
      </c>
      <c r="AW583" s="23">
        <v>0</v>
      </c>
      <c r="AX583" s="23">
        <v>0</v>
      </c>
    </row>
    <row r="584" spans="2:50" x14ac:dyDescent="0.2">
      <c r="B584" s="22">
        <v>10</v>
      </c>
      <c r="C584" s="23">
        <v>1532</v>
      </c>
      <c r="D584" s="23">
        <v>1532</v>
      </c>
      <c r="E584" s="23">
        <v>1532</v>
      </c>
      <c r="F584" s="23">
        <v>1532</v>
      </c>
      <c r="G584" s="23">
        <v>1532</v>
      </c>
      <c r="H584" s="23">
        <v>1532</v>
      </c>
      <c r="I584" s="23">
        <v>1532</v>
      </c>
      <c r="J584" s="23">
        <v>1532</v>
      </c>
      <c r="K584" s="23">
        <v>1889</v>
      </c>
      <c r="L584" s="23">
        <v>1889</v>
      </c>
      <c r="M584" s="23">
        <v>1889</v>
      </c>
      <c r="N584" s="23">
        <v>1889</v>
      </c>
      <c r="O584" s="23">
        <v>1889</v>
      </c>
      <c r="P584" s="23">
        <v>2468</v>
      </c>
      <c r="Q584" s="23">
        <v>2468</v>
      </c>
      <c r="R584" s="23">
        <v>2468</v>
      </c>
      <c r="S584" s="23">
        <v>2468</v>
      </c>
      <c r="T584" s="23">
        <v>2468</v>
      </c>
      <c r="U584" s="23">
        <v>2973</v>
      </c>
      <c r="V584" s="23">
        <v>2973</v>
      </c>
      <c r="W584" s="23">
        <v>2973</v>
      </c>
      <c r="X584" s="23">
        <v>2973</v>
      </c>
      <c r="Y584" s="23">
        <v>2973</v>
      </c>
      <c r="Z584" s="23">
        <v>3746</v>
      </c>
      <c r="AA584" s="23">
        <v>3746</v>
      </c>
      <c r="AB584" s="23">
        <v>3746</v>
      </c>
      <c r="AC584" s="23">
        <v>3746</v>
      </c>
      <c r="AD584" s="23">
        <v>3746</v>
      </c>
      <c r="AE584" s="23">
        <v>4674</v>
      </c>
      <c r="AF584" s="23">
        <v>4674</v>
      </c>
      <c r="AG584" s="23">
        <v>4674</v>
      </c>
      <c r="AH584" s="23">
        <v>4674</v>
      </c>
      <c r="AI584" s="23">
        <v>4674</v>
      </c>
      <c r="AJ584" s="23">
        <v>5769</v>
      </c>
      <c r="AK584" s="23">
        <v>5769</v>
      </c>
      <c r="AL584" s="23">
        <v>5769</v>
      </c>
      <c r="AM584" s="23">
        <v>5769</v>
      </c>
      <c r="AN584" s="23">
        <v>5769</v>
      </c>
      <c r="AO584" s="23">
        <v>7094</v>
      </c>
      <c r="AP584" s="23">
        <v>7094</v>
      </c>
      <c r="AQ584" s="23">
        <v>7094</v>
      </c>
      <c r="AR584" s="23">
        <v>7094</v>
      </c>
      <c r="AS584" s="23">
        <v>7094</v>
      </c>
      <c r="AT584" s="23">
        <v>0</v>
      </c>
      <c r="AU584" s="23">
        <v>0</v>
      </c>
      <c r="AV584" s="23">
        <v>0</v>
      </c>
      <c r="AW584" s="23">
        <v>0</v>
      </c>
      <c r="AX584" s="23">
        <v>0</v>
      </c>
    </row>
    <row r="585" spans="2:50" x14ac:dyDescent="0.2">
      <c r="B585" s="22">
        <v>11</v>
      </c>
      <c r="C585" s="23">
        <v>1532</v>
      </c>
      <c r="D585" s="23">
        <v>1532</v>
      </c>
      <c r="E585" s="23">
        <v>1532</v>
      </c>
      <c r="F585" s="23">
        <v>1532</v>
      </c>
      <c r="G585" s="23">
        <v>1532</v>
      </c>
      <c r="H585" s="23">
        <v>1532</v>
      </c>
      <c r="I585" s="23">
        <v>1532</v>
      </c>
      <c r="J585" s="23">
        <v>1532</v>
      </c>
      <c r="K585" s="23">
        <v>1889</v>
      </c>
      <c r="L585" s="23">
        <v>1889</v>
      </c>
      <c r="M585" s="23">
        <v>1889</v>
      </c>
      <c r="N585" s="23">
        <v>1889</v>
      </c>
      <c r="O585" s="23">
        <v>1889</v>
      </c>
      <c r="P585" s="23">
        <v>2468</v>
      </c>
      <c r="Q585" s="23">
        <v>2468</v>
      </c>
      <c r="R585" s="23">
        <v>2468</v>
      </c>
      <c r="S585" s="23">
        <v>2468</v>
      </c>
      <c r="T585" s="23">
        <v>2468</v>
      </c>
      <c r="U585" s="23">
        <v>2973</v>
      </c>
      <c r="V585" s="23">
        <v>2973</v>
      </c>
      <c r="W585" s="23">
        <v>2973</v>
      </c>
      <c r="X585" s="23">
        <v>2973</v>
      </c>
      <c r="Y585" s="23">
        <v>2973</v>
      </c>
      <c r="Z585" s="23">
        <v>3746</v>
      </c>
      <c r="AA585" s="23">
        <v>3746</v>
      </c>
      <c r="AB585" s="23">
        <v>3746</v>
      </c>
      <c r="AC585" s="23">
        <v>3746</v>
      </c>
      <c r="AD585" s="23">
        <v>3746</v>
      </c>
      <c r="AE585" s="23">
        <v>4674</v>
      </c>
      <c r="AF585" s="23">
        <v>4674</v>
      </c>
      <c r="AG585" s="23">
        <v>4674</v>
      </c>
      <c r="AH585" s="23">
        <v>4674</v>
      </c>
      <c r="AI585" s="23">
        <v>4674</v>
      </c>
      <c r="AJ585" s="23">
        <v>5769</v>
      </c>
      <c r="AK585" s="23">
        <v>5769</v>
      </c>
      <c r="AL585" s="23">
        <v>5769</v>
      </c>
      <c r="AM585" s="23">
        <v>5769</v>
      </c>
      <c r="AN585" s="23">
        <v>5769</v>
      </c>
      <c r="AO585" s="23">
        <v>7094</v>
      </c>
      <c r="AP585" s="23">
        <v>7094</v>
      </c>
      <c r="AQ585" s="23">
        <v>7094</v>
      </c>
      <c r="AR585" s="23">
        <v>7094</v>
      </c>
      <c r="AS585" s="23">
        <v>7094</v>
      </c>
      <c r="AT585" s="23">
        <v>0</v>
      </c>
      <c r="AU585" s="23">
        <v>0</v>
      </c>
      <c r="AV585" s="23">
        <v>0</v>
      </c>
      <c r="AW585" s="23">
        <v>0</v>
      </c>
      <c r="AX585" s="23">
        <v>0</v>
      </c>
    </row>
    <row r="586" spans="2:50" x14ac:dyDescent="0.2">
      <c r="B586" s="22">
        <v>12</v>
      </c>
      <c r="C586" s="23">
        <v>1532</v>
      </c>
      <c r="D586" s="23">
        <v>1532</v>
      </c>
      <c r="E586" s="23">
        <v>1532</v>
      </c>
      <c r="F586" s="23">
        <v>1532</v>
      </c>
      <c r="G586" s="23">
        <v>1532</v>
      </c>
      <c r="H586" s="23">
        <v>1532</v>
      </c>
      <c r="I586" s="23">
        <v>1532</v>
      </c>
      <c r="J586" s="23">
        <v>1532</v>
      </c>
      <c r="K586" s="23">
        <v>1889</v>
      </c>
      <c r="L586" s="23">
        <v>1889</v>
      </c>
      <c r="M586" s="23">
        <v>1889</v>
      </c>
      <c r="N586" s="23">
        <v>1889</v>
      </c>
      <c r="O586" s="23">
        <v>1889</v>
      </c>
      <c r="P586" s="23">
        <v>2468</v>
      </c>
      <c r="Q586" s="23">
        <v>2468</v>
      </c>
      <c r="R586" s="23">
        <v>2468</v>
      </c>
      <c r="S586" s="23">
        <v>2468</v>
      </c>
      <c r="T586" s="23">
        <v>2468</v>
      </c>
      <c r="U586" s="23">
        <v>2973</v>
      </c>
      <c r="V586" s="23">
        <v>2973</v>
      </c>
      <c r="W586" s="23">
        <v>2973</v>
      </c>
      <c r="X586" s="23">
        <v>2973</v>
      </c>
      <c r="Y586" s="23">
        <v>2973</v>
      </c>
      <c r="Z586" s="23">
        <v>3746</v>
      </c>
      <c r="AA586" s="23">
        <v>3746</v>
      </c>
      <c r="AB586" s="23">
        <v>3746</v>
      </c>
      <c r="AC586" s="23">
        <v>3746</v>
      </c>
      <c r="AD586" s="23">
        <v>3746</v>
      </c>
      <c r="AE586" s="23">
        <v>4674</v>
      </c>
      <c r="AF586" s="23">
        <v>4674</v>
      </c>
      <c r="AG586" s="23">
        <v>4674</v>
      </c>
      <c r="AH586" s="23">
        <v>4674</v>
      </c>
      <c r="AI586" s="23">
        <v>4674</v>
      </c>
      <c r="AJ586" s="23">
        <v>5769</v>
      </c>
      <c r="AK586" s="23">
        <v>5769</v>
      </c>
      <c r="AL586" s="23">
        <v>5769</v>
      </c>
      <c r="AM586" s="23">
        <v>5769</v>
      </c>
      <c r="AN586" s="23">
        <v>5769</v>
      </c>
      <c r="AO586" s="23">
        <v>7094</v>
      </c>
      <c r="AP586" s="23">
        <v>7094</v>
      </c>
      <c r="AQ586" s="23">
        <v>7094</v>
      </c>
      <c r="AR586" s="23">
        <v>7094</v>
      </c>
      <c r="AS586" s="23">
        <v>7094</v>
      </c>
      <c r="AT586" s="23">
        <v>0</v>
      </c>
      <c r="AU586" s="23">
        <v>0</v>
      </c>
      <c r="AV586" s="23">
        <v>0</v>
      </c>
      <c r="AW586" s="23">
        <v>0</v>
      </c>
      <c r="AX586" s="23">
        <v>0</v>
      </c>
    </row>
    <row r="587" spans="2:50" x14ac:dyDescent="0.2">
      <c r="B587" s="22">
        <v>13</v>
      </c>
      <c r="C587" s="23">
        <v>1532</v>
      </c>
      <c r="D587" s="23">
        <v>1532</v>
      </c>
      <c r="E587" s="23">
        <v>1532</v>
      </c>
      <c r="F587" s="23">
        <v>1532</v>
      </c>
      <c r="G587" s="23">
        <v>1532</v>
      </c>
      <c r="H587" s="23">
        <v>1532</v>
      </c>
      <c r="I587" s="23">
        <v>1532</v>
      </c>
      <c r="J587" s="23">
        <v>1532</v>
      </c>
      <c r="K587" s="23">
        <v>1889</v>
      </c>
      <c r="L587" s="23">
        <v>1889</v>
      </c>
      <c r="M587" s="23">
        <v>1889</v>
      </c>
      <c r="N587" s="23">
        <v>1889</v>
      </c>
      <c r="O587" s="23">
        <v>1889</v>
      </c>
      <c r="P587" s="23">
        <v>2468</v>
      </c>
      <c r="Q587" s="23">
        <v>2468</v>
      </c>
      <c r="R587" s="23">
        <v>2468</v>
      </c>
      <c r="S587" s="23">
        <v>2468</v>
      </c>
      <c r="T587" s="23">
        <v>2468</v>
      </c>
      <c r="U587" s="23">
        <v>2973</v>
      </c>
      <c r="V587" s="23">
        <v>2973</v>
      </c>
      <c r="W587" s="23">
        <v>2973</v>
      </c>
      <c r="X587" s="23">
        <v>2973</v>
      </c>
      <c r="Y587" s="23">
        <v>2973</v>
      </c>
      <c r="Z587" s="23">
        <v>3746</v>
      </c>
      <c r="AA587" s="23">
        <v>3746</v>
      </c>
      <c r="AB587" s="23">
        <v>3746</v>
      </c>
      <c r="AC587" s="23">
        <v>3746</v>
      </c>
      <c r="AD587" s="23">
        <v>3746</v>
      </c>
      <c r="AE587" s="23">
        <v>4674</v>
      </c>
      <c r="AF587" s="23">
        <v>4674</v>
      </c>
      <c r="AG587" s="23">
        <v>4674</v>
      </c>
      <c r="AH587" s="23">
        <v>4674</v>
      </c>
      <c r="AI587" s="23">
        <v>4674</v>
      </c>
      <c r="AJ587" s="23">
        <v>5769</v>
      </c>
      <c r="AK587" s="23">
        <v>5769</v>
      </c>
      <c r="AL587" s="23">
        <v>5769</v>
      </c>
      <c r="AM587" s="23">
        <v>5769</v>
      </c>
      <c r="AN587" s="23">
        <v>5769</v>
      </c>
      <c r="AO587" s="23">
        <v>7094</v>
      </c>
      <c r="AP587" s="23">
        <v>7094</v>
      </c>
      <c r="AQ587" s="23">
        <v>7094</v>
      </c>
      <c r="AR587" s="23">
        <v>7094</v>
      </c>
      <c r="AS587" s="23">
        <v>7094</v>
      </c>
      <c r="AT587" s="23">
        <v>0</v>
      </c>
      <c r="AU587" s="23">
        <v>0</v>
      </c>
      <c r="AV587" s="23">
        <v>0</v>
      </c>
      <c r="AW587" s="23">
        <v>0</v>
      </c>
      <c r="AX587" s="23">
        <v>0</v>
      </c>
    </row>
    <row r="588" spans="2:50" x14ac:dyDescent="0.2">
      <c r="B588" s="22">
        <v>14</v>
      </c>
      <c r="C588" s="23">
        <v>1532</v>
      </c>
      <c r="D588" s="23">
        <v>1532</v>
      </c>
      <c r="E588" s="23">
        <v>1532</v>
      </c>
      <c r="F588" s="23">
        <v>1532</v>
      </c>
      <c r="G588" s="23">
        <v>1532</v>
      </c>
      <c r="H588" s="23">
        <v>1532</v>
      </c>
      <c r="I588" s="23">
        <v>1532</v>
      </c>
      <c r="J588" s="23">
        <v>1532</v>
      </c>
      <c r="K588" s="23">
        <v>1889</v>
      </c>
      <c r="L588" s="23">
        <v>1889</v>
      </c>
      <c r="M588" s="23">
        <v>1889</v>
      </c>
      <c r="N588" s="23">
        <v>1889</v>
      </c>
      <c r="O588" s="23">
        <v>1889</v>
      </c>
      <c r="P588" s="23">
        <v>2468</v>
      </c>
      <c r="Q588" s="23">
        <v>2468</v>
      </c>
      <c r="R588" s="23">
        <v>2468</v>
      </c>
      <c r="S588" s="23">
        <v>2468</v>
      </c>
      <c r="T588" s="23">
        <v>2468</v>
      </c>
      <c r="U588" s="23">
        <v>2973</v>
      </c>
      <c r="V588" s="23">
        <v>2973</v>
      </c>
      <c r="W588" s="23">
        <v>2973</v>
      </c>
      <c r="X588" s="23">
        <v>2973</v>
      </c>
      <c r="Y588" s="23">
        <v>2973</v>
      </c>
      <c r="Z588" s="23">
        <v>3746</v>
      </c>
      <c r="AA588" s="23">
        <v>3746</v>
      </c>
      <c r="AB588" s="23">
        <v>3746</v>
      </c>
      <c r="AC588" s="23">
        <v>3746</v>
      </c>
      <c r="AD588" s="23">
        <v>3746</v>
      </c>
      <c r="AE588" s="23">
        <v>4674</v>
      </c>
      <c r="AF588" s="23">
        <v>4674</v>
      </c>
      <c r="AG588" s="23">
        <v>4674</v>
      </c>
      <c r="AH588" s="23">
        <v>4674</v>
      </c>
      <c r="AI588" s="23">
        <v>4674</v>
      </c>
      <c r="AJ588" s="23">
        <v>5769</v>
      </c>
      <c r="AK588" s="23">
        <v>5769</v>
      </c>
      <c r="AL588" s="23">
        <v>5769</v>
      </c>
      <c r="AM588" s="23">
        <v>5769</v>
      </c>
      <c r="AN588" s="23">
        <v>5769</v>
      </c>
      <c r="AO588" s="23">
        <v>7094</v>
      </c>
      <c r="AP588" s="23">
        <v>7094</v>
      </c>
      <c r="AQ588" s="23">
        <v>7094</v>
      </c>
      <c r="AR588" s="23">
        <v>7094</v>
      </c>
      <c r="AS588" s="23">
        <v>7094</v>
      </c>
      <c r="AT588" s="23">
        <v>0</v>
      </c>
      <c r="AU588" s="23">
        <v>0</v>
      </c>
      <c r="AV588" s="23">
        <v>0</v>
      </c>
      <c r="AW588" s="23">
        <v>0</v>
      </c>
      <c r="AX588" s="23">
        <v>0</v>
      </c>
    </row>
    <row r="589" spans="2:50" x14ac:dyDescent="0.2">
      <c r="B589" s="22">
        <v>15</v>
      </c>
      <c r="C589" s="23">
        <v>1532</v>
      </c>
      <c r="D589" s="23">
        <v>1532</v>
      </c>
      <c r="E589" s="23">
        <v>1532</v>
      </c>
      <c r="F589" s="23">
        <v>1532</v>
      </c>
      <c r="G589" s="23">
        <v>1532</v>
      </c>
      <c r="H589" s="23">
        <v>1532</v>
      </c>
      <c r="I589" s="23">
        <v>1532</v>
      </c>
      <c r="J589" s="23">
        <v>1532</v>
      </c>
      <c r="K589" s="23">
        <v>1889</v>
      </c>
      <c r="L589" s="23">
        <v>1889</v>
      </c>
      <c r="M589" s="23">
        <v>1889</v>
      </c>
      <c r="N589" s="23">
        <v>1889</v>
      </c>
      <c r="O589" s="23">
        <v>1889</v>
      </c>
      <c r="P589" s="23">
        <v>2468</v>
      </c>
      <c r="Q589" s="23">
        <v>2468</v>
      </c>
      <c r="R589" s="23">
        <v>2468</v>
      </c>
      <c r="S589" s="23">
        <v>2468</v>
      </c>
      <c r="T589" s="23">
        <v>2468</v>
      </c>
      <c r="U589" s="23">
        <v>2973</v>
      </c>
      <c r="V589" s="23">
        <v>2973</v>
      </c>
      <c r="W589" s="23">
        <v>2973</v>
      </c>
      <c r="X589" s="23">
        <v>2973</v>
      </c>
      <c r="Y589" s="23">
        <v>2973</v>
      </c>
      <c r="Z589" s="23">
        <v>3746</v>
      </c>
      <c r="AA589" s="23">
        <v>3746</v>
      </c>
      <c r="AB589" s="23">
        <v>3746</v>
      </c>
      <c r="AC589" s="23">
        <v>3746</v>
      </c>
      <c r="AD589" s="23">
        <v>3746</v>
      </c>
      <c r="AE589" s="23">
        <v>4674</v>
      </c>
      <c r="AF589" s="23">
        <v>4674</v>
      </c>
      <c r="AG589" s="23">
        <v>4674</v>
      </c>
      <c r="AH589" s="23">
        <v>4674</v>
      </c>
      <c r="AI589" s="23">
        <v>4674</v>
      </c>
      <c r="AJ589" s="23">
        <v>5769</v>
      </c>
      <c r="AK589" s="23">
        <v>5769</v>
      </c>
      <c r="AL589" s="23">
        <v>5769</v>
      </c>
      <c r="AM589" s="23">
        <v>5769</v>
      </c>
      <c r="AN589" s="23">
        <v>5769</v>
      </c>
      <c r="AO589" s="23">
        <v>7094</v>
      </c>
      <c r="AP589" s="23">
        <v>7094</v>
      </c>
      <c r="AQ589" s="23">
        <v>7094</v>
      </c>
      <c r="AR589" s="23">
        <v>7094</v>
      </c>
      <c r="AS589" s="23">
        <v>7094</v>
      </c>
      <c r="AT589" s="23">
        <v>0</v>
      </c>
      <c r="AU589" s="23">
        <v>0</v>
      </c>
      <c r="AV589" s="23">
        <v>0</v>
      </c>
      <c r="AW589" s="23">
        <v>0</v>
      </c>
      <c r="AX589" s="23">
        <v>0</v>
      </c>
    </row>
    <row r="590" spans="2:50" x14ac:dyDescent="0.2">
      <c r="B590" s="22">
        <v>16</v>
      </c>
      <c r="C590" s="23">
        <v>1532</v>
      </c>
      <c r="D590" s="23">
        <v>1532</v>
      </c>
      <c r="E590" s="23">
        <v>1532</v>
      </c>
      <c r="F590" s="23">
        <v>1532</v>
      </c>
      <c r="G590" s="23">
        <v>1532</v>
      </c>
      <c r="H590" s="23">
        <v>1532</v>
      </c>
      <c r="I590" s="23">
        <v>1532</v>
      </c>
      <c r="J590" s="23">
        <v>1532</v>
      </c>
      <c r="K590" s="23">
        <v>1889</v>
      </c>
      <c r="L590" s="23">
        <v>1889</v>
      </c>
      <c r="M590" s="23">
        <v>1889</v>
      </c>
      <c r="N590" s="23">
        <v>1889</v>
      </c>
      <c r="O590" s="23">
        <v>1889</v>
      </c>
      <c r="P590" s="23">
        <v>2468</v>
      </c>
      <c r="Q590" s="23">
        <v>2468</v>
      </c>
      <c r="R590" s="23">
        <v>2468</v>
      </c>
      <c r="S590" s="23">
        <v>2468</v>
      </c>
      <c r="T590" s="23">
        <v>2468</v>
      </c>
      <c r="U590" s="23">
        <v>2973</v>
      </c>
      <c r="V590" s="23">
        <v>2973</v>
      </c>
      <c r="W590" s="23">
        <v>2973</v>
      </c>
      <c r="X590" s="23">
        <v>2973</v>
      </c>
      <c r="Y590" s="23">
        <v>2973</v>
      </c>
      <c r="Z590" s="23">
        <v>3746</v>
      </c>
      <c r="AA590" s="23">
        <v>3746</v>
      </c>
      <c r="AB590" s="23">
        <v>3746</v>
      </c>
      <c r="AC590" s="23">
        <v>3746</v>
      </c>
      <c r="AD590" s="23">
        <v>3746</v>
      </c>
      <c r="AE590" s="23">
        <v>4674</v>
      </c>
      <c r="AF590" s="23">
        <v>4674</v>
      </c>
      <c r="AG590" s="23">
        <v>4674</v>
      </c>
      <c r="AH590" s="23">
        <v>4674</v>
      </c>
      <c r="AI590" s="23">
        <v>4674</v>
      </c>
      <c r="AJ590" s="23">
        <v>5769</v>
      </c>
      <c r="AK590" s="23">
        <v>5769</v>
      </c>
      <c r="AL590" s="23">
        <v>5769</v>
      </c>
      <c r="AM590" s="23">
        <v>5769</v>
      </c>
      <c r="AN590" s="23">
        <v>5769</v>
      </c>
      <c r="AO590" s="23">
        <v>7094</v>
      </c>
      <c r="AP590" s="23">
        <v>7094</v>
      </c>
      <c r="AQ590" s="23">
        <v>7094</v>
      </c>
      <c r="AR590" s="23">
        <v>7094</v>
      </c>
      <c r="AS590" s="23">
        <v>7094</v>
      </c>
      <c r="AT590" s="23">
        <v>0</v>
      </c>
      <c r="AU590" s="23">
        <v>0</v>
      </c>
      <c r="AV590" s="23">
        <v>0</v>
      </c>
      <c r="AW590" s="23">
        <v>0</v>
      </c>
      <c r="AX590" s="23">
        <v>0</v>
      </c>
    </row>
    <row r="591" spans="2:50" x14ac:dyDescent="0.2">
      <c r="B591" s="22">
        <v>17</v>
      </c>
      <c r="C591" s="23">
        <v>1532</v>
      </c>
      <c r="D591" s="23">
        <v>1532</v>
      </c>
      <c r="E591" s="23">
        <v>1532</v>
      </c>
      <c r="F591" s="23">
        <v>1532</v>
      </c>
      <c r="G591" s="23">
        <v>1532</v>
      </c>
      <c r="H591" s="23">
        <v>1532</v>
      </c>
      <c r="I591" s="23">
        <v>1532</v>
      </c>
      <c r="J591" s="23">
        <v>1532</v>
      </c>
      <c r="K591" s="23">
        <v>1889</v>
      </c>
      <c r="L591" s="23">
        <v>1889</v>
      </c>
      <c r="M591" s="23">
        <v>1889</v>
      </c>
      <c r="N591" s="23">
        <v>1889</v>
      </c>
      <c r="O591" s="23">
        <v>1889</v>
      </c>
      <c r="P591" s="23">
        <v>2468</v>
      </c>
      <c r="Q591" s="23">
        <v>2468</v>
      </c>
      <c r="R591" s="23">
        <v>2468</v>
      </c>
      <c r="S591" s="23">
        <v>2468</v>
      </c>
      <c r="T591" s="23">
        <v>2468</v>
      </c>
      <c r="U591" s="23">
        <v>2973</v>
      </c>
      <c r="V591" s="23">
        <v>2973</v>
      </c>
      <c r="W591" s="23">
        <v>2973</v>
      </c>
      <c r="X591" s="23">
        <v>2973</v>
      </c>
      <c r="Y591" s="23">
        <v>2973</v>
      </c>
      <c r="Z591" s="23">
        <v>3746</v>
      </c>
      <c r="AA591" s="23">
        <v>3746</v>
      </c>
      <c r="AB591" s="23">
        <v>3746</v>
      </c>
      <c r="AC591" s="23">
        <v>3746</v>
      </c>
      <c r="AD591" s="23">
        <v>3746</v>
      </c>
      <c r="AE591" s="23">
        <v>4674</v>
      </c>
      <c r="AF591" s="23">
        <v>4674</v>
      </c>
      <c r="AG591" s="23">
        <v>4674</v>
      </c>
      <c r="AH591" s="23">
        <v>4674</v>
      </c>
      <c r="AI591" s="23">
        <v>4674</v>
      </c>
      <c r="AJ591" s="23">
        <v>5769</v>
      </c>
      <c r="AK591" s="23">
        <v>5769</v>
      </c>
      <c r="AL591" s="23">
        <v>5769</v>
      </c>
      <c r="AM591" s="23">
        <v>5769</v>
      </c>
      <c r="AN591" s="23">
        <v>5769</v>
      </c>
      <c r="AO591" s="23">
        <v>7094</v>
      </c>
      <c r="AP591" s="23">
        <v>7094</v>
      </c>
      <c r="AQ591" s="23">
        <v>7094</v>
      </c>
      <c r="AR591" s="23">
        <v>7094</v>
      </c>
      <c r="AS591" s="23">
        <v>7094</v>
      </c>
      <c r="AT591" s="23">
        <v>0</v>
      </c>
      <c r="AU591" s="23">
        <v>0</v>
      </c>
      <c r="AV591" s="23">
        <v>0</v>
      </c>
      <c r="AW591" s="23">
        <v>0</v>
      </c>
      <c r="AX591" s="23">
        <v>0</v>
      </c>
    </row>
    <row r="592" spans="2:50" x14ac:dyDescent="0.2">
      <c r="B592" s="22">
        <v>18</v>
      </c>
      <c r="C592" s="23">
        <v>1532</v>
      </c>
      <c r="D592" s="23">
        <v>1532</v>
      </c>
      <c r="E592" s="23">
        <v>1532</v>
      </c>
      <c r="F592" s="23">
        <v>1532</v>
      </c>
      <c r="G592" s="23">
        <v>1532</v>
      </c>
      <c r="H592" s="23">
        <v>1532</v>
      </c>
      <c r="I592" s="23">
        <v>1532</v>
      </c>
      <c r="J592" s="23">
        <v>1532</v>
      </c>
      <c r="K592" s="23">
        <v>1889</v>
      </c>
      <c r="L592" s="23">
        <v>1889</v>
      </c>
      <c r="M592" s="23">
        <v>1889</v>
      </c>
      <c r="N592" s="23">
        <v>1889</v>
      </c>
      <c r="O592" s="23">
        <v>1889</v>
      </c>
      <c r="P592" s="23">
        <v>2468</v>
      </c>
      <c r="Q592" s="23">
        <v>2468</v>
      </c>
      <c r="R592" s="23">
        <v>2468</v>
      </c>
      <c r="S592" s="23">
        <v>2468</v>
      </c>
      <c r="T592" s="23">
        <v>2468</v>
      </c>
      <c r="U592" s="23">
        <v>2973</v>
      </c>
      <c r="V592" s="23">
        <v>2973</v>
      </c>
      <c r="W592" s="23">
        <v>2973</v>
      </c>
      <c r="X592" s="23">
        <v>2973</v>
      </c>
      <c r="Y592" s="23">
        <v>2973</v>
      </c>
      <c r="Z592" s="23">
        <v>3746</v>
      </c>
      <c r="AA592" s="23">
        <v>3746</v>
      </c>
      <c r="AB592" s="23">
        <v>3746</v>
      </c>
      <c r="AC592" s="23">
        <v>3746</v>
      </c>
      <c r="AD592" s="23">
        <v>3746</v>
      </c>
      <c r="AE592" s="23">
        <v>4674</v>
      </c>
      <c r="AF592" s="23">
        <v>4674</v>
      </c>
      <c r="AG592" s="23">
        <v>4674</v>
      </c>
      <c r="AH592" s="23">
        <v>4674</v>
      </c>
      <c r="AI592" s="23">
        <v>4674</v>
      </c>
      <c r="AJ592" s="23">
        <v>5769</v>
      </c>
      <c r="AK592" s="23">
        <v>5769</v>
      </c>
      <c r="AL592" s="23">
        <v>5769</v>
      </c>
      <c r="AM592" s="23">
        <v>5769</v>
      </c>
      <c r="AN592" s="23">
        <v>5769</v>
      </c>
      <c r="AO592" s="23">
        <v>7094</v>
      </c>
      <c r="AP592" s="23">
        <v>7094</v>
      </c>
      <c r="AQ592" s="23">
        <v>7094</v>
      </c>
      <c r="AR592" s="23">
        <v>7094</v>
      </c>
      <c r="AS592" s="23">
        <v>7094</v>
      </c>
      <c r="AT592" s="23">
        <v>0</v>
      </c>
      <c r="AU592" s="23">
        <v>0</v>
      </c>
      <c r="AV592" s="23">
        <v>0</v>
      </c>
      <c r="AW592" s="23">
        <v>0</v>
      </c>
      <c r="AX592" s="23">
        <v>0</v>
      </c>
    </row>
    <row r="593" spans="2:50" x14ac:dyDescent="0.2">
      <c r="B593" s="22">
        <v>19</v>
      </c>
      <c r="C593" s="23">
        <v>1532</v>
      </c>
      <c r="D593" s="23">
        <v>1532</v>
      </c>
      <c r="E593" s="23">
        <v>1532</v>
      </c>
      <c r="F593" s="23">
        <v>1532</v>
      </c>
      <c r="G593" s="23">
        <v>1532</v>
      </c>
      <c r="H593" s="23">
        <v>1532</v>
      </c>
      <c r="I593" s="23">
        <v>1532</v>
      </c>
      <c r="J593" s="23">
        <v>1532</v>
      </c>
      <c r="K593" s="23">
        <v>1889</v>
      </c>
      <c r="L593" s="23">
        <v>1889</v>
      </c>
      <c r="M593" s="23">
        <v>1889</v>
      </c>
      <c r="N593" s="23">
        <v>1889</v>
      </c>
      <c r="O593" s="23">
        <v>1889</v>
      </c>
      <c r="P593" s="23">
        <v>2468</v>
      </c>
      <c r="Q593" s="23">
        <v>2468</v>
      </c>
      <c r="R593" s="23">
        <v>2468</v>
      </c>
      <c r="S593" s="23">
        <v>2468</v>
      </c>
      <c r="T593" s="23">
        <v>2468</v>
      </c>
      <c r="U593" s="23">
        <v>2973</v>
      </c>
      <c r="V593" s="23">
        <v>2973</v>
      </c>
      <c r="W593" s="23">
        <v>2973</v>
      </c>
      <c r="X593" s="23">
        <v>2973</v>
      </c>
      <c r="Y593" s="23">
        <v>2973</v>
      </c>
      <c r="Z593" s="23">
        <v>3746</v>
      </c>
      <c r="AA593" s="23">
        <v>3746</v>
      </c>
      <c r="AB593" s="23">
        <v>3746</v>
      </c>
      <c r="AC593" s="23">
        <v>3746</v>
      </c>
      <c r="AD593" s="23">
        <v>3746</v>
      </c>
      <c r="AE593" s="23">
        <v>4674</v>
      </c>
      <c r="AF593" s="23">
        <v>4674</v>
      </c>
      <c r="AG593" s="23">
        <v>4674</v>
      </c>
      <c r="AH593" s="23">
        <v>4674</v>
      </c>
      <c r="AI593" s="23">
        <v>4674</v>
      </c>
      <c r="AJ593" s="23">
        <v>5769</v>
      </c>
      <c r="AK593" s="23">
        <v>5769</v>
      </c>
      <c r="AL593" s="23">
        <v>5769</v>
      </c>
      <c r="AM593" s="23">
        <v>5769</v>
      </c>
      <c r="AN593" s="23">
        <v>5769</v>
      </c>
      <c r="AO593" s="23">
        <v>7094</v>
      </c>
      <c r="AP593" s="23">
        <v>7094</v>
      </c>
      <c r="AQ593" s="23">
        <v>7094</v>
      </c>
      <c r="AR593" s="23">
        <v>7094</v>
      </c>
      <c r="AS593" s="23">
        <v>7094</v>
      </c>
      <c r="AT593" s="23">
        <v>0</v>
      </c>
      <c r="AU593" s="23">
        <v>0</v>
      </c>
      <c r="AV593" s="23">
        <v>0</v>
      </c>
      <c r="AW593" s="23">
        <v>0</v>
      </c>
      <c r="AX593" s="23">
        <v>0</v>
      </c>
    </row>
    <row r="594" spans="2:50" x14ac:dyDescent="0.2">
      <c r="B594" s="22">
        <v>20</v>
      </c>
      <c r="C594" s="23">
        <v>1532</v>
      </c>
      <c r="D594" s="23">
        <v>1532</v>
      </c>
      <c r="E594" s="23">
        <v>1532</v>
      </c>
      <c r="F594" s="23">
        <v>1532</v>
      </c>
      <c r="G594" s="23">
        <v>1532</v>
      </c>
      <c r="H594" s="23">
        <v>1532</v>
      </c>
      <c r="I594" s="23">
        <v>1532</v>
      </c>
      <c r="J594" s="23">
        <v>1532</v>
      </c>
      <c r="K594" s="23">
        <v>1889</v>
      </c>
      <c r="L594" s="23">
        <v>1889</v>
      </c>
      <c r="M594" s="23">
        <v>1889</v>
      </c>
      <c r="N594" s="23">
        <v>1889</v>
      </c>
      <c r="O594" s="23">
        <v>1889</v>
      </c>
      <c r="P594" s="23">
        <v>2468</v>
      </c>
      <c r="Q594" s="23">
        <v>2468</v>
      </c>
      <c r="R594" s="23">
        <v>2468</v>
      </c>
      <c r="S594" s="23">
        <v>2468</v>
      </c>
      <c r="T594" s="23">
        <v>2468</v>
      </c>
      <c r="U594" s="23">
        <v>2973</v>
      </c>
      <c r="V594" s="23">
        <v>2973</v>
      </c>
      <c r="W594" s="23">
        <v>2973</v>
      </c>
      <c r="X594" s="23">
        <v>2973</v>
      </c>
      <c r="Y594" s="23">
        <v>2973</v>
      </c>
      <c r="Z594" s="23">
        <v>3746</v>
      </c>
      <c r="AA594" s="23">
        <v>3746</v>
      </c>
      <c r="AB594" s="23">
        <v>3746</v>
      </c>
      <c r="AC594" s="23">
        <v>3746</v>
      </c>
      <c r="AD594" s="23">
        <v>3746</v>
      </c>
      <c r="AE594" s="23">
        <v>4674</v>
      </c>
      <c r="AF594" s="23">
        <v>4674</v>
      </c>
      <c r="AG594" s="23">
        <v>4674</v>
      </c>
      <c r="AH594" s="23">
        <v>4674</v>
      </c>
      <c r="AI594" s="23">
        <v>4674</v>
      </c>
      <c r="AJ594" s="23">
        <v>5769</v>
      </c>
      <c r="AK594" s="23">
        <v>5769</v>
      </c>
      <c r="AL594" s="23">
        <v>5769</v>
      </c>
      <c r="AM594" s="23">
        <v>5769</v>
      </c>
      <c r="AN594" s="23">
        <v>5769</v>
      </c>
      <c r="AO594" s="23">
        <v>7094</v>
      </c>
      <c r="AP594" s="23">
        <v>7094</v>
      </c>
      <c r="AQ594" s="23">
        <v>7094</v>
      </c>
      <c r="AR594" s="23">
        <v>7094</v>
      </c>
      <c r="AS594" s="23">
        <v>7094</v>
      </c>
      <c r="AT594" s="23">
        <v>0</v>
      </c>
      <c r="AU594" s="23">
        <v>0</v>
      </c>
      <c r="AV594" s="23">
        <v>0</v>
      </c>
      <c r="AW594" s="23">
        <v>0</v>
      </c>
      <c r="AX594" s="23">
        <v>0</v>
      </c>
    </row>
    <row r="595" spans="2:50" x14ac:dyDescent="0.2">
      <c r="B595" s="22">
        <v>21</v>
      </c>
      <c r="C595" s="23">
        <v>1532</v>
      </c>
      <c r="D595" s="23">
        <v>1532</v>
      </c>
      <c r="E595" s="23">
        <v>1532</v>
      </c>
      <c r="F595" s="23">
        <v>1532</v>
      </c>
      <c r="G595" s="23">
        <v>1532</v>
      </c>
      <c r="H595" s="23">
        <v>1532</v>
      </c>
      <c r="I595" s="23">
        <v>1532</v>
      </c>
      <c r="J595" s="23">
        <v>1532</v>
      </c>
      <c r="K595" s="23">
        <v>1889</v>
      </c>
      <c r="L595" s="23">
        <v>1889</v>
      </c>
      <c r="M595" s="23">
        <v>1889</v>
      </c>
      <c r="N595" s="23">
        <v>1889</v>
      </c>
      <c r="O595" s="23">
        <v>1889</v>
      </c>
      <c r="P595" s="23">
        <v>2468</v>
      </c>
      <c r="Q595" s="23">
        <v>2468</v>
      </c>
      <c r="R595" s="23">
        <v>2468</v>
      </c>
      <c r="S595" s="23">
        <v>2468</v>
      </c>
      <c r="T595" s="23">
        <v>2468</v>
      </c>
      <c r="U595" s="23">
        <v>2973</v>
      </c>
      <c r="V595" s="23">
        <v>2973</v>
      </c>
      <c r="W595" s="23">
        <v>2973</v>
      </c>
      <c r="X595" s="23">
        <v>2973</v>
      </c>
      <c r="Y595" s="23">
        <v>2973</v>
      </c>
      <c r="Z595" s="23">
        <v>3746</v>
      </c>
      <c r="AA595" s="23">
        <v>3746</v>
      </c>
      <c r="AB595" s="23">
        <v>3746</v>
      </c>
      <c r="AC595" s="23">
        <v>3746</v>
      </c>
      <c r="AD595" s="23">
        <v>3746</v>
      </c>
      <c r="AE595" s="23">
        <v>4674</v>
      </c>
      <c r="AF595" s="23">
        <v>4674</v>
      </c>
      <c r="AG595" s="23">
        <v>4674</v>
      </c>
      <c r="AH595" s="23">
        <v>4674</v>
      </c>
      <c r="AI595" s="23">
        <v>4674</v>
      </c>
      <c r="AJ595" s="23">
        <v>5769</v>
      </c>
      <c r="AK595" s="23">
        <v>5769</v>
      </c>
      <c r="AL595" s="23">
        <v>5769</v>
      </c>
      <c r="AM595" s="23">
        <v>5769</v>
      </c>
      <c r="AN595" s="23">
        <v>5769</v>
      </c>
      <c r="AO595" s="23">
        <v>7094</v>
      </c>
      <c r="AP595" s="23">
        <v>7094</v>
      </c>
      <c r="AQ595" s="23">
        <v>7094</v>
      </c>
      <c r="AR595" s="23">
        <v>7094</v>
      </c>
      <c r="AS595" s="23">
        <v>7094</v>
      </c>
      <c r="AT595" s="23">
        <v>0</v>
      </c>
      <c r="AU595" s="23">
        <v>0</v>
      </c>
      <c r="AV595" s="23">
        <v>0</v>
      </c>
      <c r="AW595" s="23">
        <v>0</v>
      </c>
      <c r="AX595" s="23">
        <v>0</v>
      </c>
    </row>
    <row r="596" spans="2:50" x14ac:dyDescent="0.2">
      <c r="B596" s="22">
        <v>22</v>
      </c>
      <c r="C596" s="23">
        <v>1532</v>
      </c>
      <c r="D596" s="23">
        <v>1532</v>
      </c>
      <c r="E596" s="23">
        <v>1532</v>
      </c>
      <c r="F596" s="23">
        <v>1532</v>
      </c>
      <c r="G596" s="23">
        <v>1532</v>
      </c>
      <c r="H596" s="23">
        <v>1532</v>
      </c>
      <c r="I596" s="23">
        <v>1532</v>
      </c>
      <c r="J596" s="23">
        <v>1532</v>
      </c>
      <c r="K596" s="23">
        <v>1889</v>
      </c>
      <c r="L596" s="23">
        <v>1889</v>
      </c>
      <c r="M596" s="23">
        <v>1889</v>
      </c>
      <c r="N596" s="23">
        <v>1889</v>
      </c>
      <c r="O596" s="23">
        <v>1889</v>
      </c>
      <c r="P596" s="23">
        <v>2468</v>
      </c>
      <c r="Q596" s="23">
        <v>2468</v>
      </c>
      <c r="R596" s="23">
        <v>2468</v>
      </c>
      <c r="S596" s="23">
        <v>2468</v>
      </c>
      <c r="T596" s="23">
        <v>2468</v>
      </c>
      <c r="U596" s="23">
        <v>2973</v>
      </c>
      <c r="V596" s="23">
        <v>2973</v>
      </c>
      <c r="W596" s="23">
        <v>2973</v>
      </c>
      <c r="X596" s="23">
        <v>2973</v>
      </c>
      <c r="Y596" s="23">
        <v>2973</v>
      </c>
      <c r="Z596" s="23">
        <v>3746</v>
      </c>
      <c r="AA596" s="23">
        <v>3746</v>
      </c>
      <c r="AB596" s="23">
        <v>3746</v>
      </c>
      <c r="AC596" s="23">
        <v>3746</v>
      </c>
      <c r="AD596" s="23">
        <v>3746</v>
      </c>
      <c r="AE596" s="23">
        <v>4674</v>
      </c>
      <c r="AF596" s="23">
        <v>4674</v>
      </c>
      <c r="AG596" s="23">
        <v>4674</v>
      </c>
      <c r="AH596" s="23">
        <v>4674</v>
      </c>
      <c r="AI596" s="23">
        <v>4674</v>
      </c>
      <c r="AJ596" s="23">
        <v>5769</v>
      </c>
      <c r="AK596" s="23">
        <v>5769</v>
      </c>
      <c r="AL596" s="23">
        <v>5769</v>
      </c>
      <c r="AM596" s="23">
        <v>5769</v>
      </c>
      <c r="AN596" s="23">
        <v>5769</v>
      </c>
      <c r="AO596" s="23">
        <v>7094</v>
      </c>
      <c r="AP596" s="23">
        <v>7094</v>
      </c>
      <c r="AQ596" s="23">
        <v>7094</v>
      </c>
      <c r="AR596" s="23">
        <v>7094</v>
      </c>
      <c r="AS596" s="23">
        <v>7094</v>
      </c>
      <c r="AT596" s="23">
        <v>0</v>
      </c>
      <c r="AU596" s="23">
        <v>0</v>
      </c>
      <c r="AV596" s="23">
        <v>0</v>
      </c>
      <c r="AW596" s="23">
        <v>0</v>
      </c>
      <c r="AX596" s="23">
        <v>0</v>
      </c>
    </row>
    <row r="597" spans="2:50" x14ac:dyDescent="0.2">
      <c r="B597" s="22">
        <v>23</v>
      </c>
      <c r="C597" s="23">
        <v>1532</v>
      </c>
      <c r="D597" s="23">
        <v>1532</v>
      </c>
      <c r="E597" s="23">
        <v>1532</v>
      </c>
      <c r="F597" s="23">
        <v>1532</v>
      </c>
      <c r="G597" s="23">
        <v>1532</v>
      </c>
      <c r="H597" s="23">
        <v>1532</v>
      </c>
      <c r="I597" s="23">
        <v>1532</v>
      </c>
      <c r="J597" s="23">
        <v>1532</v>
      </c>
      <c r="K597" s="23">
        <v>1889</v>
      </c>
      <c r="L597" s="23">
        <v>1889</v>
      </c>
      <c r="M597" s="23">
        <v>1889</v>
      </c>
      <c r="N597" s="23">
        <v>1889</v>
      </c>
      <c r="O597" s="23">
        <v>1889</v>
      </c>
      <c r="P597" s="23">
        <v>2468</v>
      </c>
      <c r="Q597" s="23">
        <v>2468</v>
      </c>
      <c r="R597" s="23">
        <v>2468</v>
      </c>
      <c r="S597" s="23">
        <v>2468</v>
      </c>
      <c r="T597" s="23">
        <v>2468</v>
      </c>
      <c r="U597" s="23">
        <v>2973</v>
      </c>
      <c r="V597" s="23">
        <v>2973</v>
      </c>
      <c r="W597" s="23">
        <v>2973</v>
      </c>
      <c r="X597" s="23">
        <v>2973</v>
      </c>
      <c r="Y597" s="23">
        <v>2973</v>
      </c>
      <c r="Z597" s="23">
        <v>3746</v>
      </c>
      <c r="AA597" s="23">
        <v>3746</v>
      </c>
      <c r="AB597" s="23">
        <v>3746</v>
      </c>
      <c r="AC597" s="23">
        <v>3746</v>
      </c>
      <c r="AD597" s="23">
        <v>3746</v>
      </c>
      <c r="AE597" s="23">
        <v>4674</v>
      </c>
      <c r="AF597" s="23">
        <v>4674</v>
      </c>
      <c r="AG597" s="23">
        <v>4674</v>
      </c>
      <c r="AH597" s="23">
        <v>4674</v>
      </c>
      <c r="AI597" s="23">
        <v>4674</v>
      </c>
      <c r="AJ597" s="23">
        <v>5769</v>
      </c>
      <c r="AK597" s="23">
        <v>5769</v>
      </c>
      <c r="AL597" s="23">
        <v>5769</v>
      </c>
      <c r="AM597" s="23">
        <v>5769</v>
      </c>
      <c r="AN597" s="23">
        <v>5769</v>
      </c>
      <c r="AO597" s="23">
        <v>7094</v>
      </c>
      <c r="AP597" s="23">
        <v>7094</v>
      </c>
      <c r="AQ597" s="23">
        <v>7094</v>
      </c>
      <c r="AR597" s="23">
        <v>7094</v>
      </c>
      <c r="AS597" s="23">
        <v>7094</v>
      </c>
      <c r="AT597" s="23">
        <v>0</v>
      </c>
      <c r="AU597" s="23">
        <v>0</v>
      </c>
      <c r="AV597" s="23">
        <v>0</v>
      </c>
      <c r="AW597" s="23">
        <v>0</v>
      </c>
      <c r="AX597" s="23">
        <v>0</v>
      </c>
    </row>
    <row r="598" spans="2:50" x14ac:dyDescent="0.2">
      <c r="B598" s="22">
        <v>24</v>
      </c>
      <c r="C598" s="23">
        <v>1532</v>
      </c>
      <c r="D598" s="23">
        <v>1532</v>
      </c>
      <c r="E598" s="23">
        <v>1532</v>
      </c>
      <c r="F598" s="23">
        <v>1532</v>
      </c>
      <c r="G598" s="23">
        <v>1532</v>
      </c>
      <c r="H598" s="23">
        <v>1532</v>
      </c>
      <c r="I598" s="23">
        <v>1532</v>
      </c>
      <c r="J598" s="23">
        <v>1532</v>
      </c>
      <c r="K598" s="23">
        <v>1889</v>
      </c>
      <c r="L598" s="23">
        <v>1889</v>
      </c>
      <c r="M598" s="23">
        <v>1889</v>
      </c>
      <c r="N598" s="23">
        <v>1889</v>
      </c>
      <c r="O598" s="23">
        <v>1889</v>
      </c>
      <c r="P598" s="23">
        <v>2468</v>
      </c>
      <c r="Q598" s="23">
        <v>2468</v>
      </c>
      <c r="R598" s="23">
        <v>2468</v>
      </c>
      <c r="S598" s="23">
        <v>2468</v>
      </c>
      <c r="T598" s="23">
        <v>2468</v>
      </c>
      <c r="U598" s="23">
        <v>2973</v>
      </c>
      <c r="V598" s="23">
        <v>2973</v>
      </c>
      <c r="W598" s="23">
        <v>2973</v>
      </c>
      <c r="X598" s="23">
        <v>2973</v>
      </c>
      <c r="Y598" s="23">
        <v>2973</v>
      </c>
      <c r="Z598" s="23">
        <v>3746</v>
      </c>
      <c r="AA598" s="23">
        <v>3746</v>
      </c>
      <c r="AB598" s="23">
        <v>3746</v>
      </c>
      <c r="AC598" s="23">
        <v>3746</v>
      </c>
      <c r="AD598" s="23">
        <v>3746</v>
      </c>
      <c r="AE598" s="23">
        <v>4674</v>
      </c>
      <c r="AF598" s="23">
        <v>4674</v>
      </c>
      <c r="AG598" s="23">
        <v>4674</v>
      </c>
      <c r="AH598" s="23">
        <v>4674</v>
      </c>
      <c r="AI598" s="23">
        <v>4674</v>
      </c>
      <c r="AJ598" s="23">
        <v>5769</v>
      </c>
      <c r="AK598" s="23">
        <v>5769</v>
      </c>
      <c r="AL598" s="23">
        <v>5769</v>
      </c>
      <c r="AM598" s="23">
        <v>5769</v>
      </c>
      <c r="AN598" s="23">
        <v>5769</v>
      </c>
      <c r="AO598" s="23">
        <v>7094</v>
      </c>
      <c r="AP598" s="23">
        <v>7094</v>
      </c>
      <c r="AQ598" s="23">
        <v>7094</v>
      </c>
      <c r="AR598" s="23">
        <v>7094</v>
      </c>
      <c r="AS598" s="23">
        <v>7094</v>
      </c>
      <c r="AT598" s="23">
        <v>0</v>
      </c>
      <c r="AU598" s="23">
        <v>0</v>
      </c>
      <c r="AV598" s="23">
        <v>0</v>
      </c>
      <c r="AW598" s="23">
        <v>0</v>
      </c>
      <c r="AX598" s="23">
        <v>0</v>
      </c>
    </row>
    <row r="599" spans="2:50" x14ac:dyDescent="0.2">
      <c r="B599" s="22">
        <v>25</v>
      </c>
      <c r="C599" s="23">
        <v>1532</v>
      </c>
      <c r="D599" s="23">
        <v>1532</v>
      </c>
      <c r="E599" s="23">
        <v>1532</v>
      </c>
      <c r="F599" s="23">
        <v>1532</v>
      </c>
      <c r="G599" s="23">
        <v>1532</v>
      </c>
      <c r="H599" s="23">
        <v>1532</v>
      </c>
      <c r="I599" s="23">
        <v>1532</v>
      </c>
      <c r="J599" s="23">
        <v>1532</v>
      </c>
      <c r="K599" s="23">
        <v>1889</v>
      </c>
      <c r="L599" s="23">
        <v>1889</v>
      </c>
      <c r="M599" s="23">
        <v>1889</v>
      </c>
      <c r="N599" s="23">
        <v>1889</v>
      </c>
      <c r="O599" s="23">
        <v>1889</v>
      </c>
      <c r="P599" s="23">
        <v>2468</v>
      </c>
      <c r="Q599" s="23">
        <v>2468</v>
      </c>
      <c r="R599" s="23">
        <v>2468</v>
      </c>
      <c r="S599" s="23">
        <v>2468</v>
      </c>
      <c r="T599" s="23">
        <v>2468</v>
      </c>
      <c r="U599" s="23">
        <v>2973</v>
      </c>
      <c r="V599" s="23">
        <v>2973</v>
      </c>
      <c r="W599" s="23">
        <v>2973</v>
      </c>
      <c r="X599" s="23">
        <v>2973</v>
      </c>
      <c r="Y599" s="23">
        <v>2973</v>
      </c>
      <c r="Z599" s="23">
        <v>3746</v>
      </c>
      <c r="AA599" s="23">
        <v>3746</v>
      </c>
      <c r="AB599" s="23">
        <v>3746</v>
      </c>
      <c r="AC599" s="23">
        <v>3746</v>
      </c>
      <c r="AD599" s="23">
        <v>3746</v>
      </c>
      <c r="AE599" s="23">
        <v>4674</v>
      </c>
      <c r="AF599" s="23">
        <v>4674</v>
      </c>
      <c r="AG599" s="23">
        <v>4674</v>
      </c>
      <c r="AH599" s="23">
        <v>4674</v>
      </c>
      <c r="AI599" s="23">
        <v>4674</v>
      </c>
      <c r="AJ599" s="23">
        <v>5769</v>
      </c>
      <c r="AK599" s="23">
        <v>5769</v>
      </c>
      <c r="AL599" s="23">
        <v>5769</v>
      </c>
      <c r="AM599" s="23">
        <v>5769</v>
      </c>
      <c r="AN599" s="23">
        <v>5769</v>
      </c>
      <c r="AO599" s="23">
        <v>7094</v>
      </c>
      <c r="AP599" s="23">
        <v>7094</v>
      </c>
      <c r="AQ599" s="23">
        <v>7094</v>
      </c>
      <c r="AR599" s="23">
        <v>7094</v>
      </c>
      <c r="AS599" s="23">
        <v>7094</v>
      </c>
      <c r="AT599" s="23">
        <v>0</v>
      </c>
      <c r="AU599" s="23">
        <v>0</v>
      </c>
      <c r="AV599" s="23">
        <v>0</v>
      </c>
      <c r="AW599" s="23">
        <v>0</v>
      </c>
      <c r="AX599" s="23">
        <v>0</v>
      </c>
    </row>
    <row r="600" spans="2:50" x14ac:dyDescent="0.2">
      <c r="B600" s="22">
        <v>26</v>
      </c>
      <c r="C600" s="23">
        <v>1532</v>
      </c>
      <c r="D600" s="23">
        <v>1532</v>
      </c>
      <c r="E600" s="23">
        <v>1532</v>
      </c>
      <c r="F600" s="23">
        <v>1532</v>
      </c>
      <c r="G600" s="23">
        <v>1532</v>
      </c>
      <c r="H600" s="23">
        <v>1532</v>
      </c>
      <c r="I600" s="23">
        <v>1532</v>
      </c>
      <c r="J600" s="23">
        <v>1532</v>
      </c>
      <c r="K600" s="23">
        <v>1889</v>
      </c>
      <c r="L600" s="23">
        <v>1889</v>
      </c>
      <c r="M600" s="23">
        <v>1889</v>
      </c>
      <c r="N600" s="23">
        <v>1889</v>
      </c>
      <c r="O600" s="23">
        <v>1889</v>
      </c>
      <c r="P600" s="23">
        <v>2468</v>
      </c>
      <c r="Q600" s="23">
        <v>2468</v>
      </c>
      <c r="R600" s="23">
        <v>2468</v>
      </c>
      <c r="S600" s="23">
        <v>2468</v>
      </c>
      <c r="T600" s="23">
        <v>2468</v>
      </c>
      <c r="U600" s="23">
        <v>2973</v>
      </c>
      <c r="V600" s="23">
        <v>2973</v>
      </c>
      <c r="W600" s="23">
        <v>2973</v>
      </c>
      <c r="X600" s="23">
        <v>2973</v>
      </c>
      <c r="Y600" s="23">
        <v>2973</v>
      </c>
      <c r="Z600" s="23">
        <v>3746</v>
      </c>
      <c r="AA600" s="23">
        <v>3746</v>
      </c>
      <c r="AB600" s="23">
        <v>3746</v>
      </c>
      <c r="AC600" s="23">
        <v>3746</v>
      </c>
      <c r="AD600" s="23">
        <v>3746</v>
      </c>
      <c r="AE600" s="23">
        <v>4674</v>
      </c>
      <c r="AF600" s="23">
        <v>4674</v>
      </c>
      <c r="AG600" s="23">
        <v>4674</v>
      </c>
      <c r="AH600" s="23">
        <v>4674</v>
      </c>
      <c r="AI600" s="23">
        <v>4674</v>
      </c>
      <c r="AJ600" s="23">
        <v>5769</v>
      </c>
      <c r="AK600" s="23">
        <v>5769</v>
      </c>
      <c r="AL600" s="23">
        <v>5769</v>
      </c>
      <c r="AM600" s="23">
        <v>5769</v>
      </c>
      <c r="AN600" s="23">
        <v>5769</v>
      </c>
      <c r="AO600" s="23">
        <v>7094</v>
      </c>
      <c r="AP600" s="23">
        <v>7094</v>
      </c>
      <c r="AQ600" s="23">
        <v>7094</v>
      </c>
      <c r="AR600" s="23">
        <v>7094</v>
      </c>
      <c r="AS600" s="23">
        <v>7094</v>
      </c>
      <c r="AT600" s="23">
        <v>0</v>
      </c>
      <c r="AU600" s="23">
        <v>0</v>
      </c>
      <c r="AV600" s="23">
        <v>0</v>
      </c>
      <c r="AW600" s="23">
        <v>0</v>
      </c>
      <c r="AX600" s="23">
        <v>0</v>
      </c>
    </row>
    <row r="601" spans="2:50" x14ac:dyDescent="0.2">
      <c r="B601" s="22">
        <v>27</v>
      </c>
      <c r="C601" s="23">
        <v>1532</v>
      </c>
      <c r="D601" s="23">
        <v>1532</v>
      </c>
      <c r="E601" s="23">
        <v>1532</v>
      </c>
      <c r="F601" s="23">
        <v>1532</v>
      </c>
      <c r="G601" s="23">
        <v>1532</v>
      </c>
      <c r="H601" s="23">
        <v>1532</v>
      </c>
      <c r="I601" s="23">
        <v>1532</v>
      </c>
      <c r="J601" s="23">
        <v>1532</v>
      </c>
      <c r="K601" s="23">
        <v>1889</v>
      </c>
      <c r="L601" s="23">
        <v>1889</v>
      </c>
      <c r="M601" s="23">
        <v>1889</v>
      </c>
      <c r="N601" s="23">
        <v>1889</v>
      </c>
      <c r="O601" s="23">
        <v>1889</v>
      </c>
      <c r="P601" s="23">
        <v>2468</v>
      </c>
      <c r="Q601" s="23">
        <v>2468</v>
      </c>
      <c r="R601" s="23">
        <v>2468</v>
      </c>
      <c r="S601" s="23">
        <v>2468</v>
      </c>
      <c r="T601" s="23">
        <v>2468</v>
      </c>
      <c r="U601" s="23">
        <v>2973</v>
      </c>
      <c r="V601" s="23">
        <v>2973</v>
      </c>
      <c r="W601" s="23">
        <v>2973</v>
      </c>
      <c r="X601" s="23">
        <v>2973</v>
      </c>
      <c r="Y601" s="23">
        <v>2973</v>
      </c>
      <c r="Z601" s="23">
        <v>3746</v>
      </c>
      <c r="AA601" s="23">
        <v>3746</v>
      </c>
      <c r="AB601" s="23">
        <v>3746</v>
      </c>
      <c r="AC601" s="23">
        <v>3746</v>
      </c>
      <c r="AD601" s="23">
        <v>3746</v>
      </c>
      <c r="AE601" s="23">
        <v>4674</v>
      </c>
      <c r="AF601" s="23">
        <v>4674</v>
      </c>
      <c r="AG601" s="23">
        <v>4674</v>
      </c>
      <c r="AH601" s="23">
        <v>4674</v>
      </c>
      <c r="AI601" s="23">
        <v>4674</v>
      </c>
      <c r="AJ601" s="23">
        <v>5769</v>
      </c>
      <c r="AK601" s="23">
        <v>5769</v>
      </c>
      <c r="AL601" s="23">
        <v>5769</v>
      </c>
      <c r="AM601" s="23">
        <v>5769</v>
      </c>
      <c r="AN601" s="23">
        <v>5769</v>
      </c>
      <c r="AO601" s="23">
        <v>7094</v>
      </c>
      <c r="AP601" s="23">
        <v>7094</v>
      </c>
      <c r="AQ601" s="23">
        <v>7094</v>
      </c>
      <c r="AR601" s="23">
        <v>7094</v>
      </c>
      <c r="AS601" s="23">
        <v>7094</v>
      </c>
      <c r="AT601" s="23">
        <v>0</v>
      </c>
      <c r="AU601" s="23">
        <v>0</v>
      </c>
      <c r="AV601" s="23">
        <v>0</v>
      </c>
      <c r="AW601" s="23">
        <v>0</v>
      </c>
      <c r="AX601" s="23">
        <v>0</v>
      </c>
    </row>
    <row r="602" spans="2:50" x14ac:dyDescent="0.2">
      <c r="B602" s="22">
        <v>28</v>
      </c>
      <c r="C602" s="23">
        <v>1532</v>
      </c>
      <c r="D602" s="23">
        <v>1532</v>
      </c>
      <c r="E602" s="23">
        <v>1532</v>
      </c>
      <c r="F602" s="23">
        <v>1532</v>
      </c>
      <c r="G602" s="23">
        <v>1532</v>
      </c>
      <c r="H602" s="23">
        <v>1532</v>
      </c>
      <c r="I602" s="23">
        <v>1532</v>
      </c>
      <c r="J602" s="23">
        <v>1532</v>
      </c>
      <c r="K602" s="23">
        <v>1889</v>
      </c>
      <c r="L602" s="23">
        <v>1889</v>
      </c>
      <c r="M602" s="23">
        <v>1889</v>
      </c>
      <c r="N602" s="23">
        <v>1889</v>
      </c>
      <c r="O602" s="23">
        <v>1889</v>
      </c>
      <c r="P602" s="23">
        <v>2468</v>
      </c>
      <c r="Q602" s="23">
        <v>2468</v>
      </c>
      <c r="R602" s="23">
        <v>2468</v>
      </c>
      <c r="S602" s="23">
        <v>2468</v>
      </c>
      <c r="T602" s="23">
        <v>2468</v>
      </c>
      <c r="U602" s="23">
        <v>2973</v>
      </c>
      <c r="V602" s="23">
        <v>2973</v>
      </c>
      <c r="W602" s="23">
        <v>2973</v>
      </c>
      <c r="X602" s="23">
        <v>2973</v>
      </c>
      <c r="Y602" s="23">
        <v>2973</v>
      </c>
      <c r="Z602" s="23">
        <v>3746</v>
      </c>
      <c r="AA602" s="23">
        <v>3746</v>
      </c>
      <c r="AB602" s="23">
        <v>3746</v>
      </c>
      <c r="AC602" s="23">
        <v>3746</v>
      </c>
      <c r="AD602" s="23">
        <v>3746</v>
      </c>
      <c r="AE602" s="23">
        <v>4674</v>
      </c>
      <c r="AF602" s="23">
        <v>4674</v>
      </c>
      <c r="AG602" s="23">
        <v>4674</v>
      </c>
      <c r="AH602" s="23">
        <v>4674</v>
      </c>
      <c r="AI602" s="23">
        <v>4674</v>
      </c>
      <c r="AJ602" s="23">
        <v>5769</v>
      </c>
      <c r="AK602" s="23">
        <v>5769</v>
      </c>
      <c r="AL602" s="23">
        <v>5769</v>
      </c>
      <c r="AM602" s="23">
        <v>5769</v>
      </c>
      <c r="AN602" s="23">
        <v>5769</v>
      </c>
      <c r="AO602" s="23">
        <v>7094</v>
      </c>
      <c r="AP602" s="23">
        <v>7094</v>
      </c>
      <c r="AQ602" s="23">
        <v>7094</v>
      </c>
      <c r="AR602" s="23">
        <v>7094</v>
      </c>
      <c r="AS602" s="23">
        <v>7094</v>
      </c>
      <c r="AT602" s="23">
        <v>0</v>
      </c>
      <c r="AU602" s="23">
        <v>0</v>
      </c>
      <c r="AV602" s="23">
        <v>0</v>
      </c>
      <c r="AW602" s="23">
        <v>0</v>
      </c>
      <c r="AX602" s="23">
        <v>0</v>
      </c>
    </row>
    <row r="603" spans="2:50" x14ac:dyDescent="0.2">
      <c r="B603" s="22">
        <v>29</v>
      </c>
      <c r="C603" s="23">
        <v>1532</v>
      </c>
      <c r="D603" s="23">
        <v>1532</v>
      </c>
      <c r="E603" s="23">
        <v>1532</v>
      </c>
      <c r="F603" s="23">
        <v>1532</v>
      </c>
      <c r="G603" s="23">
        <v>1532</v>
      </c>
      <c r="H603" s="23">
        <v>1532</v>
      </c>
      <c r="I603" s="23">
        <v>1532</v>
      </c>
      <c r="J603" s="23">
        <v>1532</v>
      </c>
      <c r="K603" s="23">
        <v>1889</v>
      </c>
      <c r="L603" s="23">
        <v>1889</v>
      </c>
      <c r="M603" s="23">
        <v>1889</v>
      </c>
      <c r="N603" s="23">
        <v>1889</v>
      </c>
      <c r="O603" s="23">
        <v>1889</v>
      </c>
      <c r="P603" s="23">
        <v>2468</v>
      </c>
      <c r="Q603" s="23">
        <v>2468</v>
      </c>
      <c r="R603" s="23">
        <v>2468</v>
      </c>
      <c r="S603" s="23">
        <v>2468</v>
      </c>
      <c r="T603" s="23">
        <v>2468</v>
      </c>
      <c r="U603" s="23">
        <v>2973</v>
      </c>
      <c r="V603" s="23">
        <v>2973</v>
      </c>
      <c r="W603" s="23">
        <v>2973</v>
      </c>
      <c r="X603" s="23">
        <v>2973</v>
      </c>
      <c r="Y603" s="23">
        <v>2973</v>
      </c>
      <c r="Z603" s="23">
        <v>3746</v>
      </c>
      <c r="AA603" s="23">
        <v>3746</v>
      </c>
      <c r="AB603" s="23">
        <v>3746</v>
      </c>
      <c r="AC603" s="23">
        <v>3746</v>
      </c>
      <c r="AD603" s="23">
        <v>3746</v>
      </c>
      <c r="AE603" s="23">
        <v>4674</v>
      </c>
      <c r="AF603" s="23">
        <v>4674</v>
      </c>
      <c r="AG603" s="23">
        <v>4674</v>
      </c>
      <c r="AH603" s="23">
        <v>4674</v>
      </c>
      <c r="AI603" s="23">
        <v>4674</v>
      </c>
      <c r="AJ603" s="23">
        <v>5769</v>
      </c>
      <c r="AK603" s="23">
        <v>5769</v>
      </c>
      <c r="AL603" s="23">
        <v>5769</v>
      </c>
      <c r="AM603" s="23">
        <v>5769</v>
      </c>
      <c r="AN603" s="23">
        <v>5769</v>
      </c>
      <c r="AO603" s="23">
        <v>7094</v>
      </c>
      <c r="AP603" s="23">
        <v>7094</v>
      </c>
      <c r="AQ603" s="23">
        <v>7094</v>
      </c>
      <c r="AR603" s="23">
        <v>7094</v>
      </c>
      <c r="AS603" s="23">
        <v>7094</v>
      </c>
      <c r="AT603" s="23">
        <v>0</v>
      </c>
      <c r="AU603" s="23">
        <v>0</v>
      </c>
      <c r="AV603" s="23">
        <v>0</v>
      </c>
      <c r="AW603" s="23">
        <v>0</v>
      </c>
      <c r="AX603" s="23">
        <v>0</v>
      </c>
    </row>
    <row r="604" spans="2:50" x14ac:dyDescent="0.2">
      <c r="B604" s="22">
        <v>30</v>
      </c>
      <c r="C604" s="23">
        <v>1532</v>
      </c>
      <c r="D604" s="23">
        <v>1532</v>
      </c>
      <c r="E604" s="23">
        <v>1532</v>
      </c>
      <c r="F604" s="23">
        <v>1532</v>
      </c>
      <c r="G604" s="23">
        <v>1532</v>
      </c>
      <c r="H604" s="23">
        <v>1532</v>
      </c>
      <c r="I604" s="23">
        <v>1532</v>
      </c>
      <c r="J604" s="23">
        <v>1532</v>
      </c>
      <c r="K604" s="23">
        <v>1889</v>
      </c>
      <c r="L604" s="23">
        <v>1889</v>
      </c>
      <c r="M604" s="23">
        <v>1889</v>
      </c>
      <c r="N604" s="23">
        <v>1889</v>
      </c>
      <c r="O604" s="23">
        <v>1889</v>
      </c>
      <c r="P604" s="23">
        <v>2468</v>
      </c>
      <c r="Q604" s="23">
        <v>2468</v>
      </c>
      <c r="R604" s="23">
        <v>2468</v>
      </c>
      <c r="S604" s="23">
        <v>2468</v>
      </c>
      <c r="T604" s="23">
        <v>2468</v>
      </c>
      <c r="U604" s="23">
        <v>2973</v>
      </c>
      <c r="V604" s="23">
        <v>2973</v>
      </c>
      <c r="W604" s="23">
        <v>2973</v>
      </c>
      <c r="X604" s="23">
        <v>2973</v>
      </c>
      <c r="Y604" s="23">
        <v>2973</v>
      </c>
      <c r="Z604" s="23">
        <v>3746</v>
      </c>
      <c r="AA604" s="23">
        <v>3746</v>
      </c>
      <c r="AB604" s="23">
        <v>3746</v>
      </c>
      <c r="AC604" s="23">
        <v>3746</v>
      </c>
      <c r="AD604" s="23">
        <v>3746</v>
      </c>
      <c r="AE604" s="23">
        <v>4674</v>
      </c>
      <c r="AF604" s="23">
        <v>4674</v>
      </c>
      <c r="AG604" s="23">
        <v>4674</v>
      </c>
      <c r="AH604" s="23">
        <v>4674</v>
      </c>
      <c r="AI604" s="23">
        <v>4674</v>
      </c>
      <c r="AJ604" s="23">
        <v>5769</v>
      </c>
      <c r="AK604" s="23">
        <v>5769</v>
      </c>
      <c r="AL604" s="23">
        <v>5769</v>
      </c>
      <c r="AM604" s="23">
        <v>5769</v>
      </c>
      <c r="AN604" s="23">
        <v>5769</v>
      </c>
      <c r="AO604" s="23">
        <v>7094</v>
      </c>
      <c r="AP604" s="23">
        <v>7094</v>
      </c>
      <c r="AQ604" s="23">
        <v>7094</v>
      </c>
      <c r="AR604" s="23">
        <v>7094</v>
      </c>
      <c r="AS604" s="23">
        <v>7094</v>
      </c>
      <c r="AT604" s="23">
        <v>0</v>
      </c>
      <c r="AU604" s="23">
        <v>0</v>
      </c>
      <c r="AV604" s="23">
        <v>0</v>
      </c>
      <c r="AW604" s="23">
        <v>0</v>
      </c>
      <c r="AX604" s="23">
        <v>0</v>
      </c>
    </row>
    <row r="605" spans="2:50" x14ac:dyDescent="0.2">
      <c r="B605" s="22">
        <v>31</v>
      </c>
      <c r="C605" s="23">
        <v>1532</v>
      </c>
      <c r="D605" s="23">
        <v>1532</v>
      </c>
      <c r="E605" s="23">
        <v>1532</v>
      </c>
      <c r="F605" s="23">
        <v>1532</v>
      </c>
      <c r="G605" s="23">
        <v>1532</v>
      </c>
      <c r="H605" s="23">
        <v>1532</v>
      </c>
      <c r="I605" s="23">
        <v>1532</v>
      </c>
      <c r="J605" s="23">
        <v>1532</v>
      </c>
      <c r="K605" s="23">
        <v>1889</v>
      </c>
      <c r="L605" s="23">
        <v>1889</v>
      </c>
      <c r="M605" s="23">
        <v>1889</v>
      </c>
      <c r="N605" s="23">
        <v>1889</v>
      </c>
      <c r="O605" s="23">
        <v>1889</v>
      </c>
      <c r="P605" s="23">
        <v>2468</v>
      </c>
      <c r="Q605" s="23">
        <v>2468</v>
      </c>
      <c r="R605" s="23">
        <v>2468</v>
      </c>
      <c r="S605" s="23">
        <v>2468</v>
      </c>
      <c r="T605" s="23">
        <v>2468</v>
      </c>
      <c r="U605" s="23">
        <v>2973</v>
      </c>
      <c r="V605" s="23">
        <v>2973</v>
      </c>
      <c r="W605" s="23">
        <v>2973</v>
      </c>
      <c r="X605" s="23">
        <v>2973</v>
      </c>
      <c r="Y605" s="23">
        <v>2973</v>
      </c>
      <c r="Z605" s="23">
        <v>3746</v>
      </c>
      <c r="AA605" s="23">
        <v>3746</v>
      </c>
      <c r="AB605" s="23">
        <v>3746</v>
      </c>
      <c r="AC605" s="23">
        <v>3746</v>
      </c>
      <c r="AD605" s="23">
        <v>3746</v>
      </c>
      <c r="AE605" s="23">
        <v>4674</v>
      </c>
      <c r="AF605" s="23">
        <v>4674</v>
      </c>
      <c r="AG605" s="23">
        <v>4674</v>
      </c>
      <c r="AH605" s="23">
        <v>4674</v>
      </c>
      <c r="AI605" s="23">
        <v>4674</v>
      </c>
      <c r="AJ605" s="23">
        <v>5769</v>
      </c>
      <c r="AK605" s="23">
        <v>5769</v>
      </c>
      <c r="AL605" s="23">
        <v>5769</v>
      </c>
      <c r="AM605" s="23">
        <v>5769</v>
      </c>
      <c r="AN605" s="23">
        <v>5769</v>
      </c>
      <c r="AO605" s="23">
        <v>7094</v>
      </c>
      <c r="AP605" s="23">
        <v>7094</v>
      </c>
      <c r="AQ605" s="23">
        <v>7094</v>
      </c>
      <c r="AR605" s="23">
        <v>7094</v>
      </c>
      <c r="AS605" s="23">
        <v>7094</v>
      </c>
      <c r="AT605" s="23">
        <v>0</v>
      </c>
      <c r="AU605" s="23">
        <v>0</v>
      </c>
      <c r="AV605" s="23">
        <v>0</v>
      </c>
      <c r="AW605" s="23">
        <v>0</v>
      </c>
      <c r="AX605" s="23">
        <v>0</v>
      </c>
    </row>
    <row r="606" spans="2:50" x14ac:dyDescent="0.2">
      <c r="B606" s="22">
        <v>32</v>
      </c>
      <c r="C606" s="23">
        <v>1532</v>
      </c>
      <c r="D606" s="23">
        <v>1532</v>
      </c>
      <c r="E606" s="23">
        <v>1532</v>
      </c>
      <c r="F606" s="23">
        <v>1532</v>
      </c>
      <c r="G606" s="23">
        <v>1532</v>
      </c>
      <c r="H606" s="23">
        <v>1532</v>
      </c>
      <c r="I606" s="23">
        <v>1532</v>
      </c>
      <c r="J606" s="23">
        <v>1532</v>
      </c>
      <c r="K606" s="23">
        <v>1889</v>
      </c>
      <c r="L606" s="23">
        <v>1889</v>
      </c>
      <c r="M606" s="23">
        <v>1889</v>
      </c>
      <c r="N606" s="23">
        <v>1889</v>
      </c>
      <c r="O606" s="23">
        <v>1889</v>
      </c>
      <c r="P606" s="23">
        <v>2468</v>
      </c>
      <c r="Q606" s="23">
        <v>2468</v>
      </c>
      <c r="R606" s="23">
        <v>2468</v>
      </c>
      <c r="S606" s="23">
        <v>2468</v>
      </c>
      <c r="T606" s="23">
        <v>2468</v>
      </c>
      <c r="U606" s="23">
        <v>2973</v>
      </c>
      <c r="V606" s="23">
        <v>2973</v>
      </c>
      <c r="W606" s="23">
        <v>2973</v>
      </c>
      <c r="X606" s="23">
        <v>2973</v>
      </c>
      <c r="Y606" s="23">
        <v>2973</v>
      </c>
      <c r="Z606" s="23">
        <v>3746</v>
      </c>
      <c r="AA606" s="23">
        <v>3746</v>
      </c>
      <c r="AB606" s="23">
        <v>3746</v>
      </c>
      <c r="AC606" s="23">
        <v>3746</v>
      </c>
      <c r="AD606" s="23">
        <v>3746</v>
      </c>
      <c r="AE606" s="23">
        <v>4674</v>
      </c>
      <c r="AF606" s="23">
        <v>4674</v>
      </c>
      <c r="AG606" s="23">
        <v>4674</v>
      </c>
      <c r="AH606" s="23">
        <v>4674</v>
      </c>
      <c r="AI606" s="23">
        <v>4674</v>
      </c>
      <c r="AJ606" s="23">
        <v>5769</v>
      </c>
      <c r="AK606" s="23">
        <v>5769</v>
      </c>
      <c r="AL606" s="23">
        <v>5769</v>
      </c>
      <c r="AM606" s="23">
        <v>5769</v>
      </c>
      <c r="AN606" s="23">
        <v>5769</v>
      </c>
      <c r="AO606" s="23">
        <v>7094</v>
      </c>
      <c r="AP606" s="23">
        <v>7094</v>
      </c>
      <c r="AQ606" s="23">
        <v>7094</v>
      </c>
      <c r="AR606" s="23">
        <v>7094</v>
      </c>
      <c r="AS606" s="23">
        <v>7094</v>
      </c>
      <c r="AT606" s="23">
        <v>0</v>
      </c>
      <c r="AU606" s="23">
        <v>0</v>
      </c>
      <c r="AV606" s="23">
        <v>0</v>
      </c>
      <c r="AW606" s="23">
        <v>0</v>
      </c>
      <c r="AX606" s="23">
        <v>0</v>
      </c>
    </row>
    <row r="607" spans="2:50" x14ac:dyDescent="0.2">
      <c r="B607" s="22">
        <v>33</v>
      </c>
      <c r="C607" s="23">
        <v>1532</v>
      </c>
      <c r="D607" s="23">
        <v>1532</v>
      </c>
      <c r="E607" s="23">
        <v>1532</v>
      </c>
      <c r="F607" s="23">
        <v>1532</v>
      </c>
      <c r="G607" s="23">
        <v>1532</v>
      </c>
      <c r="H607" s="23">
        <v>1532</v>
      </c>
      <c r="I607" s="23">
        <v>1532</v>
      </c>
      <c r="J607" s="23">
        <v>1532</v>
      </c>
      <c r="K607" s="23">
        <v>1889</v>
      </c>
      <c r="L607" s="23">
        <v>1889</v>
      </c>
      <c r="M607" s="23">
        <v>1889</v>
      </c>
      <c r="N607" s="23">
        <v>1889</v>
      </c>
      <c r="O607" s="23">
        <v>1889</v>
      </c>
      <c r="P607" s="23">
        <v>2468</v>
      </c>
      <c r="Q607" s="23">
        <v>2468</v>
      </c>
      <c r="R607" s="23">
        <v>2468</v>
      </c>
      <c r="S607" s="23">
        <v>2468</v>
      </c>
      <c r="T607" s="23">
        <v>2468</v>
      </c>
      <c r="U607" s="23">
        <v>2973</v>
      </c>
      <c r="V607" s="23">
        <v>2973</v>
      </c>
      <c r="W607" s="23">
        <v>2973</v>
      </c>
      <c r="X607" s="23">
        <v>2973</v>
      </c>
      <c r="Y607" s="23">
        <v>2973</v>
      </c>
      <c r="Z607" s="23">
        <v>3746</v>
      </c>
      <c r="AA607" s="23">
        <v>3746</v>
      </c>
      <c r="AB607" s="23">
        <v>3746</v>
      </c>
      <c r="AC607" s="23">
        <v>3746</v>
      </c>
      <c r="AD607" s="23">
        <v>3746</v>
      </c>
      <c r="AE607" s="23">
        <v>4674</v>
      </c>
      <c r="AF607" s="23">
        <v>4674</v>
      </c>
      <c r="AG607" s="23">
        <v>4674</v>
      </c>
      <c r="AH607" s="23">
        <v>4674</v>
      </c>
      <c r="AI607" s="23">
        <v>4674</v>
      </c>
      <c r="AJ607" s="23">
        <v>5769</v>
      </c>
      <c r="AK607" s="23">
        <v>5769</v>
      </c>
      <c r="AL607" s="23">
        <v>5769</v>
      </c>
      <c r="AM607" s="23">
        <v>5769</v>
      </c>
      <c r="AN607" s="23">
        <v>5769</v>
      </c>
      <c r="AO607" s="23">
        <v>7094</v>
      </c>
      <c r="AP607" s="23">
        <v>7094</v>
      </c>
      <c r="AQ607" s="23">
        <v>7094</v>
      </c>
      <c r="AR607" s="23">
        <v>7094</v>
      </c>
      <c r="AS607" s="23">
        <v>7094</v>
      </c>
      <c r="AT607" s="23">
        <v>0</v>
      </c>
      <c r="AU607" s="23">
        <v>0</v>
      </c>
      <c r="AV607" s="23">
        <v>0</v>
      </c>
      <c r="AW607" s="23">
        <v>0</v>
      </c>
      <c r="AX607" s="23">
        <v>0</v>
      </c>
    </row>
    <row r="608" spans="2:50" x14ac:dyDescent="0.2">
      <c r="B608" s="22">
        <v>34</v>
      </c>
      <c r="C608" s="23">
        <v>1532</v>
      </c>
      <c r="D608" s="23">
        <v>1532</v>
      </c>
      <c r="E608" s="23">
        <v>1532</v>
      </c>
      <c r="F608" s="23">
        <v>1532</v>
      </c>
      <c r="G608" s="23">
        <v>1532</v>
      </c>
      <c r="H608" s="23">
        <v>1532</v>
      </c>
      <c r="I608" s="23">
        <v>1532</v>
      </c>
      <c r="J608" s="23">
        <v>1532</v>
      </c>
      <c r="K608" s="23">
        <v>1889</v>
      </c>
      <c r="L608" s="23">
        <v>1889</v>
      </c>
      <c r="M608" s="23">
        <v>1889</v>
      </c>
      <c r="N608" s="23">
        <v>1889</v>
      </c>
      <c r="O608" s="23">
        <v>1889</v>
      </c>
      <c r="P608" s="23">
        <v>2468</v>
      </c>
      <c r="Q608" s="23">
        <v>2468</v>
      </c>
      <c r="R608" s="23">
        <v>2468</v>
      </c>
      <c r="S608" s="23">
        <v>2468</v>
      </c>
      <c r="T608" s="23">
        <v>2468</v>
      </c>
      <c r="U608" s="23">
        <v>2973</v>
      </c>
      <c r="V608" s="23">
        <v>2973</v>
      </c>
      <c r="W608" s="23">
        <v>2973</v>
      </c>
      <c r="X608" s="23">
        <v>2973</v>
      </c>
      <c r="Y608" s="23">
        <v>2973</v>
      </c>
      <c r="Z608" s="23">
        <v>3746</v>
      </c>
      <c r="AA608" s="23">
        <v>3746</v>
      </c>
      <c r="AB608" s="23">
        <v>3746</v>
      </c>
      <c r="AC608" s="23">
        <v>3746</v>
      </c>
      <c r="AD608" s="23">
        <v>3746</v>
      </c>
      <c r="AE608" s="23">
        <v>4674</v>
      </c>
      <c r="AF608" s="23">
        <v>4674</v>
      </c>
      <c r="AG608" s="23">
        <v>4674</v>
      </c>
      <c r="AH608" s="23">
        <v>4674</v>
      </c>
      <c r="AI608" s="23">
        <v>4674</v>
      </c>
      <c r="AJ608" s="23">
        <v>5769</v>
      </c>
      <c r="AK608" s="23">
        <v>5769</v>
      </c>
      <c r="AL608" s="23">
        <v>5769</v>
      </c>
      <c r="AM608" s="23">
        <v>5769</v>
      </c>
      <c r="AN608" s="23">
        <v>5769</v>
      </c>
      <c r="AO608" s="23">
        <v>7094</v>
      </c>
      <c r="AP608" s="23">
        <v>7094</v>
      </c>
      <c r="AQ608" s="23">
        <v>7094</v>
      </c>
      <c r="AR608" s="23">
        <v>7094</v>
      </c>
      <c r="AS608" s="23">
        <v>7094</v>
      </c>
      <c r="AT608" s="23">
        <v>0</v>
      </c>
      <c r="AU608" s="23">
        <v>0</v>
      </c>
      <c r="AV608" s="23">
        <v>0</v>
      </c>
      <c r="AW608" s="23">
        <v>0</v>
      </c>
      <c r="AX608" s="23">
        <v>0</v>
      </c>
    </row>
    <row r="609" spans="2:50" x14ac:dyDescent="0.2">
      <c r="B609" s="22">
        <v>35</v>
      </c>
      <c r="C609" s="23">
        <v>1532</v>
      </c>
      <c r="D609" s="23">
        <v>1532</v>
      </c>
      <c r="E609" s="23">
        <v>1532</v>
      </c>
      <c r="F609" s="23">
        <v>1532</v>
      </c>
      <c r="G609" s="23">
        <v>1532</v>
      </c>
      <c r="H609" s="23">
        <v>1532</v>
      </c>
      <c r="I609" s="23">
        <v>1532</v>
      </c>
      <c r="J609" s="23">
        <v>1532</v>
      </c>
      <c r="K609" s="23">
        <v>1889</v>
      </c>
      <c r="L609" s="23">
        <v>1889</v>
      </c>
      <c r="M609" s="23">
        <v>1889</v>
      </c>
      <c r="N609" s="23">
        <v>1889</v>
      </c>
      <c r="O609" s="23">
        <v>1889</v>
      </c>
      <c r="P609" s="23">
        <v>2468</v>
      </c>
      <c r="Q609" s="23">
        <v>2468</v>
      </c>
      <c r="R609" s="23">
        <v>2468</v>
      </c>
      <c r="S609" s="23">
        <v>2468</v>
      </c>
      <c r="T609" s="23">
        <v>2468</v>
      </c>
      <c r="U609" s="23">
        <v>2973</v>
      </c>
      <c r="V609" s="23">
        <v>2973</v>
      </c>
      <c r="W609" s="23">
        <v>2973</v>
      </c>
      <c r="X609" s="23">
        <v>2973</v>
      </c>
      <c r="Y609" s="23">
        <v>2973</v>
      </c>
      <c r="Z609" s="23">
        <v>3746</v>
      </c>
      <c r="AA609" s="23">
        <v>3746</v>
      </c>
      <c r="AB609" s="23">
        <v>3746</v>
      </c>
      <c r="AC609" s="23">
        <v>3746</v>
      </c>
      <c r="AD609" s="23">
        <v>3746</v>
      </c>
      <c r="AE609" s="23">
        <v>4674</v>
      </c>
      <c r="AF609" s="23">
        <v>4674</v>
      </c>
      <c r="AG609" s="23">
        <v>4674</v>
      </c>
      <c r="AH609" s="23">
        <v>4674</v>
      </c>
      <c r="AI609" s="23">
        <v>4674</v>
      </c>
      <c r="AJ609" s="23">
        <v>5769</v>
      </c>
      <c r="AK609" s="23">
        <v>5769</v>
      </c>
      <c r="AL609" s="23">
        <v>5769</v>
      </c>
      <c r="AM609" s="23">
        <v>5769</v>
      </c>
      <c r="AN609" s="23">
        <v>5769</v>
      </c>
      <c r="AO609" s="23">
        <v>7094</v>
      </c>
      <c r="AP609" s="23">
        <v>7094</v>
      </c>
      <c r="AQ609" s="23">
        <v>7094</v>
      </c>
      <c r="AR609" s="23">
        <v>7094</v>
      </c>
      <c r="AS609" s="23">
        <v>7094</v>
      </c>
      <c r="AT609" s="23">
        <v>0</v>
      </c>
      <c r="AU609" s="23">
        <v>0</v>
      </c>
      <c r="AV609" s="23">
        <v>0</v>
      </c>
      <c r="AW609" s="23">
        <v>0</v>
      </c>
      <c r="AX609" s="23">
        <v>0</v>
      </c>
    </row>
    <row r="610" spans="2:50" x14ac:dyDescent="0.2">
      <c r="B610" s="22">
        <v>36</v>
      </c>
      <c r="C610" s="23">
        <v>1532</v>
      </c>
      <c r="D610" s="23">
        <v>1532</v>
      </c>
      <c r="E610" s="23">
        <v>1532</v>
      </c>
      <c r="F610" s="23">
        <v>1532</v>
      </c>
      <c r="G610" s="23">
        <v>1532</v>
      </c>
      <c r="H610" s="23">
        <v>1532</v>
      </c>
      <c r="I610" s="23">
        <v>1532</v>
      </c>
      <c r="J610" s="23">
        <v>1532</v>
      </c>
      <c r="K610" s="23">
        <v>1889</v>
      </c>
      <c r="L610" s="23">
        <v>1889</v>
      </c>
      <c r="M610" s="23">
        <v>1889</v>
      </c>
      <c r="N610" s="23">
        <v>1889</v>
      </c>
      <c r="O610" s="23">
        <v>1889</v>
      </c>
      <c r="P610" s="23">
        <v>2468</v>
      </c>
      <c r="Q610" s="23">
        <v>2468</v>
      </c>
      <c r="R610" s="23">
        <v>2468</v>
      </c>
      <c r="S610" s="23">
        <v>2468</v>
      </c>
      <c r="T610" s="23">
        <v>2468</v>
      </c>
      <c r="U610" s="23">
        <v>2973</v>
      </c>
      <c r="V610" s="23">
        <v>2973</v>
      </c>
      <c r="W610" s="23">
        <v>2973</v>
      </c>
      <c r="X610" s="23">
        <v>2973</v>
      </c>
      <c r="Y610" s="23">
        <v>2973</v>
      </c>
      <c r="Z610" s="23">
        <v>3746</v>
      </c>
      <c r="AA610" s="23">
        <v>3746</v>
      </c>
      <c r="AB610" s="23">
        <v>3746</v>
      </c>
      <c r="AC610" s="23">
        <v>3746</v>
      </c>
      <c r="AD610" s="23">
        <v>3746</v>
      </c>
      <c r="AE610" s="23">
        <v>4674</v>
      </c>
      <c r="AF610" s="23">
        <v>4674</v>
      </c>
      <c r="AG610" s="23">
        <v>4674</v>
      </c>
      <c r="AH610" s="23">
        <v>4674</v>
      </c>
      <c r="AI610" s="23">
        <v>4674</v>
      </c>
      <c r="AJ610" s="23">
        <v>5769</v>
      </c>
      <c r="AK610" s="23">
        <v>5769</v>
      </c>
      <c r="AL610" s="23">
        <v>5769</v>
      </c>
      <c r="AM610" s="23">
        <v>5769</v>
      </c>
      <c r="AN610" s="23">
        <v>5769</v>
      </c>
      <c r="AO610" s="23">
        <v>7094</v>
      </c>
      <c r="AP610" s="23">
        <v>7094</v>
      </c>
      <c r="AQ610" s="23">
        <v>7094</v>
      </c>
      <c r="AR610" s="23">
        <v>7094</v>
      </c>
      <c r="AS610" s="23">
        <v>7094</v>
      </c>
      <c r="AT610" s="23">
        <v>0</v>
      </c>
      <c r="AU610" s="23">
        <v>0</v>
      </c>
      <c r="AV610" s="23">
        <v>0</v>
      </c>
      <c r="AW610" s="23">
        <v>0</v>
      </c>
      <c r="AX610" s="23">
        <v>0</v>
      </c>
    </row>
    <row r="611" spans="2:50" x14ac:dyDescent="0.2">
      <c r="B611" s="22">
        <v>37</v>
      </c>
      <c r="C611" s="23">
        <v>1532</v>
      </c>
      <c r="D611" s="23">
        <v>1532</v>
      </c>
      <c r="E611" s="23">
        <v>1532</v>
      </c>
      <c r="F611" s="23">
        <v>1532</v>
      </c>
      <c r="G611" s="23">
        <v>1532</v>
      </c>
      <c r="H611" s="23">
        <v>1532</v>
      </c>
      <c r="I611" s="23">
        <v>1532</v>
      </c>
      <c r="J611" s="23">
        <v>1532</v>
      </c>
      <c r="K611" s="23">
        <v>1889</v>
      </c>
      <c r="L611" s="23">
        <v>1889</v>
      </c>
      <c r="M611" s="23">
        <v>1889</v>
      </c>
      <c r="N611" s="23">
        <v>1889</v>
      </c>
      <c r="O611" s="23">
        <v>1889</v>
      </c>
      <c r="P611" s="23">
        <v>2468</v>
      </c>
      <c r="Q611" s="23">
        <v>2468</v>
      </c>
      <c r="R611" s="23">
        <v>2468</v>
      </c>
      <c r="S611" s="23">
        <v>2468</v>
      </c>
      <c r="T611" s="23">
        <v>2468</v>
      </c>
      <c r="U611" s="23">
        <v>2973</v>
      </c>
      <c r="V611" s="23">
        <v>2973</v>
      </c>
      <c r="W611" s="23">
        <v>2973</v>
      </c>
      <c r="X611" s="23">
        <v>2973</v>
      </c>
      <c r="Y611" s="23">
        <v>2973</v>
      </c>
      <c r="Z611" s="23">
        <v>3746</v>
      </c>
      <c r="AA611" s="23">
        <v>3746</v>
      </c>
      <c r="AB611" s="23">
        <v>3746</v>
      </c>
      <c r="AC611" s="23">
        <v>3746</v>
      </c>
      <c r="AD611" s="23">
        <v>3746</v>
      </c>
      <c r="AE611" s="23">
        <v>4674</v>
      </c>
      <c r="AF611" s="23">
        <v>4674</v>
      </c>
      <c r="AG611" s="23">
        <v>4674</v>
      </c>
      <c r="AH611" s="23">
        <v>4674</v>
      </c>
      <c r="AI611" s="23">
        <v>4674</v>
      </c>
      <c r="AJ611" s="23">
        <v>5769</v>
      </c>
      <c r="AK611" s="23">
        <v>5769</v>
      </c>
      <c r="AL611" s="23">
        <v>5769</v>
      </c>
      <c r="AM611" s="23">
        <v>5769</v>
      </c>
      <c r="AN611" s="23">
        <v>5769</v>
      </c>
      <c r="AO611" s="23">
        <v>7094</v>
      </c>
      <c r="AP611" s="23">
        <v>7094</v>
      </c>
      <c r="AQ611" s="23">
        <v>7094</v>
      </c>
      <c r="AR611" s="23">
        <v>7094</v>
      </c>
      <c r="AS611" s="23">
        <v>7094</v>
      </c>
      <c r="AT611" s="23">
        <v>0</v>
      </c>
      <c r="AU611" s="23">
        <v>0</v>
      </c>
      <c r="AV611" s="23">
        <v>0</v>
      </c>
      <c r="AW611" s="23">
        <v>0</v>
      </c>
      <c r="AX611" s="23">
        <v>0</v>
      </c>
    </row>
    <row r="612" spans="2:50" x14ac:dyDescent="0.2">
      <c r="B612" s="22">
        <v>38</v>
      </c>
      <c r="C612" s="23">
        <v>1532</v>
      </c>
      <c r="D612" s="23">
        <v>1532</v>
      </c>
      <c r="E612" s="23">
        <v>1532</v>
      </c>
      <c r="F612" s="23">
        <v>1532</v>
      </c>
      <c r="G612" s="23">
        <v>1532</v>
      </c>
      <c r="H612" s="23">
        <v>1532</v>
      </c>
      <c r="I612" s="23">
        <v>1532</v>
      </c>
      <c r="J612" s="23">
        <v>1532</v>
      </c>
      <c r="K612" s="23">
        <v>1889</v>
      </c>
      <c r="L612" s="23">
        <v>1889</v>
      </c>
      <c r="M612" s="23">
        <v>1889</v>
      </c>
      <c r="N612" s="23">
        <v>1889</v>
      </c>
      <c r="O612" s="23">
        <v>1889</v>
      </c>
      <c r="P612" s="23">
        <v>2468</v>
      </c>
      <c r="Q612" s="23">
        <v>2468</v>
      </c>
      <c r="R612" s="23">
        <v>2468</v>
      </c>
      <c r="S612" s="23">
        <v>2468</v>
      </c>
      <c r="T612" s="23">
        <v>2468</v>
      </c>
      <c r="U612" s="23">
        <v>2973</v>
      </c>
      <c r="V612" s="23">
        <v>2973</v>
      </c>
      <c r="W612" s="23">
        <v>2973</v>
      </c>
      <c r="X612" s="23">
        <v>2973</v>
      </c>
      <c r="Y612" s="23">
        <v>2973</v>
      </c>
      <c r="Z612" s="23">
        <v>3746</v>
      </c>
      <c r="AA612" s="23">
        <v>3746</v>
      </c>
      <c r="AB612" s="23">
        <v>3746</v>
      </c>
      <c r="AC612" s="23">
        <v>3746</v>
      </c>
      <c r="AD612" s="23">
        <v>3746</v>
      </c>
      <c r="AE612" s="23">
        <v>4674</v>
      </c>
      <c r="AF612" s="23">
        <v>4674</v>
      </c>
      <c r="AG612" s="23">
        <v>4674</v>
      </c>
      <c r="AH612" s="23">
        <v>4674</v>
      </c>
      <c r="AI612" s="23">
        <v>4674</v>
      </c>
      <c r="AJ612" s="23">
        <v>5769</v>
      </c>
      <c r="AK612" s="23">
        <v>5769</v>
      </c>
      <c r="AL612" s="23">
        <v>5769</v>
      </c>
      <c r="AM612" s="23">
        <v>5769</v>
      </c>
      <c r="AN612" s="23">
        <v>5769</v>
      </c>
      <c r="AO612" s="23">
        <v>7094</v>
      </c>
      <c r="AP612" s="23">
        <v>7094</v>
      </c>
      <c r="AQ612" s="23">
        <v>7094</v>
      </c>
      <c r="AR612" s="23">
        <v>7094</v>
      </c>
      <c r="AS612" s="23">
        <v>7094</v>
      </c>
      <c r="AT612" s="23">
        <v>0</v>
      </c>
      <c r="AU612" s="23">
        <v>0</v>
      </c>
      <c r="AV612" s="23">
        <v>0</v>
      </c>
      <c r="AW612" s="23">
        <v>0</v>
      </c>
      <c r="AX612" s="23">
        <v>0</v>
      </c>
    </row>
    <row r="613" spans="2:50" x14ac:dyDescent="0.2">
      <c r="B613" s="22">
        <v>39</v>
      </c>
      <c r="C613" s="23">
        <v>1532</v>
      </c>
      <c r="D613" s="23">
        <v>1532</v>
      </c>
      <c r="E613" s="23">
        <v>1532</v>
      </c>
      <c r="F613" s="23">
        <v>1532</v>
      </c>
      <c r="G613" s="23">
        <v>1532</v>
      </c>
      <c r="H613" s="23">
        <v>1532</v>
      </c>
      <c r="I613" s="23">
        <v>1532</v>
      </c>
      <c r="J613" s="23">
        <v>1532</v>
      </c>
      <c r="K613" s="23">
        <v>1889</v>
      </c>
      <c r="L613" s="23">
        <v>1889</v>
      </c>
      <c r="M613" s="23">
        <v>1889</v>
      </c>
      <c r="N613" s="23">
        <v>1889</v>
      </c>
      <c r="O613" s="23">
        <v>1889</v>
      </c>
      <c r="P613" s="23">
        <v>2468</v>
      </c>
      <c r="Q613" s="23">
        <v>2468</v>
      </c>
      <c r="R613" s="23">
        <v>2468</v>
      </c>
      <c r="S613" s="23">
        <v>2468</v>
      </c>
      <c r="T613" s="23">
        <v>2468</v>
      </c>
      <c r="U613" s="23">
        <v>2973</v>
      </c>
      <c r="V613" s="23">
        <v>2973</v>
      </c>
      <c r="W613" s="23">
        <v>2973</v>
      </c>
      <c r="X613" s="23">
        <v>2973</v>
      </c>
      <c r="Y613" s="23">
        <v>2973</v>
      </c>
      <c r="Z613" s="23">
        <v>3746</v>
      </c>
      <c r="AA613" s="23">
        <v>3746</v>
      </c>
      <c r="AB613" s="23">
        <v>3746</v>
      </c>
      <c r="AC613" s="23">
        <v>3746</v>
      </c>
      <c r="AD613" s="23">
        <v>3746</v>
      </c>
      <c r="AE613" s="23">
        <v>4674</v>
      </c>
      <c r="AF613" s="23">
        <v>4674</v>
      </c>
      <c r="AG613" s="23">
        <v>4674</v>
      </c>
      <c r="AH613" s="23">
        <v>4674</v>
      </c>
      <c r="AI613" s="23">
        <v>4674</v>
      </c>
      <c r="AJ613" s="23">
        <v>5769</v>
      </c>
      <c r="AK613" s="23">
        <v>5769</v>
      </c>
      <c r="AL613" s="23">
        <v>5769</v>
      </c>
      <c r="AM613" s="23">
        <v>5769</v>
      </c>
      <c r="AN613" s="23">
        <v>5769</v>
      </c>
      <c r="AO613" s="23">
        <v>7094</v>
      </c>
      <c r="AP613" s="23">
        <v>7094</v>
      </c>
      <c r="AQ613" s="23">
        <v>7094</v>
      </c>
      <c r="AR613" s="23">
        <v>7094</v>
      </c>
      <c r="AS613" s="23">
        <v>7094</v>
      </c>
      <c r="AT613" s="23">
        <v>0</v>
      </c>
      <c r="AU613" s="23">
        <v>0</v>
      </c>
      <c r="AV613" s="23">
        <v>0</v>
      </c>
      <c r="AW613" s="23">
        <v>0</v>
      </c>
      <c r="AX613" s="23">
        <v>0</v>
      </c>
    </row>
    <row r="614" spans="2:50" x14ac:dyDescent="0.2">
      <c r="B614" s="22">
        <v>40</v>
      </c>
      <c r="C614" s="23">
        <v>1532</v>
      </c>
      <c r="D614" s="23">
        <v>1532</v>
      </c>
      <c r="E614" s="23">
        <v>1532</v>
      </c>
      <c r="F614" s="23">
        <v>1532</v>
      </c>
      <c r="G614" s="23">
        <v>1532</v>
      </c>
      <c r="H614" s="23">
        <v>1532</v>
      </c>
      <c r="I614" s="23">
        <v>1532</v>
      </c>
      <c r="J614" s="23">
        <v>1532</v>
      </c>
      <c r="K614" s="23">
        <v>1889</v>
      </c>
      <c r="L614" s="23">
        <v>1889</v>
      </c>
      <c r="M614" s="23">
        <v>1889</v>
      </c>
      <c r="N614" s="23">
        <v>1889</v>
      </c>
      <c r="O614" s="23">
        <v>1889</v>
      </c>
      <c r="P614" s="23">
        <v>2468</v>
      </c>
      <c r="Q614" s="23">
        <v>2468</v>
      </c>
      <c r="R614" s="23">
        <v>2468</v>
      </c>
      <c r="S614" s="23">
        <v>2468</v>
      </c>
      <c r="T614" s="23">
        <v>2468</v>
      </c>
      <c r="U614" s="23">
        <v>2973</v>
      </c>
      <c r="V614" s="23">
        <v>2973</v>
      </c>
      <c r="W614" s="23">
        <v>2973</v>
      </c>
      <c r="X614" s="23">
        <v>2973</v>
      </c>
      <c r="Y614" s="23">
        <v>2973</v>
      </c>
      <c r="Z614" s="23">
        <v>3746</v>
      </c>
      <c r="AA614" s="23">
        <v>3746</v>
      </c>
      <c r="AB614" s="23">
        <v>3746</v>
      </c>
      <c r="AC614" s="23">
        <v>3746</v>
      </c>
      <c r="AD614" s="23">
        <v>3746</v>
      </c>
      <c r="AE614" s="23">
        <v>4674</v>
      </c>
      <c r="AF614" s="23">
        <v>4674</v>
      </c>
      <c r="AG614" s="23">
        <v>4674</v>
      </c>
      <c r="AH614" s="23">
        <v>4674</v>
      </c>
      <c r="AI614" s="23">
        <v>4674</v>
      </c>
      <c r="AJ614" s="23">
        <v>5769</v>
      </c>
      <c r="AK614" s="23">
        <v>5769</v>
      </c>
      <c r="AL614" s="23">
        <v>5769</v>
      </c>
      <c r="AM614" s="23">
        <v>5769</v>
      </c>
      <c r="AN614" s="23">
        <v>5769</v>
      </c>
      <c r="AO614" s="23">
        <v>7094</v>
      </c>
      <c r="AP614" s="23">
        <v>7094</v>
      </c>
      <c r="AQ614" s="23">
        <v>7094</v>
      </c>
      <c r="AR614" s="23">
        <v>7094</v>
      </c>
      <c r="AS614" s="23">
        <v>7094</v>
      </c>
      <c r="AT614" s="23">
        <v>0</v>
      </c>
      <c r="AU614" s="23">
        <v>0</v>
      </c>
      <c r="AV614" s="23">
        <v>0</v>
      </c>
      <c r="AW614" s="23">
        <v>0</v>
      </c>
      <c r="AX614" s="23">
        <v>0</v>
      </c>
    </row>
    <row r="615" spans="2:50" x14ac:dyDescent="0.2">
      <c r="B615" s="22">
        <v>41</v>
      </c>
      <c r="C615" s="23">
        <v>1532</v>
      </c>
      <c r="D615" s="23">
        <v>1532</v>
      </c>
      <c r="E615" s="23">
        <v>1532</v>
      </c>
      <c r="F615" s="23">
        <v>1532</v>
      </c>
      <c r="G615" s="23">
        <v>1532</v>
      </c>
      <c r="H615" s="23">
        <v>1532</v>
      </c>
      <c r="I615" s="23">
        <v>1532</v>
      </c>
      <c r="J615" s="23">
        <v>1532</v>
      </c>
      <c r="K615" s="23">
        <v>1889</v>
      </c>
      <c r="L615" s="23">
        <v>1889</v>
      </c>
      <c r="M615" s="23">
        <v>1889</v>
      </c>
      <c r="N615" s="23">
        <v>1889</v>
      </c>
      <c r="O615" s="23">
        <v>1889</v>
      </c>
      <c r="P615" s="23">
        <v>2468</v>
      </c>
      <c r="Q615" s="23">
        <v>2468</v>
      </c>
      <c r="R615" s="23">
        <v>2468</v>
      </c>
      <c r="S615" s="23">
        <v>2468</v>
      </c>
      <c r="T615" s="23">
        <v>2468</v>
      </c>
      <c r="U615" s="23">
        <v>2973</v>
      </c>
      <c r="V615" s="23">
        <v>2973</v>
      </c>
      <c r="W615" s="23">
        <v>2973</v>
      </c>
      <c r="X615" s="23">
        <v>2973</v>
      </c>
      <c r="Y615" s="23">
        <v>2973</v>
      </c>
      <c r="Z615" s="23">
        <v>3746</v>
      </c>
      <c r="AA615" s="23">
        <v>3746</v>
      </c>
      <c r="AB615" s="23">
        <v>3746</v>
      </c>
      <c r="AC615" s="23">
        <v>3746</v>
      </c>
      <c r="AD615" s="23">
        <v>3746</v>
      </c>
      <c r="AE615" s="23">
        <v>4674</v>
      </c>
      <c r="AF615" s="23">
        <v>4674</v>
      </c>
      <c r="AG615" s="23">
        <v>4674</v>
      </c>
      <c r="AH615" s="23">
        <v>4674</v>
      </c>
      <c r="AI615" s="23">
        <v>4674</v>
      </c>
      <c r="AJ615" s="23">
        <v>5769</v>
      </c>
      <c r="AK615" s="23">
        <v>5769</v>
      </c>
      <c r="AL615" s="23">
        <v>5769</v>
      </c>
      <c r="AM615" s="23">
        <v>5769</v>
      </c>
      <c r="AN615" s="23">
        <v>5769</v>
      </c>
      <c r="AO615" s="23">
        <v>7094</v>
      </c>
      <c r="AP615" s="23">
        <v>7094</v>
      </c>
      <c r="AQ615" s="23">
        <v>7094</v>
      </c>
      <c r="AR615" s="23">
        <v>7094</v>
      </c>
      <c r="AS615" s="23">
        <v>7094</v>
      </c>
      <c r="AT615" s="23">
        <v>0</v>
      </c>
      <c r="AU615" s="23">
        <v>0</v>
      </c>
      <c r="AV615" s="23">
        <v>0</v>
      </c>
      <c r="AW615" s="23">
        <v>0</v>
      </c>
      <c r="AX615" s="23">
        <v>0</v>
      </c>
    </row>
    <row r="616" spans="2:50" x14ac:dyDescent="0.2">
      <c r="B616" s="22">
        <v>42</v>
      </c>
      <c r="C616" s="23">
        <v>1532</v>
      </c>
      <c r="D616" s="23">
        <v>1532</v>
      </c>
      <c r="E616" s="23">
        <v>1532</v>
      </c>
      <c r="F616" s="23">
        <v>1532</v>
      </c>
      <c r="G616" s="23">
        <v>1532</v>
      </c>
      <c r="H616" s="23">
        <v>1532</v>
      </c>
      <c r="I616" s="23">
        <v>1532</v>
      </c>
      <c r="J616" s="23">
        <v>1532</v>
      </c>
      <c r="K616" s="23">
        <v>1889</v>
      </c>
      <c r="L616" s="23">
        <v>1889</v>
      </c>
      <c r="M616" s="23">
        <v>1889</v>
      </c>
      <c r="N616" s="23">
        <v>1889</v>
      </c>
      <c r="O616" s="23">
        <v>1889</v>
      </c>
      <c r="P616" s="23">
        <v>2468</v>
      </c>
      <c r="Q616" s="23">
        <v>2468</v>
      </c>
      <c r="R616" s="23">
        <v>2468</v>
      </c>
      <c r="S616" s="23">
        <v>2468</v>
      </c>
      <c r="T616" s="23">
        <v>2468</v>
      </c>
      <c r="U616" s="23">
        <v>2973</v>
      </c>
      <c r="V616" s="23">
        <v>2973</v>
      </c>
      <c r="W616" s="23">
        <v>2973</v>
      </c>
      <c r="X616" s="23">
        <v>2973</v>
      </c>
      <c r="Y616" s="23">
        <v>2973</v>
      </c>
      <c r="Z616" s="23">
        <v>3746</v>
      </c>
      <c r="AA616" s="23">
        <v>3746</v>
      </c>
      <c r="AB616" s="23">
        <v>3746</v>
      </c>
      <c r="AC616" s="23">
        <v>3746</v>
      </c>
      <c r="AD616" s="23">
        <v>3746</v>
      </c>
      <c r="AE616" s="23">
        <v>4674</v>
      </c>
      <c r="AF616" s="23">
        <v>4674</v>
      </c>
      <c r="AG616" s="23">
        <v>4674</v>
      </c>
      <c r="AH616" s="23">
        <v>4674</v>
      </c>
      <c r="AI616" s="23">
        <v>4674</v>
      </c>
      <c r="AJ616" s="23">
        <v>5769</v>
      </c>
      <c r="AK616" s="23">
        <v>5769</v>
      </c>
      <c r="AL616" s="23">
        <v>5769</v>
      </c>
      <c r="AM616" s="23">
        <v>5769</v>
      </c>
      <c r="AN616" s="23">
        <v>5769</v>
      </c>
      <c r="AO616" s="23">
        <v>7094</v>
      </c>
      <c r="AP616" s="23">
        <v>7094</v>
      </c>
      <c r="AQ616" s="23">
        <v>7094</v>
      </c>
      <c r="AR616" s="23">
        <v>7094</v>
      </c>
      <c r="AS616" s="23">
        <v>7094</v>
      </c>
      <c r="AT616" s="23">
        <v>0</v>
      </c>
      <c r="AU616" s="23">
        <v>0</v>
      </c>
      <c r="AV616" s="23">
        <v>0</v>
      </c>
      <c r="AW616" s="23">
        <v>0</v>
      </c>
      <c r="AX616" s="23">
        <v>0</v>
      </c>
    </row>
    <row r="617" spans="2:50" x14ac:dyDescent="0.2">
      <c r="B617" s="22">
        <v>43</v>
      </c>
      <c r="C617" s="23">
        <v>1532</v>
      </c>
      <c r="D617" s="23">
        <v>1532</v>
      </c>
      <c r="E617" s="23">
        <v>1532</v>
      </c>
      <c r="F617" s="23">
        <v>1532</v>
      </c>
      <c r="G617" s="23">
        <v>1532</v>
      </c>
      <c r="H617" s="23">
        <v>1532</v>
      </c>
      <c r="I617" s="23">
        <v>1532</v>
      </c>
      <c r="J617" s="23">
        <v>1532</v>
      </c>
      <c r="K617" s="23">
        <v>1889</v>
      </c>
      <c r="L617" s="23">
        <v>1889</v>
      </c>
      <c r="M617" s="23">
        <v>1889</v>
      </c>
      <c r="N617" s="23">
        <v>1889</v>
      </c>
      <c r="O617" s="23">
        <v>1889</v>
      </c>
      <c r="P617" s="23">
        <v>2468</v>
      </c>
      <c r="Q617" s="23">
        <v>2468</v>
      </c>
      <c r="R617" s="23">
        <v>2468</v>
      </c>
      <c r="S617" s="23">
        <v>2468</v>
      </c>
      <c r="T617" s="23">
        <v>2468</v>
      </c>
      <c r="U617" s="23">
        <v>2973</v>
      </c>
      <c r="V617" s="23">
        <v>2973</v>
      </c>
      <c r="W617" s="23">
        <v>2973</v>
      </c>
      <c r="X617" s="23">
        <v>2973</v>
      </c>
      <c r="Y617" s="23">
        <v>2973</v>
      </c>
      <c r="Z617" s="23">
        <v>3746</v>
      </c>
      <c r="AA617" s="23">
        <v>3746</v>
      </c>
      <c r="AB617" s="23">
        <v>3746</v>
      </c>
      <c r="AC617" s="23">
        <v>3746</v>
      </c>
      <c r="AD617" s="23">
        <v>3746</v>
      </c>
      <c r="AE617" s="23">
        <v>4674</v>
      </c>
      <c r="AF617" s="23">
        <v>4674</v>
      </c>
      <c r="AG617" s="23">
        <v>4674</v>
      </c>
      <c r="AH617" s="23">
        <v>4674</v>
      </c>
      <c r="AI617" s="23">
        <v>4674</v>
      </c>
      <c r="AJ617" s="23">
        <v>5769</v>
      </c>
      <c r="AK617" s="23">
        <v>5769</v>
      </c>
      <c r="AL617" s="23">
        <v>5769</v>
      </c>
      <c r="AM617" s="23">
        <v>5769</v>
      </c>
      <c r="AN617" s="23">
        <v>5769</v>
      </c>
      <c r="AO617" s="23">
        <v>7094</v>
      </c>
      <c r="AP617" s="23">
        <v>7094</v>
      </c>
      <c r="AQ617" s="23">
        <v>7094</v>
      </c>
      <c r="AR617" s="23">
        <v>7094</v>
      </c>
      <c r="AS617" s="23">
        <v>7094</v>
      </c>
      <c r="AT617" s="23">
        <v>0</v>
      </c>
      <c r="AU617" s="23">
        <v>0</v>
      </c>
      <c r="AV617" s="23">
        <v>0</v>
      </c>
      <c r="AW617" s="23">
        <v>0</v>
      </c>
      <c r="AX617" s="23">
        <v>0</v>
      </c>
    </row>
    <row r="618" spans="2:50" x14ac:dyDescent="0.2">
      <c r="B618" s="22">
        <v>44</v>
      </c>
      <c r="C618" s="23">
        <v>1532</v>
      </c>
      <c r="D618" s="23">
        <v>1532</v>
      </c>
      <c r="E618" s="23">
        <v>1532</v>
      </c>
      <c r="F618" s="23">
        <v>1532</v>
      </c>
      <c r="G618" s="23">
        <v>1532</v>
      </c>
      <c r="H618" s="23">
        <v>1532</v>
      </c>
      <c r="I618" s="23">
        <v>1532</v>
      </c>
      <c r="J618" s="23">
        <v>1532</v>
      </c>
      <c r="K618" s="23">
        <v>1889</v>
      </c>
      <c r="L618" s="23">
        <v>1889</v>
      </c>
      <c r="M618" s="23">
        <v>1889</v>
      </c>
      <c r="N618" s="23">
        <v>1889</v>
      </c>
      <c r="O618" s="23">
        <v>1889</v>
      </c>
      <c r="P618" s="23">
        <v>2468</v>
      </c>
      <c r="Q618" s="23">
        <v>2468</v>
      </c>
      <c r="R618" s="23">
        <v>2468</v>
      </c>
      <c r="S618" s="23">
        <v>2468</v>
      </c>
      <c r="T618" s="23">
        <v>2468</v>
      </c>
      <c r="U618" s="23">
        <v>2973</v>
      </c>
      <c r="V618" s="23">
        <v>2973</v>
      </c>
      <c r="W618" s="23">
        <v>2973</v>
      </c>
      <c r="X618" s="23">
        <v>2973</v>
      </c>
      <c r="Y618" s="23">
        <v>2973</v>
      </c>
      <c r="Z618" s="23">
        <v>3746</v>
      </c>
      <c r="AA618" s="23">
        <v>3746</v>
      </c>
      <c r="AB618" s="23">
        <v>3746</v>
      </c>
      <c r="AC618" s="23">
        <v>3746</v>
      </c>
      <c r="AD618" s="23">
        <v>3746</v>
      </c>
      <c r="AE618" s="23">
        <v>4674</v>
      </c>
      <c r="AF618" s="23">
        <v>4674</v>
      </c>
      <c r="AG618" s="23">
        <v>4674</v>
      </c>
      <c r="AH618" s="23">
        <v>4674</v>
      </c>
      <c r="AI618" s="23">
        <v>4674</v>
      </c>
      <c r="AJ618" s="23">
        <v>5769</v>
      </c>
      <c r="AK618" s="23">
        <v>5769</v>
      </c>
      <c r="AL618" s="23">
        <v>5769</v>
      </c>
      <c r="AM618" s="23">
        <v>5769</v>
      </c>
      <c r="AN618" s="23">
        <v>5769</v>
      </c>
      <c r="AO618" s="23">
        <v>7094</v>
      </c>
      <c r="AP618" s="23">
        <v>7094</v>
      </c>
      <c r="AQ618" s="23">
        <v>7094</v>
      </c>
      <c r="AR618" s="23">
        <v>7094</v>
      </c>
      <c r="AS618" s="23">
        <v>7094</v>
      </c>
      <c r="AT618" s="23">
        <v>0</v>
      </c>
      <c r="AU618" s="23">
        <v>0</v>
      </c>
      <c r="AV618" s="23">
        <v>0</v>
      </c>
      <c r="AW618" s="23">
        <v>0</v>
      </c>
      <c r="AX618" s="23">
        <v>0</v>
      </c>
    </row>
    <row r="619" spans="2:50" x14ac:dyDescent="0.2">
      <c r="B619" s="22">
        <v>45</v>
      </c>
      <c r="C619" s="23">
        <v>1532</v>
      </c>
      <c r="D619" s="23">
        <v>1532</v>
      </c>
      <c r="E619" s="23">
        <v>1532</v>
      </c>
      <c r="F619" s="23">
        <v>1532</v>
      </c>
      <c r="G619" s="23">
        <v>1532</v>
      </c>
      <c r="H619" s="23">
        <v>1532</v>
      </c>
      <c r="I619" s="23">
        <v>1532</v>
      </c>
      <c r="J619" s="23">
        <v>1532</v>
      </c>
      <c r="K619" s="23">
        <v>1889</v>
      </c>
      <c r="L619" s="23">
        <v>1889</v>
      </c>
      <c r="M619" s="23">
        <v>1889</v>
      </c>
      <c r="N619" s="23">
        <v>1889</v>
      </c>
      <c r="O619" s="23">
        <v>1889</v>
      </c>
      <c r="P619" s="23">
        <v>2468</v>
      </c>
      <c r="Q619" s="23">
        <v>2468</v>
      </c>
      <c r="R619" s="23">
        <v>2468</v>
      </c>
      <c r="S619" s="23">
        <v>2468</v>
      </c>
      <c r="T619" s="23">
        <v>2468</v>
      </c>
      <c r="U619" s="23">
        <v>2973</v>
      </c>
      <c r="V619" s="23">
        <v>2973</v>
      </c>
      <c r="W619" s="23">
        <v>2973</v>
      </c>
      <c r="X619" s="23">
        <v>2973</v>
      </c>
      <c r="Y619" s="23">
        <v>2973</v>
      </c>
      <c r="Z619" s="23">
        <v>3746</v>
      </c>
      <c r="AA619" s="23">
        <v>3746</v>
      </c>
      <c r="AB619" s="23">
        <v>3746</v>
      </c>
      <c r="AC619" s="23">
        <v>3746</v>
      </c>
      <c r="AD619" s="23">
        <v>3746</v>
      </c>
      <c r="AE619" s="23">
        <v>4674</v>
      </c>
      <c r="AF619" s="23">
        <v>4674</v>
      </c>
      <c r="AG619" s="23">
        <v>4674</v>
      </c>
      <c r="AH619" s="23">
        <v>4674</v>
      </c>
      <c r="AI619" s="23">
        <v>4674</v>
      </c>
      <c r="AJ619" s="23">
        <v>5769</v>
      </c>
      <c r="AK619" s="23">
        <v>5769</v>
      </c>
      <c r="AL619" s="23">
        <v>5769</v>
      </c>
      <c r="AM619" s="23">
        <v>5769</v>
      </c>
      <c r="AN619" s="23">
        <v>5769</v>
      </c>
      <c r="AO619" s="23">
        <v>7094</v>
      </c>
      <c r="AP619" s="23">
        <v>7094</v>
      </c>
      <c r="AQ619" s="23">
        <v>7094</v>
      </c>
      <c r="AR619" s="23">
        <v>7094</v>
      </c>
      <c r="AS619" s="23">
        <v>7094</v>
      </c>
      <c r="AT619" s="23">
        <v>0</v>
      </c>
      <c r="AU619" s="23">
        <v>0</v>
      </c>
      <c r="AV619" s="23">
        <v>0</v>
      </c>
      <c r="AW619" s="23">
        <v>0</v>
      </c>
      <c r="AX619" s="23">
        <v>0</v>
      </c>
    </row>
    <row r="620" spans="2:50" x14ac:dyDescent="0.2">
      <c r="B620" s="22">
        <v>46</v>
      </c>
      <c r="C620" s="23">
        <v>1532</v>
      </c>
      <c r="D620" s="23">
        <v>1532</v>
      </c>
      <c r="E620" s="23">
        <v>1532</v>
      </c>
      <c r="F620" s="23">
        <v>1532</v>
      </c>
      <c r="G620" s="23">
        <v>1532</v>
      </c>
      <c r="H620" s="23">
        <v>1532</v>
      </c>
      <c r="I620" s="23">
        <v>1532</v>
      </c>
      <c r="J620" s="23">
        <v>1532</v>
      </c>
      <c r="K620" s="23">
        <v>1889</v>
      </c>
      <c r="L620" s="23">
        <v>1889</v>
      </c>
      <c r="M620" s="23">
        <v>1889</v>
      </c>
      <c r="N620" s="23">
        <v>1889</v>
      </c>
      <c r="O620" s="23">
        <v>1889</v>
      </c>
      <c r="P620" s="23">
        <v>2468</v>
      </c>
      <c r="Q620" s="23">
        <v>2468</v>
      </c>
      <c r="R620" s="23">
        <v>2468</v>
      </c>
      <c r="S620" s="23">
        <v>2468</v>
      </c>
      <c r="T620" s="23">
        <v>2468</v>
      </c>
      <c r="U620" s="23">
        <v>2973</v>
      </c>
      <c r="V620" s="23">
        <v>2973</v>
      </c>
      <c r="W620" s="23">
        <v>2973</v>
      </c>
      <c r="X620" s="23">
        <v>2973</v>
      </c>
      <c r="Y620" s="23">
        <v>2973</v>
      </c>
      <c r="Z620" s="23">
        <v>3746</v>
      </c>
      <c r="AA620" s="23">
        <v>3746</v>
      </c>
      <c r="AB620" s="23">
        <v>3746</v>
      </c>
      <c r="AC620" s="23">
        <v>3746</v>
      </c>
      <c r="AD620" s="23">
        <v>3746</v>
      </c>
      <c r="AE620" s="23">
        <v>4674</v>
      </c>
      <c r="AF620" s="23">
        <v>4674</v>
      </c>
      <c r="AG620" s="23">
        <v>4674</v>
      </c>
      <c r="AH620" s="23">
        <v>4674</v>
      </c>
      <c r="AI620" s="23">
        <v>4674</v>
      </c>
      <c r="AJ620" s="23">
        <v>5769</v>
      </c>
      <c r="AK620" s="23">
        <v>5769</v>
      </c>
      <c r="AL620" s="23">
        <v>5769</v>
      </c>
      <c r="AM620" s="23">
        <v>5769</v>
      </c>
      <c r="AN620" s="23">
        <v>5769</v>
      </c>
      <c r="AO620" s="23">
        <v>7094</v>
      </c>
      <c r="AP620" s="23">
        <v>7094</v>
      </c>
      <c r="AQ620" s="23">
        <v>7094</v>
      </c>
      <c r="AR620" s="23">
        <v>7094</v>
      </c>
      <c r="AS620" s="23">
        <v>7094</v>
      </c>
      <c r="AT620" s="23">
        <v>0</v>
      </c>
      <c r="AU620" s="23">
        <v>0</v>
      </c>
      <c r="AV620" s="23">
        <v>0</v>
      </c>
      <c r="AW620" s="23">
        <v>0</v>
      </c>
      <c r="AX620" s="23">
        <v>0</v>
      </c>
    </row>
    <row r="621" spans="2:50" x14ac:dyDescent="0.2">
      <c r="B621" s="22">
        <v>47</v>
      </c>
      <c r="C621" s="23">
        <v>1532</v>
      </c>
      <c r="D621" s="23">
        <v>1532</v>
      </c>
      <c r="E621" s="23">
        <v>1532</v>
      </c>
      <c r="F621" s="23">
        <v>1532</v>
      </c>
      <c r="G621" s="23">
        <v>1532</v>
      </c>
      <c r="H621" s="23">
        <v>1532</v>
      </c>
      <c r="I621" s="23">
        <v>1532</v>
      </c>
      <c r="J621" s="23">
        <v>1532</v>
      </c>
      <c r="K621" s="23">
        <v>1889</v>
      </c>
      <c r="L621" s="23">
        <v>1889</v>
      </c>
      <c r="M621" s="23">
        <v>1889</v>
      </c>
      <c r="N621" s="23">
        <v>1889</v>
      </c>
      <c r="O621" s="23">
        <v>1889</v>
      </c>
      <c r="P621" s="23">
        <v>2468</v>
      </c>
      <c r="Q621" s="23">
        <v>2468</v>
      </c>
      <c r="R621" s="23">
        <v>2468</v>
      </c>
      <c r="S621" s="23">
        <v>2468</v>
      </c>
      <c r="T621" s="23">
        <v>2468</v>
      </c>
      <c r="U621" s="23">
        <v>2973</v>
      </c>
      <c r="V621" s="23">
        <v>2973</v>
      </c>
      <c r="W621" s="23">
        <v>2973</v>
      </c>
      <c r="X621" s="23">
        <v>2973</v>
      </c>
      <c r="Y621" s="23">
        <v>2973</v>
      </c>
      <c r="Z621" s="23">
        <v>3746</v>
      </c>
      <c r="AA621" s="23">
        <v>3746</v>
      </c>
      <c r="AB621" s="23">
        <v>3746</v>
      </c>
      <c r="AC621" s="23">
        <v>3746</v>
      </c>
      <c r="AD621" s="23">
        <v>3746</v>
      </c>
      <c r="AE621" s="23">
        <v>4674</v>
      </c>
      <c r="AF621" s="23">
        <v>4674</v>
      </c>
      <c r="AG621" s="23">
        <v>4674</v>
      </c>
      <c r="AH621" s="23">
        <v>4674</v>
      </c>
      <c r="AI621" s="23">
        <v>4674</v>
      </c>
      <c r="AJ621" s="23">
        <v>5769</v>
      </c>
      <c r="AK621" s="23">
        <v>5769</v>
      </c>
      <c r="AL621" s="23">
        <v>5769</v>
      </c>
      <c r="AM621" s="23">
        <v>5769</v>
      </c>
      <c r="AN621" s="23">
        <v>5769</v>
      </c>
      <c r="AO621" s="23">
        <v>7094</v>
      </c>
      <c r="AP621" s="23">
        <v>7094</v>
      </c>
      <c r="AQ621" s="23">
        <v>7094</v>
      </c>
      <c r="AR621" s="23">
        <v>7094</v>
      </c>
      <c r="AS621" s="23">
        <v>7094</v>
      </c>
      <c r="AT621" s="23">
        <v>0</v>
      </c>
      <c r="AU621" s="23">
        <v>0</v>
      </c>
      <c r="AV621" s="23">
        <v>0</v>
      </c>
      <c r="AW621" s="23">
        <v>0</v>
      </c>
      <c r="AX621" s="23">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unka6">
    <tabColor rgb="FFDB0A5B"/>
  </sheetPr>
  <dimension ref="A1:AE4"/>
  <sheetViews>
    <sheetView workbookViewId="0"/>
  </sheetViews>
  <sheetFormatPr defaultRowHeight="12.75" x14ac:dyDescent="0.2"/>
  <sheetData>
    <row r="1" spans="1:31" x14ac:dyDescent="0.2">
      <c r="A1" t="s">
        <v>27</v>
      </c>
      <c r="B1" t="s">
        <v>28</v>
      </c>
      <c r="D1" t="s">
        <v>32</v>
      </c>
      <c r="E1" t="s">
        <v>33</v>
      </c>
      <c r="G1" t="s">
        <v>26</v>
      </c>
      <c r="H1" t="s">
        <v>37</v>
      </c>
      <c r="J1" t="s">
        <v>39</v>
      </c>
      <c r="K1" t="s">
        <v>31</v>
      </c>
      <c r="L1" s="11">
        <v>1</v>
      </c>
      <c r="M1">
        <v>1</v>
      </c>
      <c r="N1">
        <v>24000</v>
      </c>
      <c r="O1">
        <v>12000</v>
      </c>
      <c r="P1">
        <v>6000</v>
      </c>
      <c r="Q1">
        <v>20</v>
      </c>
      <c r="S1" t="s">
        <v>424</v>
      </c>
      <c r="T1" t="s">
        <v>82</v>
      </c>
      <c r="V1" t="s">
        <v>83</v>
      </c>
      <c r="W1" t="s">
        <v>62</v>
      </c>
      <c r="X1">
        <v>1</v>
      </c>
      <c r="Z1" t="s">
        <v>458</v>
      </c>
      <c r="AA1" t="s">
        <v>468</v>
      </c>
      <c r="AB1">
        <v>1</v>
      </c>
      <c r="AD1" t="s">
        <v>84</v>
      </c>
      <c r="AE1" t="s">
        <v>85</v>
      </c>
    </row>
    <row r="2" spans="1:31" x14ac:dyDescent="0.2">
      <c r="B2" t="s">
        <v>29</v>
      </c>
      <c r="E2" t="s">
        <v>34</v>
      </c>
      <c r="H2" t="s">
        <v>38</v>
      </c>
      <c r="K2" t="s">
        <v>30</v>
      </c>
      <c r="L2" s="11">
        <v>0.50600000000000001</v>
      </c>
      <c r="M2">
        <v>2</v>
      </c>
      <c r="N2">
        <v>12000</v>
      </c>
      <c r="O2">
        <v>6000</v>
      </c>
      <c r="P2">
        <v>3000</v>
      </c>
      <c r="Q2">
        <v>10</v>
      </c>
      <c r="T2" t="s">
        <v>24</v>
      </c>
      <c r="W2" t="s">
        <v>63</v>
      </c>
      <c r="X2">
        <v>3</v>
      </c>
      <c r="AA2" t="s">
        <v>459</v>
      </c>
      <c r="AB2">
        <v>3</v>
      </c>
      <c r="AE2" t="s">
        <v>86</v>
      </c>
    </row>
    <row r="3" spans="1:31" x14ac:dyDescent="0.2">
      <c r="B3" t="s">
        <v>30</v>
      </c>
      <c r="E3" t="s">
        <v>35</v>
      </c>
      <c r="K3" t="s">
        <v>28</v>
      </c>
      <c r="L3" s="11">
        <v>8.5470000000000004E-2</v>
      </c>
      <c r="M3">
        <v>12</v>
      </c>
      <c r="N3">
        <v>2000</v>
      </c>
      <c r="O3">
        <v>1000</v>
      </c>
      <c r="P3">
        <v>500</v>
      </c>
      <c r="Q3">
        <v>2</v>
      </c>
      <c r="T3" t="s">
        <v>131</v>
      </c>
      <c r="W3" t="s">
        <v>64</v>
      </c>
      <c r="X3">
        <v>5</v>
      </c>
      <c r="AA3" t="s">
        <v>460</v>
      </c>
      <c r="AB3">
        <v>5</v>
      </c>
    </row>
    <row r="4" spans="1:31" x14ac:dyDescent="0.2">
      <c r="B4" t="s">
        <v>31</v>
      </c>
      <c r="E4" t="s">
        <v>36</v>
      </c>
      <c r="K4" t="s">
        <v>29</v>
      </c>
      <c r="L4" s="11">
        <v>0.255</v>
      </c>
      <c r="M4">
        <v>4</v>
      </c>
      <c r="N4">
        <v>6000</v>
      </c>
      <c r="O4">
        <v>3000</v>
      </c>
      <c r="P4">
        <v>1500</v>
      </c>
      <c r="Q4">
        <v>5</v>
      </c>
      <c r="AA4" t="s">
        <v>461</v>
      </c>
      <c r="AB4">
        <v>7</v>
      </c>
    </row>
  </sheetData>
  <sortState ref="T1:T3">
    <sortCondition descending="1" ref="T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0DA"/>
    <pageSetUpPr fitToPage="1"/>
  </sheetPr>
  <dimension ref="B1:O93"/>
  <sheetViews>
    <sheetView tabSelected="1" topLeftCell="A7" zoomScale="115" zoomScaleNormal="115" workbookViewId="0">
      <selection activeCell="B23" sqref="B23:F23"/>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4" width="9.28515625" style="12"/>
    <col min="15" max="15" width="10.140625" style="12" hidden="1" customWidth="1"/>
    <col min="16" max="16384" width="9.28515625" style="12"/>
  </cols>
  <sheetData>
    <row r="1" spans="2:15" ht="12.75" customHeight="1" x14ac:dyDescent="0.2">
      <c r="B1" s="107" t="s">
        <v>131</v>
      </c>
      <c r="C1" s="107"/>
      <c r="D1" s="107"/>
      <c r="O1" s="12" t="s">
        <v>406</v>
      </c>
    </row>
    <row r="2" spans="2:15" ht="12.75" customHeight="1" x14ac:dyDescent="0.2">
      <c r="B2" s="107"/>
      <c r="C2" s="107"/>
      <c r="D2" s="107"/>
      <c r="E2" s="20" t="str">
        <f>MetMax!$E$2</f>
        <v>v2.1.7</v>
      </c>
    </row>
    <row r="3" spans="2:15" ht="12.75" customHeight="1" x14ac:dyDescent="0.2">
      <c r="B3" s="70"/>
      <c r="C3" s="70"/>
      <c r="D3" s="70"/>
      <c r="E3" s="20"/>
    </row>
    <row r="4" spans="2:15" ht="12.75" customHeight="1" x14ac:dyDescent="0.2">
      <c r="B4" s="70"/>
      <c r="C4" s="70"/>
      <c r="D4" s="70"/>
      <c r="E4" s="20"/>
      <c r="H4" s="51" t="str">
        <f>IF(COUNTIF($J$35:$K$37,"Ezt kérem!")&gt;1,"Egy szerződéshez egyszerre csak egyfajta Kritikus betegség biztosítás választható.","")</f>
        <v/>
      </c>
    </row>
    <row r="5" spans="2:15" ht="12.75" customHeight="1" x14ac:dyDescent="0.2">
      <c r="B5" s="115" t="s">
        <v>455</v>
      </c>
      <c r="C5" s="116"/>
      <c r="D5" s="116"/>
      <c r="E5" s="116"/>
      <c r="F5" s="117"/>
      <c r="H5" s="51" t="str">
        <f>IF(Együttkötés!$A$58="STOP","A Kritikus betegség és a Cukorbetegség biztosítások együttes biztosítási összege nem lehet több több, mint "&amp;IF($C$16="Forint","50 000 000 Ft","170 000 €"),"")</f>
        <v/>
      </c>
    </row>
    <row r="6" spans="2:15" ht="12.75" customHeight="1" x14ac:dyDescent="0.2">
      <c r="B6" s="118" t="s">
        <v>732</v>
      </c>
      <c r="C6" s="119"/>
      <c r="D6" s="119"/>
      <c r="E6" s="119"/>
      <c r="F6" s="120"/>
      <c r="H6" s="51" t="str">
        <f>IF(Együttkötés!$A$62="STOP","A Baleseti halál és a Baleseti halál járadék biztosítások együttes biztosítási összege nem lehet több több, mint "&amp;IF($C$16="Forint","100 000 000 Ft","325 000 €"),"")</f>
        <v/>
      </c>
    </row>
    <row r="7" spans="2:15" ht="12.75" customHeight="1" x14ac:dyDescent="0.2">
      <c r="H7" s="51" t="str">
        <f>IF(AND(Együttkötés!$A$66="STOP",$J$30="Ezt kérem!"),"A jelzett biztosítások együttes biztosítási összege nem lehet több több, mint "&amp;IF($C$16="Forint","100 000 000 Ft","325 000 €"),"")</f>
        <v/>
      </c>
    </row>
    <row r="8" spans="2:15" ht="12.75" customHeight="1" x14ac:dyDescent="0.2">
      <c r="B8" s="14" t="s">
        <v>405</v>
      </c>
      <c r="C8" s="113">
        <v>34881</v>
      </c>
      <c r="D8" s="113"/>
      <c r="H8" s="51" t="str">
        <f>IF(Együttkötés!$A$70="STOP","A Baleseti rokkantság és a Baleseti rokkantság járadék biztosítások együttes biztosítási összege nem lehet több több, mint "&amp;IF($C$16="Forint","200 000 000 Ft","650 000 €"),"")</f>
        <v/>
      </c>
    </row>
    <row r="9" spans="2:15" ht="12.75" customHeight="1" x14ac:dyDescent="0.2">
      <c r="B9" s="14" t="s">
        <v>404</v>
      </c>
      <c r="C9" s="114">
        <f ca="1">IF(ISBLANK($C$8),"",IF(YEAR(TODAY())-YEAR($C$8)&lt;0,"",YEAR(TODAY())-YEAR($C$8)))</f>
        <v>25</v>
      </c>
      <c r="D9" s="114"/>
      <c r="H9" s="51" t="str">
        <f>IF(Együttkötés!$A$74="STOP","A Szülők egyazon balesetből bekövetkező halála és a Szülők egyazon balesetből bekövetkező halála esetén járadék biztosítások együttes biztosítási összege nem lehet több több, mint "&amp;IF($C$16="Forint","100 000 000 Ft","325 000 €"),"")</f>
        <v/>
      </c>
    </row>
    <row r="10" spans="2:15" ht="12.75" customHeight="1" x14ac:dyDescent="0.2">
      <c r="H10" s="51" t="str">
        <f>IF(Együttkötés!$A$78="STOP","A Bármely okú halál és a Hirtelen halál biztosítások együttes biztosítási összege nem lehet több több, mint "&amp;IF($C$16="Forint","200 000 000 Ft","650 000 €"),"")</f>
        <v/>
      </c>
    </row>
    <row r="11" spans="2:15" ht="12.75" customHeight="1" x14ac:dyDescent="0.2">
      <c r="B11" s="14" t="s">
        <v>403</v>
      </c>
      <c r="C11" s="112" t="s">
        <v>28</v>
      </c>
      <c r="D11" s="112"/>
      <c r="H11" s="51" t="str">
        <f>IF(Együttkötés!$A$82="STOP","A Baleseti kórházi napi térítés biztosítások együttes biztosítási összege nem lehet több több, mint "&amp;IF($C$16="Forint","40 000 Ft","130 €"),"")</f>
        <v/>
      </c>
    </row>
    <row r="12" spans="2:15" ht="12.75" customHeight="1" x14ac:dyDescent="0.2">
      <c r="C12" s="15" t="str">
        <f>IF(ISBLANK($C$11),"Éves",$C$11)</f>
        <v>Havi</v>
      </c>
      <c r="H12" s="51" t="str">
        <f>IF(Együttkötés!$A$86="STOP","A Bármely okú kórházi napi térítés biztosítások együttes biztosítási összege nem lehet több több, mint "&amp;IF($C$16="Forint","40 000 Ft","130 €"),"")</f>
        <v/>
      </c>
    </row>
    <row r="13" spans="2:15" ht="12.75" customHeight="1" x14ac:dyDescent="0.2">
      <c r="B13" s="14" t="s">
        <v>402</v>
      </c>
      <c r="C13" s="112" t="s">
        <v>35</v>
      </c>
      <c r="D13" s="112"/>
      <c r="H13" s="51" t="str">
        <f>IF(Együttkötés!$A$90="STOP","A Baleseti műtéti térítés biztosítások együttes biztosítási összege nem lehet több több, mint "&amp;IF($C$16="Forint","1 000 000 Ft","3 250 €"),"")</f>
        <v/>
      </c>
    </row>
    <row r="14" spans="2:15" ht="12.75" customHeight="1" x14ac:dyDescent="0.2">
      <c r="C14" s="15" t="str">
        <f>IF(ISBLANK($C$13),"Folyószámla",$C$13)</f>
        <v>Átutalás</v>
      </c>
      <c r="H14" s="51" t="str">
        <f>IF(Együttkötés!$A$94="STOP","A Bármely okú műtéti térítés biztosítások együttes biztosítási összege nem lehet több több, mint "&amp;IF($C$16="Forint","1 000 000 Ft","3 250 €"),"")</f>
        <v/>
      </c>
    </row>
    <row r="15" spans="2:15" ht="12.75" customHeight="1" x14ac:dyDescent="0.2">
      <c r="B15" s="14" t="s">
        <v>401</v>
      </c>
      <c r="C15" s="130" t="s">
        <v>37</v>
      </c>
      <c r="D15" s="130"/>
      <c r="H15" s="51" t="str">
        <f>IF(Együttkötés!$A$98="STOP","A Bármely okú rokkantság és a Bármely okú rokkantság járadék biztosítások együttes biztosítási összege nem lehet több több, mint "&amp;IF($C$16="Forint","100 000 000 Ft","325 000 €"),"")</f>
        <v/>
      </c>
    </row>
    <row r="16" spans="2:15" ht="12.75" customHeight="1" x14ac:dyDescent="0.2">
      <c r="C16" s="15" t="str">
        <f>IF(ISBLANK($C$15),"Forint",$C$15)</f>
        <v>Forint</v>
      </c>
      <c r="H16" s="51" t="str">
        <f>IF(COUNTIF($O$28:$O$84,"Kizárás")=0,"","A vörössel jelzett biztosítások a foglalkozással okozati összefüggésben bekövetkező biztosítási eseményekre nem nyújtanak szolgáltatást.")</f>
        <v/>
      </c>
    </row>
    <row r="18" spans="2:15" ht="12.75" customHeight="1" x14ac:dyDescent="0.2">
      <c r="B18" s="99" t="str">
        <f>"Fizetendő "&amp;$C$12&amp;" díj:"</f>
        <v>Fizetendő Havi díj:</v>
      </c>
      <c r="C18" s="108">
        <f ca="1">IF(SUMIF($J$28:$K$84,"Ezt kérem!",$I$28:$I$84)-SUMIF($L$28:$L$84,"!",$I$28:$I$84)&lt;IF($C$16="Forint",VLOOKUP($C$12,Paraméterek!$K$1:$Q$4,4,0),IF($C$14="Postai",SUMIF($J$28:$K$84,"Ezt kérem!",$I$28:$I$84)-SUMIF($L$28:$L$84,"!",$I$28:$I$84)+1,VLOOKUP($C$12,Paraméterek!$K$1:$Q$4,7,0))),0,SUMIF($J$28:$K$84,"Ezt kérem!",$I$28:$I$84)-SUMIF($L$28:$L$84,"!",$I$28:$I$84))</f>
        <v>7004</v>
      </c>
      <c r="D18" s="110" t="str">
        <f>IF(ISBLANK($C$16),"",IF($C$16="Forint","Ft","€"))</f>
        <v>Ft</v>
      </c>
      <c r="H18" s="121" t="s">
        <v>457</v>
      </c>
      <c r="I18" s="122"/>
      <c r="J18" s="125" t="str">
        <f ca="1">IF(COUNTIF($J$28:$K$80,"Ezt kérem!")=0,"---",'PÜ. limitek'!$I$13)</f>
        <v>Nem szükséges</v>
      </c>
      <c r="K18" s="126"/>
    </row>
    <row r="19" spans="2:15" ht="12.75" customHeight="1" x14ac:dyDescent="0.2">
      <c r="B19" s="101"/>
      <c r="C19" s="109"/>
      <c r="D19" s="111"/>
      <c r="H19" s="123"/>
      <c r="I19" s="124"/>
      <c r="J19" s="127"/>
      <c r="K19" s="128"/>
    </row>
    <row r="20" spans="2:15" ht="12.75" customHeight="1" x14ac:dyDescent="0.2">
      <c r="C20" s="32"/>
      <c r="D20" s="33"/>
    </row>
    <row r="21" spans="2:15" ht="12.75" customHeight="1" x14ac:dyDescent="0.2">
      <c r="C21" s="32"/>
      <c r="D21" s="33"/>
      <c r="F21" s="13"/>
    </row>
    <row r="22" spans="2:15" ht="12.75" customHeight="1" x14ac:dyDescent="0.2">
      <c r="B22" s="115" t="s">
        <v>421</v>
      </c>
      <c r="C22" s="116"/>
      <c r="D22" s="116"/>
      <c r="E22" s="116"/>
      <c r="F22" s="117"/>
      <c r="H22" s="121" t="s">
        <v>386</v>
      </c>
      <c r="I22" s="122"/>
      <c r="J22" s="125" t="str">
        <f ca="1">IF(COUNTIF($J$28:$K$84,"Ezt kérem!")=0,"---",'EÜ. limitek'!$J$16)</f>
        <v>Egészségi nyilatkozat</v>
      </c>
      <c r="K22" s="126"/>
    </row>
    <row r="23" spans="2:15" ht="12.75" customHeight="1" x14ac:dyDescent="0.2">
      <c r="B23" s="118" t="s">
        <v>368</v>
      </c>
      <c r="C23" s="119"/>
      <c r="D23" s="119"/>
      <c r="E23" s="119"/>
      <c r="F23" s="120"/>
      <c r="H23" s="123"/>
      <c r="I23" s="124"/>
      <c r="J23" s="127"/>
      <c r="K23" s="128"/>
    </row>
    <row r="25" spans="2:15" ht="12.75" customHeight="1" x14ac:dyDescent="0.2">
      <c r="B25" s="129" t="s">
        <v>130</v>
      </c>
      <c r="C25" s="129"/>
      <c r="D25" s="129"/>
      <c r="E25" s="129"/>
      <c r="F25" s="129"/>
      <c r="G25" s="129"/>
      <c r="H25" s="129" t="s">
        <v>40</v>
      </c>
      <c r="J25" s="129" t="s">
        <v>41</v>
      </c>
      <c r="K25" s="129"/>
      <c r="O25" s="12" t="s">
        <v>387</v>
      </c>
    </row>
    <row r="26" spans="2:15" s="16" customFormat="1" ht="12.75" customHeight="1" x14ac:dyDescent="0.2">
      <c r="B26" s="129"/>
      <c r="C26" s="129"/>
      <c r="D26" s="129"/>
      <c r="E26" s="129"/>
      <c r="F26" s="129"/>
      <c r="G26" s="129"/>
      <c r="H26" s="129"/>
      <c r="J26" s="129"/>
      <c r="K26" s="129"/>
    </row>
    <row r="27" spans="2:15" ht="12.75" customHeight="1" x14ac:dyDescent="0.2">
      <c r="B27" s="13"/>
      <c r="O27" s="16"/>
    </row>
    <row r="28" spans="2:15" ht="12.75" customHeight="1" x14ac:dyDescent="0.2">
      <c r="B28" s="98" t="s">
        <v>413</v>
      </c>
      <c r="C28" s="103" t="s">
        <v>0</v>
      </c>
      <c r="D28" s="103"/>
      <c r="E28" s="103"/>
      <c r="F28" s="103"/>
      <c r="G28" s="103"/>
      <c r="H28" s="97">
        <v>10000000</v>
      </c>
      <c r="I28" s="17">
        <f ca="1">IF(ISBLANK($C$8),"",ROUND((VLOOKUP($C$9,'MM-MC Tarifák'!$A$3:$AQ$67,HLOOKUP($C28,'MM-MC Tarifák'!$B$1:$AQ$2,2,0),0)+IF($O$28="Ezrelékes",1000,0))/1000000*$H$28*IF(OR(AND($C$16="Forint",OR($H$28=250000,AND($H$28&gt;=500000,$H$28&lt;=200000000))),AND($C$16="Euró",OR($H$28=850,AND($H$28&gt;=1700,$H$28&lt;=650000)))),1,0)*VLOOKUP($C$12,Paraméterek!$K$1:$L$4,2,0),IF($C$16="Forint",0,2)))</f>
        <v>742</v>
      </c>
      <c r="J28" s="104" t="s">
        <v>730</v>
      </c>
      <c r="K28" s="105"/>
      <c r="L28" s="18" t="str">
        <f>IF(AND($J$28="Ezt kérem!",$H$10&lt;&gt;""),"!","")</f>
        <v/>
      </c>
      <c r="M28" s="48"/>
      <c r="N28" s="21"/>
      <c r="O28" s="16">
        <f>IF(ISBLANK($B$23),0,VLOOKUP($B$23,'Foglalkozási pótdíjak'!$A$3:$K$494,2,0))</f>
        <v>0</v>
      </c>
    </row>
    <row r="29" spans="2:15" ht="12.75" customHeight="1" x14ac:dyDescent="0.2">
      <c r="B29" s="98"/>
      <c r="C29" s="103" t="s">
        <v>1</v>
      </c>
      <c r="D29" s="103"/>
      <c r="E29" s="103"/>
      <c r="F29" s="103"/>
      <c r="G29" s="103"/>
      <c r="H29" s="97"/>
      <c r="I29" s="17">
        <f ca="1">IF(ISBLANK($C$8),"",ROUND(VLOOKUP($C$9,'MM-MC Tarifák'!$A$3:$AQ$67,HLOOKUP($C29,'MM-MC Tarifák'!$B$1:$AQ$2,2,0),0)/1000*$H$29*IF(OR(AND($C$16="Forint",$H$29&gt;=500000,$H$29&lt;=100000000),AND($C$16="Euró",$H$29&gt;=1700,$H$29&lt;=325000)),1,0)*VLOOKUP($C$12,Paraméterek!$K$1:$L$4,2,0)*IF($O$29="Kizárás",1,1+$O$29),IF($C$16="Forint",0,2)))</f>
        <v>0</v>
      </c>
      <c r="J29" s="104"/>
      <c r="K29" s="105"/>
      <c r="L29" s="18" t="str">
        <f>IF(AND($J$29="Ezt kérem!",OR($H$6&lt;&gt;"",$H$7&lt;&gt;"")),"!","")</f>
        <v/>
      </c>
      <c r="M29" s="48"/>
      <c r="N29" s="27"/>
      <c r="O29" s="16">
        <f>IF(ISBLANK($B$23),0,VLOOKUP($B$23,'Foglalkozási pótdíjak'!$A$3:$K$494,3,0))</f>
        <v>0</v>
      </c>
    </row>
    <row r="30" spans="2:15" ht="12.75" customHeight="1" x14ac:dyDescent="0.2">
      <c r="B30" s="98"/>
      <c r="C30" s="103" t="s">
        <v>412</v>
      </c>
      <c r="D30" s="103"/>
      <c r="E30" s="103"/>
      <c r="F30" s="103"/>
      <c r="G30" s="103"/>
      <c r="H30" s="97"/>
      <c r="I30" s="17">
        <f ca="1">IF(ISBLANK($C$8),"",ROUND(VLOOKUP($C$9,'MM-MC Tarifák'!$A$3:$AQ$67,HLOOKUP($C30,'MM-MC Tarifák'!$B$1:$AQ$2,2,0),0)/1000*$H$30*IF(OR(AND($C$16="Forint",$H$30&gt;=500000,$H$30&lt;=100000000),AND($C$16="Euró",$H$30&gt;=1700,$H$30&lt;=325000)),1,0)*VLOOKUP($C$12,Paraméterek!$K$1:$L$4,2,0)*IF($O$30="Kizárás",1,1+$O$30),IF($C$16="Forint",0,2)))</f>
        <v>0</v>
      </c>
      <c r="J30" s="104"/>
      <c r="K30" s="105"/>
      <c r="L30" s="18" t="str">
        <f>IF(AND($J$30="Ezt kérem!",$H$7&lt;&gt;""),"!","")</f>
        <v/>
      </c>
      <c r="M30" s="48"/>
      <c r="N30" s="21"/>
      <c r="O30" s="49">
        <v>0</v>
      </c>
    </row>
    <row r="31" spans="2:15" ht="12.75" customHeight="1" x14ac:dyDescent="0.2">
      <c r="B31" s="98"/>
      <c r="C31" s="103" t="s">
        <v>2</v>
      </c>
      <c r="D31" s="103"/>
      <c r="E31" s="103"/>
      <c r="F31" s="103"/>
      <c r="G31" s="103"/>
      <c r="H31" s="97"/>
      <c r="I31" s="17">
        <f ca="1">IF(ISBLANK($C$8),"",ROUND(VLOOKUP($C$9,'MM-MC Tarifák'!$A$3:$AQ$67,HLOOKUP($C31,'MM-MC Tarifák'!$B$1:$AQ$2,2,0),0)/1000*$H$31*IF(OR(AND($C$16="Forint",$H$31&gt;=500000,$H$31&lt;=200000000),AND($C$16="Euró",$H$31&gt;=1700,$H$31&lt;=650000)),1,0)*VLOOKUP($C$12,Paraméterek!$K$1:$L$4,2,0)*IF($O$31="Kizárás",1,1+$O$31),IF($C$16="Forint",0,2)))</f>
        <v>0</v>
      </c>
      <c r="J31" s="104"/>
      <c r="K31" s="105"/>
      <c r="L31" s="18" t="str">
        <f>IF(AND($J$31="Ezt kérem!",$H$10&lt;&gt;""),"!","")</f>
        <v/>
      </c>
      <c r="M31" s="48"/>
      <c r="N31" s="21"/>
      <c r="O31" s="16">
        <f>IF(ISBLANK($B$23),0,VLOOKUP($B$23,'Foglalkozási pótdíjak'!$A$3:$K$494,3,0))</f>
        <v>0</v>
      </c>
    </row>
    <row r="32" spans="2:15" ht="12.75" customHeight="1" x14ac:dyDescent="0.2">
      <c r="B32" s="98"/>
      <c r="C32" s="103" t="s">
        <v>3</v>
      </c>
      <c r="D32" s="103"/>
      <c r="E32" s="103"/>
      <c r="F32" s="103"/>
      <c r="G32" s="103"/>
      <c r="H32" s="94"/>
      <c r="I32" s="17">
        <f ca="1">IF(ISBLANK($C$8),"",ROUND(VLOOKUP($C$9,'MM-MC Tarifák'!$A$3:$AQ$67,HLOOKUP($C32,'MM-MC Tarifák'!$B$1:$AQ$2,2,0),0)/1000*$H$32*IF(OR(AND($C$16="Forint",$H$32&gt;=500000,$H$32&lt;=100000000),AND($C$16="Euró",$H$32&gt;=1700,$H$32&lt;=325000)),1,0)*VLOOKUP($C$12,Paraméterek!$K$1:$L$4,2,0)*IF($O$32="Kizárás",1,1+$O$32),IF($C$16="Forint",0,2)))</f>
        <v>0</v>
      </c>
      <c r="J32" s="104"/>
      <c r="K32" s="105"/>
      <c r="L32" s="18" t="str">
        <f>IF(AND($J$32="Ezt kérem!",OR($H$7&lt;&gt;"",$H$9&lt;&gt;"")),"!","")</f>
        <v/>
      </c>
      <c r="M32" s="48"/>
      <c r="N32" s="21"/>
      <c r="O32" s="49">
        <v>0</v>
      </c>
    </row>
    <row r="33" spans="2:15" ht="12.75" customHeight="1" x14ac:dyDescent="0.2">
      <c r="B33" s="74"/>
      <c r="H33" s="74"/>
      <c r="O33" s="16"/>
    </row>
    <row r="34" spans="2:15" ht="12.75" customHeight="1" x14ac:dyDescent="0.2">
      <c r="B34" s="13"/>
      <c r="O34" s="16"/>
    </row>
    <row r="35" spans="2:15" ht="12.75" customHeight="1" x14ac:dyDescent="0.2">
      <c r="B35" s="98" t="s">
        <v>4</v>
      </c>
      <c r="C35" s="103" t="s">
        <v>62</v>
      </c>
      <c r="D35" s="103"/>
      <c r="E35" s="103"/>
      <c r="F35" s="103"/>
      <c r="G35" s="103"/>
      <c r="H35" s="102">
        <v>10000000</v>
      </c>
      <c r="I35" s="17">
        <f ca="1">IF(ISBLANK($C$8),"",ROUND(VLOOKUP($C$9,'MM-MC Tarifák'!$A$3:$AQ$67,HLOOKUP($C35,'MM-MC Tarifák'!$B$1:$AQ$2,2,0),0)/1000*$H$35*IF(OR(AND($C$16="Forint",$H$35&gt;=1000000,$H$35&lt;=50000000),AND($C$16="Euró",$H$35&gt;=3400,$H$35&lt;=162500)),1,0)*VLOOKUP($C$12,Paraméterek!$K$1:$L$4,2,0)*IF($O$35="Kizárás",1,1+$O$35),IF($C$16="Forint",0,2)))</f>
        <v>915</v>
      </c>
      <c r="J35" s="104"/>
      <c r="K35" s="105"/>
      <c r="L35" s="18" t="str">
        <f>IF(AND($J$35="Ezt kérem!",OR($H$4&lt;&gt;"",$H$5&lt;&gt;"")),"!","")</f>
        <v/>
      </c>
      <c r="M35" s="48"/>
      <c r="N35" s="21"/>
      <c r="O35" s="16">
        <f>IF(ISBLANK($B$23),0,VLOOKUP($B$23,'Foglalkozási pótdíjak'!$A$3:$K$494,4,0))</f>
        <v>0</v>
      </c>
    </row>
    <row r="36" spans="2:15" ht="12.75" customHeight="1" x14ac:dyDescent="0.2">
      <c r="B36" s="98"/>
      <c r="C36" s="103" t="s">
        <v>63</v>
      </c>
      <c r="D36" s="103"/>
      <c r="E36" s="103"/>
      <c r="F36" s="103"/>
      <c r="G36" s="103"/>
      <c r="H36" s="102"/>
      <c r="I36" s="17">
        <f ca="1">IF(ISBLANK($C$8),"",ROUND(VLOOKUP($C$9,'MM-MC Tarifák'!$A$3:$AQ$67,HLOOKUP($C36,'MM-MC Tarifák'!$B$1:$AQ$2,2,0),0)/1000*$H$35*IF(OR(AND($C$16="Forint",$H$35&gt;=1000000,$H$35&lt;=50000000),AND($C$16="Euró",$H$35&gt;=3400,$H$35&lt;=162500)),1,0)*VLOOKUP($C$12,Paraméterek!$K$1:$L$4,2,0)*IF($O$36="Kizárás",1,1+$O$36),IF($C$16="Forint",0,2)))</f>
        <v>1265</v>
      </c>
      <c r="J36" s="104"/>
      <c r="K36" s="105"/>
      <c r="L36" s="18" t="str">
        <f>IF(AND($J$36="Ezt kérem!",OR($H$4&lt;&gt;"",$H$5&lt;&gt;"")),"!","")</f>
        <v/>
      </c>
      <c r="M36" s="48"/>
      <c r="N36" s="21"/>
      <c r="O36" s="16">
        <f>IF(ISBLANK($B$23),0,VLOOKUP($B$23,'Foglalkozási pótdíjak'!$A$3:$K$494,4,0))</f>
        <v>0</v>
      </c>
    </row>
    <row r="37" spans="2:15" ht="12.75" customHeight="1" x14ac:dyDescent="0.2">
      <c r="B37" s="98"/>
      <c r="C37" s="103" t="s">
        <v>64</v>
      </c>
      <c r="D37" s="103"/>
      <c r="E37" s="103"/>
      <c r="F37" s="103"/>
      <c r="G37" s="103"/>
      <c r="H37" s="102"/>
      <c r="I37" s="17">
        <f ca="1">IF(ISBLANK($C$8),"",ROUND(VLOOKUP($C$9,'MM-MC Tarifák'!$A$3:$AQ$67,HLOOKUP($C37,'MM-MC Tarifák'!$B$1:$AQ$2,2,0),0)/1000*$H$35*IF(OR(AND($C$16="Forint",$H$35&gt;=1000000,$H$35&lt;=50000000),AND($C$16="Euró",$H$35&gt;=3400,$H$35&lt;=162500)),1,0)*VLOOKUP($C$12,Paraméterek!$K$1:$L$4,2,0)*IF($O$37="Kizárás",1,1+$O$37),IF($C$16="Forint",0,2)))</f>
        <v>1581</v>
      </c>
      <c r="J37" s="104" t="s">
        <v>730</v>
      </c>
      <c r="K37" s="105"/>
      <c r="L37" s="18" t="str">
        <f>IF(AND($J$37="Ezt kérem!",OR($H$4&lt;&gt;"",$H$5&lt;&gt;"")),"!","")</f>
        <v/>
      </c>
      <c r="M37" s="48"/>
      <c r="N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98" t="s">
        <v>5</v>
      </c>
      <c r="C40" s="103" t="s">
        <v>6</v>
      </c>
      <c r="D40" s="103"/>
      <c r="E40" s="103"/>
      <c r="F40" s="103"/>
      <c r="G40" s="103"/>
      <c r="H40" s="91"/>
      <c r="I40" s="17">
        <f ca="1">IF(ISBLANK($C$8),"",ROUND(VLOOKUP($C$9,'MM-MC Tarifák'!$A$3:$AQ$67,HLOOKUP($C40,'MM-MC Tarifák'!$B$1:$AQ$2,2,0),0)/1000*$H$40*IF(OR(AND($C$16="Forint",$H$40&gt;=500000,$H$40&lt;=200000000),AND($C$16="Euró",$H$40&gt;=1700,$H$40&lt;=650000)),1,0)*VLOOKUP($C$12,Paraméterek!$K$1:$L$4,2,0)*IF($O$40="Kizárás",1,1+$O$40),IF($C$16="Forint",0,2)))</f>
        <v>0</v>
      </c>
      <c r="J40" s="104"/>
      <c r="K40" s="105"/>
      <c r="L40" s="18" t="str">
        <f>IF(AND($J$40="Ezt kérem!",$H$8&lt;&gt;""),"!","")</f>
        <v/>
      </c>
      <c r="M40" s="48"/>
      <c r="N40" s="21"/>
      <c r="O40" s="16">
        <f>IF(ISBLANK($B$23),0,VLOOKUP($B$23,'Foglalkozási pótdíjak'!$A$3:$K$494,6,0))</f>
        <v>0</v>
      </c>
    </row>
    <row r="41" spans="2:15" ht="12.75" customHeight="1" x14ac:dyDescent="0.2">
      <c r="B41" s="98"/>
      <c r="C41" s="103" t="s">
        <v>7</v>
      </c>
      <c r="D41" s="103"/>
      <c r="E41" s="103"/>
      <c r="F41" s="103"/>
      <c r="G41" s="103"/>
      <c r="H41" s="91"/>
      <c r="I41" s="17">
        <f ca="1">IF(ISBLANK($C$8),"",ROUND(VLOOKUP($C$9,'MM-MC Tarifák'!$A$3:$AQ$67,HLOOKUP($C41,'MM-MC Tarifák'!$B$1:$AQ$2,2,0),0)/1000*$H$41*IF(OR(AND($C$16="Forint",$H$41&gt;=500000,$H$41&lt;=200000000),AND($C$16="Euró",$H$41&gt;=1700,$H$41&lt;=650000)),1,0)*VLOOKUP($C$12,Paraméterek!$K$1:$L$4,2,0)*IF($O$41="Kizárás",1,1+$O$41),IF($C$16="Forint",0,2)))</f>
        <v>0</v>
      </c>
      <c r="J41" s="104"/>
      <c r="K41" s="105"/>
      <c r="L41" s="18" t="str">
        <f>IF(AND($J$41="Ezt kérem!",$H$8&lt;&gt;""),"!","")</f>
        <v/>
      </c>
      <c r="M41" s="48"/>
      <c r="N41" s="21"/>
      <c r="O41" s="16">
        <f>IF(ISBLANK($B$23),0,VLOOKUP($B$23,'Foglalkozási pótdíjak'!$A$3:$K$494,5,0))</f>
        <v>0</v>
      </c>
    </row>
    <row r="42" spans="2:15" ht="12.75" customHeight="1" x14ac:dyDescent="0.2">
      <c r="B42" s="98"/>
      <c r="C42" s="103" t="s">
        <v>8</v>
      </c>
      <c r="D42" s="103"/>
      <c r="E42" s="103"/>
      <c r="F42" s="103"/>
      <c r="G42" s="103"/>
      <c r="H42" s="91"/>
      <c r="I42" s="17">
        <f ca="1">IF(ISBLANK($C$8),"",ROUND(VLOOKUP($C$9,'MM-MC Tarifák'!$A$3:$AQ$67,HLOOKUP($C42,'MM-MC Tarifák'!$B$1:$AQ$2,2,0),0)/1000*$H$42*IF(OR(AND($C$16="Forint",$H$42&gt;=500000,$H$42&lt;=200000000),AND($C$16="Euró",$H$42&gt;=1700,$H$42&lt;=650000)),1,0)*VLOOKUP($C$12,Paraméterek!$K$1:$L$4,2,0)*IF($O$42="Kizárás",1,1+$O$42),IF($C$16="Forint",0,2)))</f>
        <v>0</v>
      </c>
      <c r="J42" s="104"/>
      <c r="K42" s="105"/>
      <c r="L42" s="18" t="str">
        <f>IF(AND($J$42="Ezt kérem!",$H$8&lt;&gt;""),"!","")</f>
        <v/>
      </c>
      <c r="M42" s="48"/>
      <c r="N42" s="21"/>
      <c r="O42" s="16">
        <f>IF(ISBLANK($B$23),0,VLOOKUP($B$23,'Foglalkozási pótdíjak'!$A$3:$K$494,5,0))</f>
        <v>0</v>
      </c>
    </row>
    <row r="43" spans="2:15" ht="12.75" customHeight="1" x14ac:dyDescent="0.2">
      <c r="B43" s="98"/>
      <c r="C43" s="103" t="s">
        <v>65</v>
      </c>
      <c r="D43" s="103"/>
      <c r="E43" s="103"/>
      <c r="F43" s="103"/>
      <c r="G43" s="103"/>
      <c r="H43" s="91"/>
      <c r="I43" s="17">
        <f ca="1">IF(ISBLANK($C$8),"",ROUND(VLOOKUP($C$9,'MM-MC Tarifák'!$A$3:$AQ$67,HLOOKUP($C43,'MM-MC Tarifák'!$B$1:$AQ$2,2,0),0)/1000*$H$43*IF(OR(AND($C$16="Forint",$H$43&gt;=500000,$H$43&lt;=80000000),AND($C$16="Euró",$H$43&gt;=1700,$H$43&lt;=260000)),1,0)*VLOOKUP($C$12,Paraméterek!$K$1:$L$4,2,0)*IF($O$43="Kizárás",1,1+$O$43),IF($C$16="Forint",0,2)))</f>
        <v>0</v>
      </c>
      <c r="J43" s="104"/>
      <c r="K43" s="105"/>
      <c r="L43" s="18" t="str">
        <f>IF(AND($J$43="Ezt kérem!",$H$8&lt;&gt;""),"!","")</f>
        <v/>
      </c>
      <c r="M43" s="48"/>
      <c r="N43" s="21"/>
      <c r="O43" s="16">
        <f>IF(ISBLANK($B$23),0,VLOOKUP($B$23,'Foglalkozási pótdíjak'!$A$3:$K$494,5,0))</f>
        <v>0</v>
      </c>
    </row>
    <row r="44" spans="2:15" ht="12.75" customHeight="1" x14ac:dyDescent="0.2">
      <c r="B44" s="98"/>
      <c r="C44" s="103" t="s">
        <v>9</v>
      </c>
      <c r="D44" s="103"/>
      <c r="E44" s="103"/>
      <c r="F44" s="103"/>
      <c r="G44" s="103"/>
      <c r="H44" s="91">
        <v>5000000</v>
      </c>
      <c r="I44" s="17">
        <f ca="1">IF(ISBLANK($C$8),"",ROUND(VLOOKUP($C$9,'MM-MC Tarifák'!$A$3:$AQ$67,HLOOKUP($C44,'MM-MC Tarifák'!$B$1:$AQ$2,2,0),0)/1000*$H$44*IF(OR(AND($C$16="Forint",$H$44&gt;=500000,$H$44&lt;=100000000),AND($C$16="Euró",$H$44&gt;=1700,$H$44&lt;=325000)),1,0)*VLOOKUP($C$12,Paraméterek!$K$1:$L$4,2,0)*IF($O$44="Kizárás",1,1+$O$44),IF($C$16="Forint",0,2)))</f>
        <v>2397</v>
      </c>
      <c r="J44" s="104" t="s">
        <v>730</v>
      </c>
      <c r="K44" s="105"/>
      <c r="L44" s="18" t="str">
        <f>IF(AND($J$44="Ezt kérem!",$H$15&lt;&gt;""),"!","")</f>
        <v/>
      </c>
      <c r="M44" s="48"/>
      <c r="N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32" t="s">
        <v>10</v>
      </c>
      <c r="C47" s="103" t="s">
        <v>67</v>
      </c>
      <c r="D47" s="103"/>
      <c r="E47" s="103"/>
      <c r="F47" s="103"/>
      <c r="G47" s="103"/>
      <c r="H47" s="90"/>
      <c r="I47" s="17">
        <f ca="1">IF(ISBLANK($C$8),"",ROUND(VLOOKUP($C$9,'MM-MC Tarifák'!$A$3:$AQ$67,HLOOKUP($C47,'MM-MC Tarifák'!$B$1:$AQ$2,2,0),0)/1000*$H$47*IF(OR(AND($C$16="Forint",$H$47&gt;=10000,$H$47&lt;=1666666),AND($C$16="Euró",$H$47&gt;=34,$H$47&lt;=5416)),1,0)*VLOOKUP($C$12,Paraméterek!$K$1:$L$4,2,0)*IF($O$47="Kizárás",1,1+$O$47),IF($C$16="Forint",0,2)))</f>
        <v>0</v>
      </c>
      <c r="J47" s="131"/>
      <c r="K47" s="131"/>
      <c r="L47" s="18" t="str">
        <f>IF(AND($J$47="Ezt kérem!",OR($H$6&lt;&gt;"",$H$7&lt;&gt;"")),"!","")</f>
        <v/>
      </c>
      <c r="M47" s="48"/>
      <c r="N47" s="21"/>
      <c r="O47" s="16">
        <f>IF(ISBLANK($B$23),0,VLOOKUP($B$23,'Foglalkozási pótdíjak'!$A$3:$K$494,3,0))</f>
        <v>0</v>
      </c>
    </row>
    <row r="48" spans="2:15" ht="12.75" customHeight="1" x14ac:dyDescent="0.2">
      <c r="B48" s="132"/>
      <c r="C48" s="103" t="s">
        <v>68</v>
      </c>
      <c r="D48" s="103"/>
      <c r="E48" s="103"/>
      <c r="F48" s="103"/>
      <c r="G48" s="103"/>
      <c r="H48" s="90"/>
      <c r="I48" s="17">
        <f ca="1">IF(ISBLANK($C$8),"",ROUND(VLOOKUP($C$9,'MM-MC Tarifák'!$A$3:$AQ$67,HLOOKUP($C48,'MM-MC Tarifák'!$B$1:$AQ$2,2,0),0)/1000*$H$48*IF(OR(AND($C$16="Forint",$H$48&gt;=10000,$H$48&lt;=833333),AND($C$16="Euró",$H$48&gt;=34,$H$48&lt;=2708)),1,0)*VLOOKUP($C$12,Paraméterek!$K$1:$L$4,2,0)*IF($O$48="Kizárás",1,1+$O$48),IF($C$16="Forint",0,2)))</f>
        <v>0</v>
      </c>
      <c r="J48" s="131"/>
      <c r="K48" s="131"/>
      <c r="L48" s="18" t="str">
        <f>IF(AND($J$48="Ezt kérem!",OR($H$6&lt;&gt;"",$H$7&lt;&gt;"")),"!","")</f>
        <v/>
      </c>
      <c r="M48" s="48"/>
      <c r="N48" s="21"/>
      <c r="O48" s="16">
        <f>IF(ISBLANK($B$23),0,VLOOKUP($B$23,'Foglalkozási pótdíjak'!$A$3:$K$494,3,0))</f>
        <v>0</v>
      </c>
    </row>
    <row r="49" spans="2:15" ht="12.75" customHeight="1" x14ac:dyDescent="0.2">
      <c r="B49" s="132"/>
      <c r="C49" s="103" t="s">
        <v>118</v>
      </c>
      <c r="D49" s="103"/>
      <c r="E49" s="103"/>
      <c r="F49" s="103"/>
      <c r="G49" s="103"/>
      <c r="H49" s="90"/>
      <c r="I49" s="17">
        <f ca="1">IF(ISBLANK($C$8),"",ROUND(VLOOKUP($C$9,'MM-MC Tarifák'!$A$3:$AQ$67,HLOOKUP($C49,'MM-MC Tarifák'!$B$1:$AQ$2,2,0),0)/1000*$H$49*IF(OR(AND($C$16="Forint",$H$49&gt;=10000,$H$49&lt;=416666),AND($C$16="Euró",$H$49&gt;=34,$H$49&lt;=1354)),1,0)*VLOOKUP($C$12,Paraméterek!$K$1:$L$4,2,0)*IF($O$49="Kizárás",1,1+$O$49),IF($C$16="Forint",0,2)))</f>
        <v>0</v>
      </c>
      <c r="J49" s="131"/>
      <c r="K49" s="131"/>
      <c r="L49" s="18" t="str">
        <f>IF(AND($J$49="Ezt kérem!",OR($H$6&lt;&gt;"",$H$7&lt;&gt;"")),"!","")</f>
        <v/>
      </c>
      <c r="M49" s="48"/>
      <c r="N49" s="21"/>
      <c r="O49" s="16">
        <f>IF(ISBLANK($B$23),0,VLOOKUP($B$23,'Foglalkozási pótdíjak'!$A$3:$K$494,3,0))</f>
        <v>0</v>
      </c>
    </row>
    <row r="50" spans="2:15" ht="12.75" customHeight="1" x14ac:dyDescent="0.2">
      <c r="B50" s="132"/>
      <c r="C50" s="103" t="s">
        <v>69</v>
      </c>
      <c r="D50" s="103"/>
      <c r="E50" s="103"/>
      <c r="F50" s="103"/>
      <c r="G50" s="103"/>
      <c r="H50" s="90"/>
      <c r="I50" s="17">
        <f ca="1">IF(ISBLANK($C$8),"",ROUND(VLOOKUP($C$9,'MM-MC Tarifák'!$A$3:$AQ$67,HLOOKUP($C50,'MM-MC Tarifák'!$B$1:$AQ$2,2,0),0)/1000*$H$50*IF(OR(AND($C$16="Forint",$H$50&gt;=10000,$H$50&lt;=1666666),AND($C$16="Euró",$H$50&gt;=34,$H$50&lt;=5417)),1,0)*VLOOKUP($C$12,Paraméterek!$K$1:$L$4,2,0)*IF($O$50="Kizárás",1,1+$O$50),IF($C$16="Forint",0,2)))</f>
        <v>0</v>
      </c>
      <c r="J50" s="131"/>
      <c r="K50" s="131"/>
      <c r="L50" s="18" t="str">
        <f>IF(AND($J$50="Ezt kérem!",OR($H$7&lt;&gt;"",$H$9&lt;&gt;"")),"!","")</f>
        <v/>
      </c>
      <c r="M50" s="48"/>
      <c r="N50" s="21"/>
      <c r="O50" s="49">
        <v>0</v>
      </c>
    </row>
    <row r="51" spans="2:15" ht="12.75" customHeight="1" x14ac:dyDescent="0.2">
      <c r="B51" s="132"/>
      <c r="C51" s="103" t="s">
        <v>70</v>
      </c>
      <c r="D51" s="103"/>
      <c r="E51" s="103"/>
      <c r="F51" s="103"/>
      <c r="G51" s="103"/>
      <c r="H51" s="90"/>
      <c r="I51" s="17">
        <f ca="1">IF(ISBLANK($C$8),"",ROUND(VLOOKUP($C$9,'MM-MC Tarifák'!$A$3:$AQ$67,HLOOKUP($C51,'MM-MC Tarifák'!$B$1:$AQ$2,2,0),0)/1000*$H$51*IF(OR(AND($C$16="Forint",$H$51&gt;=10000,$H$51&lt;=833333),AND($C$16="Euró",$H$51&gt;=34,$H$51&lt;=2708)),1,0)*VLOOKUP($C$12,Paraméterek!$K$1:$L$4,2,0)*IF($O$51="Kizárás",1,1+$O$51),IF($C$16="Forint",0,2)))</f>
        <v>0</v>
      </c>
      <c r="J51" s="131"/>
      <c r="K51" s="131"/>
      <c r="L51" s="18" t="str">
        <f>IF(AND($J$51="Ezt kérem!",OR($H$7&lt;&gt;"",$H$9&lt;&gt;"")),"!","")</f>
        <v/>
      </c>
      <c r="M51" s="48"/>
      <c r="N51" s="21"/>
      <c r="O51" s="49">
        <v>0</v>
      </c>
    </row>
    <row r="52" spans="2:15" ht="12.75" customHeight="1" x14ac:dyDescent="0.2">
      <c r="B52" s="132"/>
      <c r="C52" s="103" t="s">
        <v>119</v>
      </c>
      <c r="D52" s="103"/>
      <c r="E52" s="103"/>
      <c r="F52" s="103"/>
      <c r="G52" s="103"/>
      <c r="H52" s="90"/>
      <c r="I52" s="17">
        <f ca="1">IF(ISBLANK($C$8),"",ROUND(VLOOKUP($C$9,'MM-MC Tarifák'!$A$3:$AQ$67,HLOOKUP($C52,'MM-MC Tarifák'!$B$1:$AQ$2,2,0),0)/1000*$H$52*IF(OR(AND($C$16="Forint",$H$52&gt;=10000,$H$52&lt;=416666),AND($C$16="Euró",$H$52&gt;=34,$H$52&lt;=1354)),1,0)*VLOOKUP($C$12,Paraméterek!$K$1:$L$4,2,0)*IF($O$52="Kizárás",1,1+$O$52),IF($C$16="Forint",0,2)))</f>
        <v>0</v>
      </c>
      <c r="J52" s="131"/>
      <c r="K52" s="131"/>
      <c r="L52" s="18" t="str">
        <f>IF(AND($J$52="Ezt kérem!",OR($H$7&lt;&gt;"",$H$9&lt;&gt;"")),"!","")</f>
        <v/>
      </c>
      <c r="M52" s="48"/>
      <c r="N52" s="21"/>
      <c r="O52" s="49">
        <v>0</v>
      </c>
    </row>
    <row r="53" spans="2:15" ht="12.75" customHeight="1" x14ac:dyDescent="0.2">
      <c r="B53" s="132"/>
      <c r="C53" s="103" t="s">
        <v>71</v>
      </c>
      <c r="D53" s="103"/>
      <c r="E53" s="103"/>
      <c r="F53" s="103"/>
      <c r="G53" s="103"/>
      <c r="H53" s="90"/>
      <c r="I53" s="17">
        <f ca="1">IF(ISBLANK($C$8),"",ROUND(VLOOKUP($C$9,'MM-MC Tarifák'!$A$3:$AQ$67,HLOOKUP($C53,'MM-MC Tarifák'!$B$1:$AQ$2,2,0),0)/1000*$H$53*IF(OR(AND($C$16="Forint",$H$53&gt;=10000,$H$53&lt;=3333333),AND($C$16="Euró",$H$53&gt;=34,$H$53&lt;=10833)),1,0)*VLOOKUP($C$12,Paraméterek!$K$1:$L$4,2,0)*IF($O$53="Kizárás",1,1+$O$53),IF($C$16="Forint",0,2)))</f>
        <v>0</v>
      </c>
      <c r="J53" s="131"/>
      <c r="K53" s="131"/>
      <c r="L53" s="18" t="str">
        <f>IF(AND($J$53="Ezt kérem!",OR($H$8&lt;&gt;"",$H$15&lt;&gt;"")),"!","")</f>
        <v/>
      </c>
      <c r="M53" s="48"/>
      <c r="N53" s="21"/>
      <c r="O53" s="16">
        <f>IF(ISBLANK($B$23),0,VLOOKUP($B$23,'Foglalkozási pótdíjak'!$A$3:$K$494,6,0))</f>
        <v>0</v>
      </c>
    </row>
    <row r="54" spans="2:15" ht="12.75" customHeight="1" x14ac:dyDescent="0.2">
      <c r="B54" s="132"/>
      <c r="C54" s="103" t="s">
        <v>72</v>
      </c>
      <c r="D54" s="103"/>
      <c r="E54" s="103"/>
      <c r="F54" s="103"/>
      <c r="G54" s="103"/>
      <c r="H54" s="90"/>
      <c r="I54" s="17">
        <f ca="1">IF(ISBLANK($C$8),"",ROUND(VLOOKUP($C$9,'MM-MC Tarifák'!$A$3:$AQ$67,HLOOKUP($C54,'MM-MC Tarifák'!$B$1:$AQ$2,2,0),0)/1000*$H$54*IF(OR(AND($C$16="Forint",$H$54&gt;=10000,$H$54&lt;=1666666),AND($C$16="Euró",$H$54&gt;=34,$H$54&lt;=5416)),1,0)*VLOOKUP($C$12,Paraméterek!$K$1:$L$4,2,0)*IF($O$54="Kizárás",1,1+$O$54),IF($C$16="Forint",0,2)))</f>
        <v>0</v>
      </c>
      <c r="J54" s="131"/>
      <c r="K54" s="131"/>
      <c r="L54" s="18" t="str">
        <f>IF(AND($J$54="Ezt kérem!",OR($H$8&lt;&gt;"",$H$15&lt;&gt;"")),"!","")</f>
        <v/>
      </c>
      <c r="M54" s="48"/>
      <c r="N54" s="21"/>
      <c r="O54" s="16">
        <f>IF(ISBLANK($B$23),0,VLOOKUP($B$23,'Foglalkozási pótdíjak'!$A$3:$K$494,6,0))</f>
        <v>0</v>
      </c>
    </row>
    <row r="55" spans="2:15" ht="12.75" customHeight="1" x14ac:dyDescent="0.2">
      <c r="B55" s="132"/>
      <c r="C55" s="103" t="s">
        <v>120</v>
      </c>
      <c r="D55" s="103"/>
      <c r="E55" s="103"/>
      <c r="F55" s="103"/>
      <c r="G55" s="103"/>
      <c r="H55" s="90"/>
      <c r="I55" s="17">
        <f ca="1">IF(ISBLANK($C$8),"",ROUND(VLOOKUP($C$9,'MM-MC Tarifák'!$A$3:$AQ$67,HLOOKUP($C55,'MM-MC Tarifák'!$B$1:$AQ$2,2,0),0)/1000*$H$55*IF(OR(AND($C$16="Forint",$H$55&gt;=10000,$H$55&lt;=833333),AND($C$16="Euró",$H$55&gt;=34,$H$55&lt;=2708)),1,0)*VLOOKUP($C$12,Paraméterek!$K$1:$L$4,2,0)*IF($O$55="Kizárás",1,1+$O$55),IF($C$16="Forint",0,2)))</f>
        <v>0</v>
      </c>
      <c r="J55" s="131"/>
      <c r="K55" s="131"/>
      <c r="L55" s="18" t="str">
        <f>IF(AND($J$55="Ezt kérem!",OR($H$8&lt;&gt;"",$H$15&lt;&gt;"")),"!","")</f>
        <v/>
      </c>
      <c r="M55" s="48"/>
      <c r="N55" s="21"/>
      <c r="O55" s="16">
        <f>IF(ISBLANK($B$23),0,VLOOKUP($B$23,'Foglalkozási pótdíjak'!$A$3:$K$494,6,0))</f>
        <v>0</v>
      </c>
    </row>
    <row r="56" spans="2:15" ht="12.75" customHeight="1" x14ac:dyDescent="0.2">
      <c r="B56" s="132"/>
      <c r="C56" s="103" t="s">
        <v>73</v>
      </c>
      <c r="D56" s="103"/>
      <c r="E56" s="103"/>
      <c r="F56" s="103"/>
      <c r="G56" s="103"/>
      <c r="H56" s="90"/>
      <c r="I56" s="17">
        <f ca="1">IF(ISBLANK($C$8),"",ROUND(VLOOKUP($C$9,'MM-MC Tarifák'!$A$3:$AQ$67,HLOOKUP($C56,'MM-MC Tarifák'!$B$1:$AQ$2,2,0),0)/1000*$H$56*IF(OR(AND($C$16="Forint",$H$56&gt;=10000,$H$56&lt;=1666666),AND($C$16="Euró",$H$56&gt;=34,$H$56&lt;=5416)),1,0)*VLOOKUP($C$12,Paraméterek!$K$1:$L$4,2,0)*IF($O$56="Kizárás",1,1+$O$56),IF($C$16="Forint",0,2)))</f>
        <v>0</v>
      </c>
      <c r="J56" s="131"/>
      <c r="K56" s="131"/>
      <c r="L56" s="18" t="str">
        <f>IF(AND($J$56="Ezt kérem!",$H$15&lt;&gt;""),"!","")</f>
        <v/>
      </c>
      <c r="M56" s="48"/>
      <c r="N56" s="21"/>
      <c r="O56" s="16">
        <f>IF(ISBLANK($B$23),0,VLOOKUP($B$23,'Foglalkozási pótdíjak'!$A$3:$K$494,5,0))</f>
        <v>0</v>
      </c>
    </row>
    <row r="57" spans="2:15" ht="12.75" customHeight="1" x14ac:dyDescent="0.2">
      <c r="B57" s="132"/>
      <c r="C57" s="103" t="s">
        <v>74</v>
      </c>
      <c r="D57" s="103"/>
      <c r="E57" s="103"/>
      <c r="F57" s="103"/>
      <c r="G57" s="103"/>
      <c r="H57" s="90"/>
      <c r="I57" s="17">
        <f ca="1">IF(ISBLANK($C$8),"",ROUND(VLOOKUP($C$9,'MM-MC Tarifák'!$A$3:$AQ$67,HLOOKUP($C57,'MM-MC Tarifák'!$B$1:$AQ$2,2,0),0)/1000*$H$57*IF(OR(AND($C$16="Forint",$H$57&gt;=10000,$H$57&lt;=833333),AND($C$16="Euró",$H$57&gt;=34,$H$57&lt;=2708)),1,0)*VLOOKUP($C$12,Paraméterek!$K$1:$L$4,2,0)*IF($O$57="Kizárás",1,1+$O$57),IF($C$16="Forint",0,2)))</f>
        <v>0</v>
      </c>
      <c r="J57" s="131"/>
      <c r="K57" s="131"/>
      <c r="L57" s="18" t="str">
        <f>IF(AND($J$57="Ezt kérem!",$H$15&lt;&gt;""),"!","")</f>
        <v/>
      </c>
      <c r="M57" s="48"/>
      <c r="N57" s="21"/>
      <c r="O57" s="16">
        <f>IF(ISBLANK($B$23),0,VLOOKUP($B$23,'Foglalkozási pótdíjak'!$A$3:$K$494,5,0))</f>
        <v>0</v>
      </c>
    </row>
    <row r="58" spans="2:15" ht="12.75" customHeight="1" x14ac:dyDescent="0.2">
      <c r="B58" s="132"/>
      <c r="C58" s="103" t="s">
        <v>121</v>
      </c>
      <c r="D58" s="103"/>
      <c r="E58" s="103"/>
      <c r="F58" s="103"/>
      <c r="G58" s="103"/>
      <c r="H58" s="90"/>
      <c r="I58" s="17">
        <f ca="1">IF(ISBLANK($C$8),"",ROUND(VLOOKUP($C$9,'MM-MC Tarifák'!$A$3:$AQ$67,HLOOKUP($C58,'MM-MC Tarifák'!$B$1:$AQ$2,2,0),0)/1000*$H$58*IF(OR(AND($C$16="Forint",$H$58&gt;=10000,$H$58&lt;=416666),AND($C$16="Euró",$H$58&gt;=34,$H$58&lt;=1354)),1,0)*VLOOKUP($C$12,Paraméterek!$K$1:$L$4,2,0)*IF($O$58="Kizárás",1,1+$O$58),IF($C$16="Forint",0,2)))</f>
        <v>0</v>
      </c>
      <c r="J58" s="131"/>
      <c r="K58" s="131"/>
      <c r="L58" s="18" t="str">
        <f>IF(AND($J$58="Ezt kérem!",$H$15&lt;&gt;""),"!","")</f>
        <v/>
      </c>
      <c r="M58" s="48"/>
      <c r="N58" s="21"/>
      <c r="O58" s="16">
        <f>IF(ISBLANK($B$23),0,VLOOKUP($B$23,'Foglalkozási pótdíjak'!$A$3:$K$494,5,0))</f>
        <v>0</v>
      </c>
    </row>
    <row r="59" spans="2:15" ht="12.75" customHeight="1" x14ac:dyDescent="0.2">
      <c r="O59" s="16"/>
    </row>
    <row r="60" spans="2:15" ht="12.75" customHeight="1" x14ac:dyDescent="0.2">
      <c r="B60" s="13"/>
      <c r="O60" s="16"/>
    </row>
    <row r="61" spans="2:15" ht="12.75" customHeight="1" x14ac:dyDescent="0.2">
      <c r="B61" s="98" t="s">
        <v>11</v>
      </c>
      <c r="C61" s="103" t="s">
        <v>12</v>
      </c>
      <c r="D61" s="103"/>
      <c r="E61" s="103"/>
      <c r="F61" s="103"/>
      <c r="G61" s="103"/>
      <c r="H61" s="90"/>
      <c r="I61" s="17">
        <f ca="1">IF(ISBLANK($C$8),"",ROUND(VLOOKUP($C$9,'MM-MC Tarifák'!$A$3:$AQ$67,HLOOKUP($C61,'MM-MC Tarifák'!$B$1:$AQ$2,2,0),0)/1000*$H$61*IF(OR(AND($C$16="Forint",$H$61&gt;=100000,$H$61&lt;=1000000),AND($C$16="Euró",$H$61&gt;=340,$H$61&lt;=3250)),1,0)*VLOOKUP($C$12,Paraméterek!$K$1:$L$4,2,0)*IF($O$61="Kizárás",1,1+$O$61),IF($C$16="Forint",0,2)))</f>
        <v>0</v>
      </c>
      <c r="J61" s="104"/>
      <c r="K61" s="105"/>
      <c r="L61" s="18" t="str">
        <f>IF(AND($J$61="Ezt kérem!",$H$13&lt;&gt;""),"!","")</f>
        <v/>
      </c>
      <c r="M61" s="48"/>
      <c r="N61" s="21"/>
      <c r="O61" s="16">
        <f>IF(ISBLANK($B$23),0,VLOOKUP($B$23,'Foglalkozási pótdíjak'!$A$3:$K$494,8,0))</f>
        <v>0</v>
      </c>
    </row>
    <row r="62" spans="2:15" ht="12.75" customHeight="1" x14ac:dyDescent="0.2">
      <c r="B62" s="98"/>
      <c r="C62" s="103" t="s">
        <v>66</v>
      </c>
      <c r="D62" s="103"/>
      <c r="E62" s="103"/>
      <c r="F62" s="103"/>
      <c r="G62" s="103"/>
      <c r="H62" s="94"/>
      <c r="I62" s="17">
        <f ca="1">IF(ISBLANK($C$8),"",ROUND(VLOOKUP($C$9,'MM-MC Tarifák'!$A$3:$AQ$67,HLOOKUP($C62,'MM-MC Tarifák'!$B$1:$AQ$2,2,0),0)/1000*$H$62*IF(OR(AND($C$16="Forint",$H$62&gt;=100000,$H$62&lt;=500000),AND($C$16="Euró",$H$62&gt;=340,$H$62&lt;=1625)),1,0)*VLOOKUP($C$12,Paraméterek!$K$1:$L$4,2,0)*IF($O$62="Kizárás",1,1+$O$62),IF($C$16="Forint",0,2)))</f>
        <v>0</v>
      </c>
      <c r="J62" s="104"/>
      <c r="K62" s="105"/>
      <c r="L62" s="18" t="str">
        <f>IF(AND($J$62="Ezt kérem!",$H$13&lt;&gt;""),"!","")</f>
        <v/>
      </c>
      <c r="M62" s="48"/>
      <c r="N62" s="21"/>
      <c r="O62" s="16">
        <f>IF(ISBLANK($B$23),0,VLOOKUP($B$23,'Foglalkozási pótdíjak'!$A$3:$K$494,8,0))</f>
        <v>0</v>
      </c>
    </row>
    <row r="63" spans="2:15" ht="12.75" customHeight="1" x14ac:dyDescent="0.2">
      <c r="B63" s="98"/>
      <c r="C63" s="103" t="s">
        <v>25</v>
      </c>
      <c r="D63" s="103"/>
      <c r="E63" s="103"/>
      <c r="F63" s="103"/>
      <c r="G63" s="103"/>
      <c r="H63" s="94">
        <v>200000</v>
      </c>
      <c r="I63" s="17">
        <f ca="1">IF(ISBLANK($C$8),"",ROUND(VLOOKUP($C$9,'MM-MC Tarifák'!$A$3:$AQ$67,HLOOKUP($C63,'MM-MC Tarifák'!$B$1:$AQ$2,2,0),0)/1000*$H$63*IF(OR(AND($C$16="Forint",$H$63&gt;=100000,$H$63&lt;=1000000),AND($C$16="Euró",$H$63&gt;=340,$H$63&lt;=3250)),1,0)*VLOOKUP($C$12,Paraméterek!$K$1:$L$4,2,0)*IF($O$63="Kizárás",1,1+$O$63),IF($C$16="Forint",0,2)))</f>
        <v>1046</v>
      </c>
      <c r="J63" s="104" t="s">
        <v>730</v>
      </c>
      <c r="K63" s="105"/>
      <c r="L63" s="18" t="str">
        <f>IF(AND($J$63="Ezt kérem!",$H$14&lt;&gt;""),"!","")</f>
        <v/>
      </c>
      <c r="M63" s="48"/>
      <c r="N63" s="21"/>
      <c r="O63" s="16">
        <f>IF(ISBLANK($B$23),0,VLOOKUP($B$23,'Foglalkozási pótdíjak'!$A$3:$K$494,9,0))</f>
        <v>0</v>
      </c>
    </row>
    <row r="64" spans="2:15" ht="12.75" customHeight="1" x14ac:dyDescent="0.2">
      <c r="B64" s="98"/>
      <c r="C64" s="103" t="s">
        <v>427</v>
      </c>
      <c r="D64" s="103"/>
      <c r="E64" s="103"/>
      <c r="F64" s="103"/>
      <c r="G64" s="103"/>
      <c r="H64" s="94"/>
      <c r="I64" s="17">
        <f ca="1">IF(ISBLANK($C$8),"",ROUND(VLOOKUP($C$9,'MM-MC Tarifák'!$A$3:$AQ$67,HLOOKUP($C64,'MM-MC Tarifák'!$B$1:$AQ$2,2,0),0)/1000*$H$64*IF(OR(AND($C$16="Forint",$H$64&gt;=100000,$H$64&lt;=500000),AND($C$16="Euró",$H$64&gt;=340,$H$64&lt;=1625)),1,0)*VLOOKUP($C$12,Paraméterek!$K$1:$L$4,2,0)*IF($O$64="Kizárás",1,1+$O$64),IF($C$16="Forint",0,2)))</f>
        <v>0</v>
      </c>
      <c r="J64" s="104"/>
      <c r="K64" s="105"/>
      <c r="L64" s="18" t="str">
        <f>IF(AND($J$64="Ezt kérem!",$H$14&lt;&gt;""),"!","")</f>
        <v/>
      </c>
      <c r="M64" s="48"/>
      <c r="N64" s="21"/>
      <c r="O64" s="16">
        <f>IF(ISBLANK($B$23),0,VLOOKUP($B$23,'Foglalkozási pótdíjak'!$A$3:$K$494,9,0))</f>
        <v>0</v>
      </c>
    </row>
    <row r="65" spans="2:15" ht="12.75" customHeight="1" x14ac:dyDescent="0.2">
      <c r="O65" s="16"/>
    </row>
    <row r="66" spans="2:15" ht="12.75" customHeight="1" x14ac:dyDescent="0.2">
      <c r="B66" s="13"/>
      <c r="O66" s="16"/>
    </row>
    <row r="67" spans="2:15" ht="12.75" customHeight="1" x14ac:dyDescent="0.2">
      <c r="B67" s="98" t="s">
        <v>13</v>
      </c>
      <c r="C67" s="103" t="s">
        <v>14</v>
      </c>
      <c r="D67" s="103"/>
      <c r="E67" s="103"/>
      <c r="F67" s="103"/>
      <c r="G67" s="103"/>
      <c r="H67" s="90"/>
      <c r="I67" s="17">
        <f ca="1">IF(ISBLANK($C$8),"",ROUND(VLOOKUP($C$9,'MM-MC Tarifák'!$A$3:$AQ$67,HLOOKUP($C67,'MM-MC Tarifák'!$B$1:$AQ$2,2,0),0)/1000*$H$67*IF(OR(AND($C$16="Forint",$H$67&gt;=2000,$H$67&lt;=40000),AND($C$16="Euró",$H$67&gt;=7,$H$67&lt;=130)),1,0)*VLOOKUP($C$12,Paraméterek!$K$1:$L$4,2,0)*IF($O$67="Kizárás",1,1+$O$67),IF($C$16="Forint",0,2)))</f>
        <v>0</v>
      </c>
      <c r="J67" s="104"/>
      <c r="K67" s="105"/>
      <c r="L67" s="18" t="str">
        <f>IF(AND($J$67="Ezt kérem!",$H$11&lt;&gt;""),"!","")</f>
        <v/>
      </c>
      <c r="M67" s="48"/>
      <c r="N67" s="21"/>
      <c r="O67" s="16">
        <f>IF(ISBLANK($B$23),0,VLOOKUP($B$23,'Foglalkozási pótdíjak'!$A$3:$K$494,10,0))</f>
        <v>0</v>
      </c>
    </row>
    <row r="68" spans="2:15" ht="12.75" customHeight="1" x14ac:dyDescent="0.2">
      <c r="B68" s="98"/>
      <c r="C68" s="103" t="s">
        <v>75</v>
      </c>
      <c r="D68" s="103"/>
      <c r="E68" s="103"/>
      <c r="F68" s="103"/>
      <c r="G68" s="103"/>
      <c r="H68" s="94"/>
      <c r="I68" s="17">
        <f ca="1">IF(ISBLANK($C$8),"",ROUND(VLOOKUP($C$9,'MM-MC Tarifák'!$A$3:$AQ$67,HLOOKUP($C68,'MM-MC Tarifák'!$B$1:$AQ$2,2,0),0)/1000*$H$68*IF(OR(AND($C$16="Forint",$H$68&gt;=2000,$H$68&lt;=20000),AND($C$16="Euró",$H$68&gt;=7,$H$68&lt;=65)),1,0)*VLOOKUP($C$12,Paraméterek!$K$1:$L$4,2,0)*IF($O$68="Kizárás",1,1+$O$68),IF($C$16="Forint",0,2)))</f>
        <v>0</v>
      </c>
      <c r="J68" s="104"/>
      <c r="K68" s="105"/>
      <c r="L68" s="18" t="str">
        <f>IF(AND($J$68="Ezt kérem!",$H$11&lt;&gt;""),"!","")</f>
        <v/>
      </c>
      <c r="M68" s="48"/>
      <c r="N68" s="21"/>
      <c r="O68" s="16">
        <f>IF(ISBLANK($B$23),0,VLOOKUP($B$23,'Foglalkozási pótdíjak'!$A$3:$K$494,10,0))</f>
        <v>0</v>
      </c>
    </row>
    <row r="69" spans="2:15" ht="12.75" customHeight="1" x14ac:dyDescent="0.2">
      <c r="B69" s="98"/>
      <c r="C69" s="103" t="s">
        <v>15</v>
      </c>
      <c r="D69" s="103"/>
      <c r="E69" s="103"/>
      <c r="F69" s="103"/>
      <c r="G69" s="103"/>
      <c r="H69" s="94"/>
      <c r="I69" s="17">
        <f ca="1">IF(ISBLANK($C$8),"",ROUND(VLOOKUP($C$9,'MM-MC Tarifák'!$A$3:$AQ$67,HLOOKUP($C69,'MM-MC Tarifák'!$B$1:$AQ$2,2,0),0)/1000*$H$69*IF(OR(AND($C$16="Forint",$H$69&gt;=2000,$H$69&lt;=40000),AND($C$16="Euró",$H$69&gt;=7,$H$69&lt;=130)),1,0)*VLOOKUP($C$12,Paraméterek!$K$1:$L$4,2,0)*IF($O$69="Kizárás",1,1+$O$69),IF($C$16="Forint",0,2)))</f>
        <v>0</v>
      </c>
      <c r="J69" s="104"/>
      <c r="K69" s="105"/>
      <c r="L69" s="18" t="str">
        <f>IF(AND($J$69="Ezt kérem!",$H$11&lt;&gt;""),"!","")</f>
        <v/>
      </c>
      <c r="M69" s="48"/>
      <c r="N69" s="21"/>
      <c r="O69" s="16">
        <f>IF(ISBLANK($B$23),0,VLOOKUP($B$23,'Foglalkozási pótdíjak'!$A$3:$K$494,10,0))</f>
        <v>0</v>
      </c>
    </row>
    <row r="70" spans="2:15" ht="12.75" customHeight="1" x14ac:dyDescent="0.2">
      <c r="B70" s="98"/>
      <c r="C70" s="103" t="s">
        <v>76</v>
      </c>
      <c r="D70" s="103"/>
      <c r="E70" s="103"/>
      <c r="F70" s="103"/>
      <c r="G70" s="103"/>
      <c r="H70" s="94"/>
      <c r="I70" s="17">
        <f ca="1">IF(ISBLANK($C$8),"",ROUND(VLOOKUP($C$9,'MM-MC Tarifák'!$A$3:$AQ$67,HLOOKUP($C70,'MM-MC Tarifák'!$B$1:$AQ$2,2,0),0)/1000*$H$70*IF(OR(AND($C$16="Forint",$H$70&gt;=2000,$H$70&lt;=20000),AND($C$16="Euró",$H$70&gt;=7,$H$70&lt;=65)),1,0)*VLOOKUP($C$12,Paraméterek!$K$1:$L$4,2,0)*IF($O$70="Kizárás",1,1+$O$70),IF($C$16="Forint",0,2)))</f>
        <v>0</v>
      </c>
      <c r="J70" s="104"/>
      <c r="K70" s="105"/>
      <c r="L70" s="18" t="str">
        <f>IF(AND($J$70="Ezt kérem!",$H$11&lt;&gt;""),"!","")</f>
        <v/>
      </c>
      <c r="M70" s="48"/>
      <c r="N70" s="21"/>
      <c r="O70" s="16">
        <f>IF(ISBLANK($B$23),0,VLOOKUP($B$23,'Foglalkozási pótdíjak'!$A$3:$K$494,10,0))</f>
        <v>0</v>
      </c>
    </row>
    <row r="71" spans="2:15" ht="12.75" customHeight="1" x14ac:dyDescent="0.2">
      <c r="B71" s="98"/>
      <c r="C71" s="103" t="s">
        <v>16</v>
      </c>
      <c r="D71" s="103"/>
      <c r="E71" s="103"/>
      <c r="F71" s="103"/>
      <c r="G71" s="103"/>
      <c r="H71" s="94">
        <v>3000</v>
      </c>
      <c r="I71" s="17">
        <f ca="1">IF(ISBLANK($C$8),"",ROUND(VLOOKUP($C$9,'MM-MC Tarifák'!$A$3:$AQ$67,HLOOKUP($C71,'MM-MC Tarifák'!$B$1:$AQ$2,2,0),0)/1000*$H$71*IF(OR(AND($C$16="Forint",$H$71&gt;=2000,$H$71&lt;=40000),AND($C$16="Euró",$H$71&gt;=7,$H$71&lt;=130)),1,0)*VLOOKUP($C$12,Paraméterek!$K$1:$L$4,2,0)*IF($O$71="Kizárás",1,1+$O$71),IF($C$16="Forint",0,2)))</f>
        <v>776</v>
      </c>
      <c r="J71" s="104" t="s">
        <v>730</v>
      </c>
      <c r="K71" s="105"/>
      <c r="L71" s="18" t="str">
        <f>IF(AND($J$71="Ezt kérem!",$H$12&lt;&gt;""),"!","")</f>
        <v/>
      </c>
      <c r="M71" s="48"/>
      <c r="N71" s="21"/>
      <c r="O71" s="16">
        <f>IF(ISBLANK($B$23),0,VLOOKUP($B$23,'Foglalkozási pótdíjak'!$A$3:$K$494,11,0))</f>
        <v>0</v>
      </c>
    </row>
    <row r="72" spans="2:15" ht="12.75" customHeight="1" x14ac:dyDescent="0.2">
      <c r="B72" s="98"/>
      <c r="C72" s="103" t="s">
        <v>77</v>
      </c>
      <c r="D72" s="103"/>
      <c r="E72" s="103"/>
      <c r="F72" s="103"/>
      <c r="G72" s="103"/>
      <c r="H72" s="94"/>
      <c r="I72" s="17">
        <f ca="1">IF(ISBLANK($C$8),"",ROUND(VLOOKUP($C$9,'MM-MC Tarifák'!$A$3:$AQ$67,HLOOKUP($C72,'MM-MC Tarifák'!$B$1:$AQ$2,2,0),0)/1000*$H$72*IF(OR(AND($C$16="Forint",$H$72&gt;=2000,$H$72&lt;=20000),AND($C$16="Euró",$H$72&gt;=7,$H$72&lt;=65)),1,0)*VLOOKUP($C$12,Paraméterek!$K$1:$L$4,2,0)*IF($O$72="Kizárás",1,1+$O$72),IF($C$16="Forint",0,2)))</f>
        <v>0</v>
      </c>
      <c r="J72" s="104"/>
      <c r="K72" s="105"/>
      <c r="L72" s="18" t="str">
        <f>IF(AND($J$72="Ezt kérem!",$H$12&lt;&gt;""),"!","")</f>
        <v/>
      </c>
      <c r="M72" s="48"/>
      <c r="N72" s="21"/>
      <c r="O72" s="16">
        <f>IF(ISBLANK($B$23),0,VLOOKUP($B$23,'Foglalkozási pótdíjak'!$A$3:$K$494,11,0))</f>
        <v>0</v>
      </c>
    </row>
    <row r="73" spans="2:15" ht="12.75" customHeight="1" x14ac:dyDescent="0.2">
      <c r="B73" s="98"/>
      <c r="C73" s="103" t="s">
        <v>17</v>
      </c>
      <c r="D73" s="103"/>
      <c r="E73" s="103"/>
      <c r="F73" s="103"/>
      <c r="G73" s="103"/>
      <c r="H73" s="94"/>
      <c r="I73" s="17">
        <f ca="1">IF(ISBLANK($C$8),"",ROUND(VLOOKUP($C$9,'MM-MC Tarifák'!$A$3:$AQ$67,HLOOKUP($C73,'MM-MC Tarifák'!$B$1:$AQ$2,2,0),0)/1000*$H$73*IF(OR(AND($C$16="Forint",$H$73&gt;=2000,$H$73&lt;=40000),AND($C$16="Euró",$H$73&gt;=7,$H$73&lt;=130)),1,0)*VLOOKUP($C$12,Paraméterek!$K$1:$L$4,2,0)*IF($O$73="Kizárás",1,1+$O$73),IF($C$16="Forint",0,2)))</f>
        <v>0</v>
      </c>
      <c r="J73" s="104"/>
      <c r="K73" s="105"/>
      <c r="L73" s="18" t="str">
        <f>IF(AND($J$73="Ezt kérem!",$H$12&lt;&gt;""),"!","")</f>
        <v/>
      </c>
      <c r="M73" s="48"/>
      <c r="N73" s="21"/>
      <c r="O73" s="16">
        <f>IF(ISBLANK($B$23),0,VLOOKUP($B$23,'Foglalkozási pótdíjak'!$A$3:$K$494,11,0))</f>
        <v>0</v>
      </c>
    </row>
    <row r="74" spans="2:15" ht="12.75" customHeight="1" x14ac:dyDescent="0.2">
      <c r="B74" s="98"/>
      <c r="C74" s="103" t="s">
        <v>78</v>
      </c>
      <c r="D74" s="103"/>
      <c r="E74" s="103"/>
      <c r="F74" s="103"/>
      <c r="G74" s="103"/>
      <c r="H74" s="94"/>
      <c r="I74" s="17">
        <f ca="1">IF(ISBLANK($C$8),"",ROUND(VLOOKUP($C$9,'MM-MC Tarifák'!$A$3:$AQ$67,HLOOKUP($C74,'MM-MC Tarifák'!$B$1:$AQ$2,2,0),0)/1000*$H$74*IF(OR(AND($C$16="Forint",$H$74&gt;=2000,$H$74&lt;=20000),AND($C$16="Euró",$H$74&gt;=7,$H$74&lt;=65)),1,0)*VLOOKUP($C$12,Paraméterek!$K$1:$L$4,2,0)*IF($O$74="Kizárás",1,1+$O$74),IF($C$16="Forint",0,2)))</f>
        <v>0</v>
      </c>
      <c r="J74" s="104"/>
      <c r="K74" s="105"/>
      <c r="L74" s="18" t="str">
        <f>IF(AND($J$74="Ezt kérem!",$H$12&lt;&gt;""),"!","")</f>
        <v/>
      </c>
      <c r="M74" s="48"/>
      <c r="N74" s="21"/>
      <c r="O74" s="16">
        <f>IF(ISBLANK($B$23),0,VLOOKUP($B$23,'Foglalkozási pótdíjak'!$A$3:$K$494,11,0))</f>
        <v>0</v>
      </c>
    </row>
    <row r="75" spans="2:15" ht="12.75" customHeight="1" x14ac:dyDescent="0.2">
      <c r="O75" s="16"/>
    </row>
    <row r="76" spans="2:15" ht="12.75" customHeight="1" x14ac:dyDescent="0.2">
      <c r="B76" s="13"/>
      <c r="O76" s="16"/>
    </row>
    <row r="77" spans="2:15" ht="12.75" customHeight="1" x14ac:dyDescent="0.2">
      <c r="B77" s="69" t="s">
        <v>18</v>
      </c>
      <c r="C77" s="103" t="s">
        <v>19</v>
      </c>
      <c r="D77" s="103"/>
      <c r="E77" s="103"/>
      <c r="F77" s="103"/>
      <c r="G77" s="103"/>
      <c r="H77" s="72">
        <v>500000</v>
      </c>
      <c r="I77" s="17">
        <f ca="1">IF(ISBLANK($C$8),"",ROUND(VLOOKUP($C$9,'MM-MC Tarifák'!$A$3:$AQ$67,HLOOKUP($C77,'MM-MC Tarifák'!$B$1:$AQ$2,2,0),0)/1000*$H$77*IF(OR(AND($C$16="Forint",$H$77&gt;=500000,$H$77&lt;=50000000),AND($C$16="Euró",$H$77&gt;=1700,$H$77&lt;=162500)),1,0)*VLOOKUP($C$12,Paraméterek!$K$1:$L$4,2,0)*IF($O$77="Kizárás",1,1+$O$77),IF($C$16="Forint",0,2)))</f>
        <v>79</v>
      </c>
      <c r="J77" s="104"/>
      <c r="K77" s="105"/>
      <c r="L77" s="18" t="str">
        <f>IF(AND($J$77="Ezt kérem!",$H$5&lt;&gt;""),"!","")</f>
        <v/>
      </c>
      <c r="M77" s="48"/>
      <c r="N77" s="21"/>
      <c r="O77" s="49">
        <v>0</v>
      </c>
    </row>
    <row r="78" spans="2:15" ht="12.75" customHeight="1" x14ac:dyDescent="0.2">
      <c r="O78" s="16"/>
    </row>
    <row r="79" spans="2:15" ht="12.75" customHeight="1" x14ac:dyDescent="0.2">
      <c r="B79" s="13"/>
      <c r="O79" s="16"/>
    </row>
    <row r="80" spans="2:15" ht="12.75" customHeight="1" x14ac:dyDescent="0.2">
      <c r="B80" s="69" t="s">
        <v>20</v>
      </c>
      <c r="C80" s="103" t="s">
        <v>21</v>
      </c>
      <c r="D80" s="103"/>
      <c r="E80" s="103"/>
      <c r="F80" s="103"/>
      <c r="G80" s="103"/>
      <c r="H80" s="72">
        <v>300000</v>
      </c>
      <c r="I80" s="17">
        <f ca="1">IF(ISBLANK($C$8),"",ROUND(VLOOKUP($C$9,'MM-MC Tarifák'!$A$3:$AQ$67,HLOOKUP($C80,'MM-MC Tarifák'!$B$1:$AQ$2,2,0),0)/1000*$H$80*IF(OR(AND($C$16="Forint",$H$80&gt;=100000,$H$80&lt;=1000000),AND($C$16="Euró",$H$80&gt;=340,$H$80&lt;=3250)),1,0)*VLOOKUP($C$12,Paraméterek!$K$1:$L$4,2,0)*IF($O$80="Kizárás",1,1+$O$80),IF($C$16="Forint",0,2)))</f>
        <v>462</v>
      </c>
      <c r="J80" s="104" t="s">
        <v>730</v>
      </c>
      <c r="K80" s="105"/>
      <c r="L80" s="18"/>
      <c r="M80" s="48"/>
      <c r="O80" s="16">
        <f>IF(ISBLANK($B$23),0,VLOOKUP($B$23,'Foglalkozási pótdíjak'!$A$3:$K$494,7,0))</f>
        <v>0</v>
      </c>
    </row>
    <row r="81" spans="2:15" ht="12.75" customHeight="1" x14ac:dyDescent="0.2">
      <c r="O81" s="16"/>
    </row>
    <row r="82" spans="2:15" ht="12.75" customHeight="1" x14ac:dyDescent="0.2">
      <c r="O82" s="16"/>
    </row>
    <row r="83" spans="2:15" ht="12.75" customHeight="1" x14ac:dyDescent="0.2">
      <c r="B83" s="98" t="s">
        <v>22</v>
      </c>
      <c r="C83" s="103" t="s">
        <v>79</v>
      </c>
      <c r="D83" s="103"/>
      <c r="E83" s="103"/>
      <c r="F83" s="103"/>
      <c r="G83" s="103"/>
      <c r="H83" s="19"/>
      <c r="I83" s="17">
        <f ca="1">IF(ISBLANK($C$8),"",ROUND(VLOOKUP($C$9,'MM-MC Tarifák'!$A$3:$AQ$67,HLOOKUP($C83,'MM-MC Tarifák'!$B$1:$AQ$2,2,0),0)/IF($C$16="Euró",300,1)/VLOOKUP($C$12,Paraméterek!$K$1:$M$4,3,0)*IF($O$83="Kizárás",1,1+$O$83),IF($C$16="Forint",0,2)))</f>
        <v>500</v>
      </c>
      <c r="J83" s="104"/>
      <c r="K83" s="105"/>
      <c r="L83" s="18"/>
      <c r="M83" s="48"/>
      <c r="O83" s="49">
        <v>0</v>
      </c>
    </row>
    <row r="84" spans="2:15" ht="12.75" customHeight="1" x14ac:dyDescent="0.2">
      <c r="B84" s="98"/>
      <c r="C84" s="103" t="s">
        <v>23</v>
      </c>
      <c r="D84" s="103"/>
      <c r="E84" s="103"/>
      <c r="F84" s="103"/>
      <c r="G84" s="103"/>
      <c r="H84" s="19"/>
      <c r="I84" s="17">
        <f ca="1">IF(ISBLANK($C$8),"",ROUND(VLOOKUP($C$9,'MM-MC Tarifák'!$A$3:$AQ$67,HLOOKUP($C84,'MM-MC Tarifák'!$B$1:$AQ$2,2,0),0)/IF($C$16="Euró",300,1)/VLOOKUP($C$12,Paraméterek!$K$1:$M$4,3,0)*IF($O$84="Kizárás",1,1+$O$84),IF($C$16="Forint",0,2)))</f>
        <v>1000</v>
      </c>
      <c r="J84" s="104"/>
      <c r="K84" s="105"/>
      <c r="L84" s="18"/>
      <c r="M84" s="48"/>
      <c r="O84" s="49">
        <v>0</v>
      </c>
    </row>
    <row r="89" spans="2:15" ht="12.75" customHeight="1" x14ac:dyDescent="0.2">
      <c r="B89" s="106" t="s">
        <v>58</v>
      </c>
      <c r="C89" s="106"/>
      <c r="D89" s="106"/>
      <c r="E89" s="106"/>
      <c r="F89" s="106"/>
      <c r="G89" s="106"/>
      <c r="H89" s="106"/>
      <c r="I89" s="106"/>
      <c r="J89" s="106"/>
      <c r="K89" s="106"/>
    </row>
    <row r="90" spans="2:15" ht="12.75" customHeight="1" x14ac:dyDescent="0.2">
      <c r="B90" s="106"/>
      <c r="C90" s="106"/>
      <c r="D90" s="106"/>
      <c r="E90" s="106"/>
      <c r="F90" s="106"/>
      <c r="G90" s="106"/>
      <c r="H90" s="106"/>
      <c r="I90" s="106"/>
      <c r="J90" s="106"/>
      <c r="K90" s="106"/>
    </row>
    <row r="91" spans="2:15" ht="12.75" customHeight="1" x14ac:dyDescent="0.2">
      <c r="B91" s="106"/>
      <c r="C91" s="106"/>
      <c r="D91" s="106"/>
      <c r="E91" s="106"/>
      <c r="F91" s="106"/>
      <c r="G91" s="106"/>
      <c r="H91" s="106"/>
      <c r="I91" s="106"/>
      <c r="J91" s="106"/>
      <c r="K91" s="106"/>
    </row>
    <row r="92" spans="2:15" ht="12.75" customHeight="1" x14ac:dyDescent="0.2">
      <c r="B92" s="106"/>
      <c r="C92" s="106"/>
      <c r="D92" s="106"/>
      <c r="E92" s="106"/>
      <c r="F92" s="106"/>
      <c r="G92" s="106"/>
      <c r="H92" s="106"/>
      <c r="I92" s="106"/>
      <c r="J92" s="106"/>
      <c r="K92" s="106"/>
    </row>
    <row r="93" spans="2:15" ht="12.75" customHeight="1" x14ac:dyDescent="0.2">
      <c r="B93" s="106"/>
      <c r="C93" s="106"/>
      <c r="D93" s="106"/>
      <c r="E93" s="106"/>
      <c r="F93" s="106"/>
      <c r="G93" s="106"/>
      <c r="H93" s="106"/>
      <c r="I93" s="106"/>
      <c r="J93" s="106"/>
      <c r="K93" s="106"/>
    </row>
  </sheetData>
  <sheetProtection password="D9D3" sheet="1" objects="1" scenarios="1"/>
  <mergeCells count="111">
    <mergeCell ref="C50:G50"/>
    <mergeCell ref="J51:K51"/>
    <mergeCell ref="C53:G53"/>
    <mergeCell ref="J53:K53"/>
    <mergeCell ref="C62:G62"/>
    <mergeCell ref="J62:K62"/>
    <mergeCell ref="C58:G58"/>
    <mergeCell ref="C54:G54"/>
    <mergeCell ref="J54:K54"/>
    <mergeCell ref="C56:G56"/>
    <mergeCell ref="J56:K56"/>
    <mergeCell ref="C57:G57"/>
    <mergeCell ref="J57:K57"/>
    <mergeCell ref="J50:K50"/>
    <mergeCell ref="C51:G51"/>
    <mergeCell ref="J64:K64"/>
    <mergeCell ref="J48:K48"/>
    <mergeCell ref="C68:G68"/>
    <mergeCell ref="J68:K68"/>
    <mergeCell ref="C69:G69"/>
    <mergeCell ref="J69:K69"/>
    <mergeCell ref="C70:G70"/>
    <mergeCell ref="J70:K70"/>
    <mergeCell ref="B83:B84"/>
    <mergeCell ref="C83:G83"/>
    <mergeCell ref="J83:K83"/>
    <mergeCell ref="C84:G84"/>
    <mergeCell ref="J84:K84"/>
    <mergeCell ref="J58:K58"/>
    <mergeCell ref="J49:K49"/>
    <mergeCell ref="J52:K52"/>
    <mergeCell ref="J55:K55"/>
    <mergeCell ref="B47:B58"/>
    <mergeCell ref="C49:G49"/>
    <mergeCell ref="C52:G52"/>
    <mergeCell ref="C55:G55"/>
    <mergeCell ref="B61:B64"/>
    <mergeCell ref="C61:G61"/>
    <mergeCell ref="J61:K61"/>
    <mergeCell ref="B40:B44"/>
    <mergeCell ref="C40:G40"/>
    <mergeCell ref="C47:G47"/>
    <mergeCell ref="J47:K47"/>
    <mergeCell ref="C48:G48"/>
    <mergeCell ref="C63:G63"/>
    <mergeCell ref="J63:K63"/>
    <mergeCell ref="B89:K93"/>
    <mergeCell ref="C74:G74"/>
    <mergeCell ref="J74:K74"/>
    <mergeCell ref="C77:G77"/>
    <mergeCell ref="J77:K77"/>
    <mergeCell ref="C80:G80"/>
    <mergeCell ref="J80:K80"/>
    <mergeCell ref="C71:G71"/>
    <mergeCell ref="J71:K71"/>
    <mergeCell ref="C72:G72"/>
    <mergeCell ref="J72:K72"/>
    <mergeCell ref="C73:G73"/>
    <mergeCell ref="J73:K73"/>
    <mergeCell ref="B67:B74"/>
    <mergeCell ref="C67:G67"/>
    <mergeCell ref="J67:K67"/>
    <mergeCell ref="C64:G64"/>
    <mergeCell ref="C30:G30"/>
    <mergeCell ref="J30:K30"/>
    <mergeCell ref="C31:G31"/>
    <mergeCell ref="J31:K31"/>
    <mergeCell ref="C32:G32"/>
    <mergeCell ref="J32:K32"/>
    <mergeCell ref="C44:G44"/>
    <mergeCell ref="J44:K44"/>
    <mergeCell ref="J40:K40"/>
    <mergeCell ref="C41:G41"/>
    <mergeCell ref="J41:K41"/>
    <mergeCell ref="C42:G42"/>
    <mergeCell ref="J36:K36"/>
    <mergeCell ref="C37:G37"/>
    <mergeCell ref="J37:K37"/>
    <mergeCell ref="B35:B37"/>
    <mergeCell ref="C35:G35"/>
    <mergeCell ref="H35:H37"/>
    <mergeCell ref="J35:K35"/>
    <mergeCell ref="C36:G36"/>
    <mergeCell ref="J42:K42"/>
    <mergeCell ref="C43:G43"/>
    <mergeCell ref="J43:K43"/>
    <mergeCell ref="B18:B19"/>
    <mergeCell ref="C18:C19"/>
    <mergeCell ref="D18:D19"/>
    <mergeCell ref="B22:F22"/>
    <mergeCell ref="H22:I23"/>
    <mergeCell ref="J22:K23"/>
    <mergeCell ref="B23:F23"/>
    <mergeCell ref="J18:K19"/>
    <mergeCell ref="B25:G26"/>
    <mergeCell ref="H25:H26"/>
    <mergeCell ref="J25:K26"/>
    <mergeCell ref="B28:B32"/>
    <mergeCell ref="C28:G28"/>
    <mergeCell ref="J28:K28"/>
    <mergeCell ref="C29:G29"/>
    <mergeCell ref="J29:K29"/>
    <mergeCell ref="B1:D2"/>
    <mergeCell ref="C8:D8"/>
    <mergeCell ref="C9:D9"/>
    <mergeCell ref="C11:D11"/>
    <mergeCell ref="C13:D13"/>
    <mergeCell ref="C15:D15"/>
    <mergeCell ref="B5:F5"/>
    <mergeCell ref="B6:F6"/>
    <mergeCell ref="H18:I19"/>
  </mergeCells>
  <conditionalFormatting sqref="C28:G28">
    <cfRule type="expression" dxfId="24" priority="10">
      <formula>O28="Kizárás"</formula>
    </cfRule>
  </conditionalFormatting>
  <conditionalFormatting sqref="C29:G32">
    <cfRule type="expression" dxfId="23" priority="9">
      <formula>O29="Kizárás"</formula>
    </cfRule>
  </conditionalFormatting>
  <conditionalFormatting sqref="C35:G37">
    <cfRule type="expression" dxfId="22" priority="8">
      <formula>O35="Kizárás"</formula>
    </cfRule>
  </conditionalFormatting>
  <conditionalFormatting sqref="C40:G44">
    <cfRule type="expression" dxfId="21" priority="7">
      <formula>O40="Kizárás"</formula>
    </cfRule>
  </conditionalFormatting>
  <conditionalFormatting sqref="C47:G58">
    <cfRule type="expression" dxfId="20" priority="6">
      <formula>O47="Kizárás"</formula>
    </cfRule>
  </conditionalFormatting>
  <conditionalFormatting sqref="C61:G64">
    <cfRule type="expression" dxfId="19" priority="5">
      <formula>O61="Kizárás"</formula>
    </cfRule>
  </conditionalFormatting>
  <conditionalFormatting sqref="C67:G74">
    <cfRule type="expression" dxfId="18" priority="4">
      <formula>O67="Kizárás"</formula>
    </cfRule>
  </conditionalFormatting>
  <conditionalFormatting sqref="C77:G77">
    <cfRule type="expression" dxfId="17" priority="3">
      <formula>O77="Kizárás"</formula>
    </cfRule>
  </conditionalFormatting>
  <conditionalFormatting sqref="C80:G80">
    <cfRule type="expression" dxfId="16" priority="2">
      <formula>O80="Kizárás"</formula>
    </cfRule>
  </conditionalFormatting>
  <conditionalFormatting sqref="C83:G84">
    <cfRule type="expression" dxfId="15" priority="1">
      <formula>O83="Kizárás"</formula>
    </cfRule>
  </conditionalFormatting>
  <dataValidations xWindow="666" yWindow="684" count="44">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Care biztosítottjának életkora. Akinek min.16 évesnek kell lennie._x000a_Az egyes fedezetek különböző max. belépési korokkal rendelkeznek, ezt meghaladva nem történik számítás._x000a__x000a_Ezt a mezőt mindenféleképpen ki kell tölteni!_x000a_Pl.: 1970.06.30" sqref="C8:D8" xr:uid="{00000000-0002-0000-0100-000000000000}">
      <formula1>DATE(YEAR(TODAY()-84*365.25),"01","01")</formula1>
      <formula2>DATE(YEAR(TODAY()-16*365.25),"12","31")</formula2>
    </dataValidation>
    <dataValidation type="list" allowBlank="1" showInputMessage="1" showErrorMessage="1" errorTitle="Érvénytelen adat" error="A díjfizetés deviza neme csak a következők egyike lehet:_x000a_- Forint_x000a_- Euró" promptTitle="Deviza" prompt="Itt állítható be a MetCare biztosítás deviza neme._x000a__x000a_Amennyiben a mező üressen marad, úgy alapértelmezetten forintos díjfizetéssel történik a számítás." sqref="C15:D15" xr:uid="{00000000-0002-0000-0100-000001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Care biztosítás díjfizetés módja._x000a__x000a_Amennyiben a mezőt üressen marad, úgy alapértelmezetten folyószámláról történő díjfizetéssel történik a számítás." sqref="C13:D13" xr:uid="{00000000-0002-0000-0100-000002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Care biztosítás díjfizetés gyakorisága._x000a__x000a_Amennyiben a mező üressen marad, úgy alapértelmezetten éves díjfizetéssel történik a számítás." sqref="C11:D11" xr:uid="{00000000-0002-0000-0100-000003000000}">
      <formula1>Díj_Gyak</formula1>
    </dataValidation>
    <dataValidation type="list" allowBlank="1" showInputMessage="1" showErrorMessage="1" sqref="J47:K58 J35:K37 J40:K44 J83:K84 J61:K64 J67:K74 J77:K77 J80:K80 J28:K32" xr:uid="{00000000-0002-0000-0100-000004000000}">
      <formula1>"Ezt kérem!"</formula1>
    </dataValidation>
    <dataValidation type="list" allowBlank="1" showInputMessage="1" showErrorMessage="1" errorTitle="Rossz adat" error="Csak a listában szereplő foglalkozások adhatók meg." promptTitle="A biztosított foglalkázása" prompt="Itt állítható be a MetCare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100-000005000000}">
      <formula1>Foglalkozás</formula1>
    </dataValidation>
    <dataValidation type="decimal" allowBlank="1" showInputMessage="1" showErrorMessage="1" errorTitle="Rossz adat" error="Választható biztosítási összegek:_x000a__x000a_min.: 500 000 Ft_x000a_max.: 200 000 000 Ft" promptTitle="Hirtelen halál" prompt="Itt választható ki a biztosítási összeg._x000a__x000a_min.: 500 000 Ft_x000a_max.: 200 000 000 Ft" sqref="H31" xr:uid="{00000000-0002-0000-0100-000006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Közlekedési baleseti halál" prompt="Itt választható ki a biztosítási összeg._x000a__x000a_min.: 500 000 Ft_x000a_max.: 100 000 000 Ft" sqref="H30" xr:uid="{00000000-0002-0000-0100-000007000000}">
      <formula1>IF($C$16="Forint",250000,850)</formula1>
      <formula2>IF($C$16="Forint",100000000,325000)</formula2>
    </dataValidation>
    <dataValidation type="decimal"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H29" xr:uid="{00000000-0002-0000-0100-000008000000}">
      <formula1>IF($C$16="Forint",250000,850)</formula1>
      <formula2>IF($C$16="Forint",100000000,325000)</formula2>
    </dataValidation>
    <dataValidation type="decimal" allowBlank="1" showInputMessage="1" showErrorMessage="1" errorTitle="Rossz adat" error="Választható biztosítási összegek:_x000a__x000a_Fix: 250 000 Ft_x000a_min.: 500 000 Ft_x000a_max.: 200 000 000 Ft" promptTitle="Bármely okú halál" prompt="Itt választható ki a biztosítási összeg._x000a__x000a_Fix: 250 000 Ft_x000a_min.: 500 000 Ft_x000a_max.: 200 000 000 Ft" sqref="H28" xr:uid="{00000000-0002-0000-0100-000009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Szülők együttes baleseti halála" prompt="Itt választható ki a biztosítási összeg._x000a__x000a_min.: 500 000 Ft_x000a_max.: 100 000 000 Ft" sqref="H32" xr:uid="{00000000-0002-0000-0100-00000A000000}">
      <formula1>IF($C$16="Forint",250000,850)</formula1>
      <formula2>IF($C$16="Forint",100000000,325000)</formula2>
    </dataValidation>
    <dataValidation type="decimal"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H35:H37" xr:uid="{00000000-0002-0000-0100-00000B000000}">
      <formula1>IF($C$16="Forint",1000000,3400)</formula1>
      <formula2>IF($C$16="Forint",50000000,162500)</formula2>
    </dataValidation>
    <dataValidation type="decimal" allowBlank="1" showInputMessage="1" showErrorMessage="1" errorTitle="Rossz adat" error="Választható biztosítási összegek:_x000a__x000a_min.: 500 000 Ft_x000a_max.: 80 000 000 Ft" promptTitle="Baleseti 1%-tól térítő – 250%-ig" prompt="Itt választható ki a biztosítási összeg._x000a__x000a_min.: 500 000 Ft_x000a_max.: 80 000 000 Ft" sqref="H43" xr:uid="{00000000-0002-0000-0100-00000C000000}">
      <formula1>IF($C$16="Forint",500000,1700)</formula1>
      <formula2>IF($C$16="Forint",80000000,260000)</formula2>
    </dataValidation>
    <dataValidation type="decimal"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H42" xr:uid="{00000000-0002-0000-0100-00000D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31%-tól térítő" prompt="Itt választható ki a biztosítási összeg._x000a__x000a_min.: 500 000 Ft_x000a_max.: 200 000 000 Ft" sqref="H41" xr:uid="{00000000-0002-0000-0100-00000E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61%-tól térítő" prompt="Itt választható ki a biztosítási összeg._x000a__x000a_min.: 500 000 Ft_x000a_max.: 200 000 000 Ft" sqref="H40" xr:uid="{00000000-0002-0000-0100-00000F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100 000 000 Ft" promptTitle="Bármely okú" prompt="Itt választható ki a biztosítási összeg._x000a__x000a_min.: 500 000 Ft_x000a_max.: 100 000 000 Ft" sqref="H44" xr:uid="{00000000-0002-0000-0100-000010000000}">
      <formula1>IF($C$16="Forint",500000,1700)</formula1>
      <formula2>IF($C$16="Forint",100000000,325000)</formula2>
    </dataValidation>
    <dataValidation type="decimal" allowBlank="1" showInputMessage="1" showErrorMessage="1" errorTitle="Rossz adat" error="Választható biztosítási összegek:_x000a__x000a_min.: 100 000 Ft_x000a_max.: 500 000 Ft" promptTitle="Bármely okú 200%-ig" prompt="Itt választható ki a biztosítási összeg._x000a__x000a_min.: 100 000 Ft_x000a_max.: 500 000 Ft" sqref="H64" xr:uid="{00000000-0002-0000-0100-000011000000}">
      <formula1>IF($C$16="Forint",100000,340)</formula1>
      <formula2>IF($C$16="Forint",500000,1625)</formula2>
    </dataValidation>
    <dataValidation type="decimal" allowBlank="1" showInputMessage="1" showErrorMessage="1" errorTitle="Rossz adat" error="Választható biztosítási összegek:_x000a__x000a_min.: 100 000 Ft_x000a_max.: 500 000 Ft" promptTitle="Baleseti – 200%-ig" prompt="Itt választható ki a biztosítási összeg._x000a__x000a_min.: 100 000 Ft_x000a_max.: 500 000 Ft" sqref="H62" xr:uid="{00000000-0002-0000-0100-000012000000}">
      <formula1>IF($C$16="Forint",100000,340)</formula1>
      <formula2>IF($C$16="Forint",500000,1625)</formula2>
    </dataValidation>
    <dataValidation type="decimal"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H63" xr:uid="{00000000-0002-0000-0100-000013000000}">
      <formula1>IF($C$16="Forint",100000,340)</formula1>
      <formula2>IF($C$16="Forint",1000000,3250)</formula2>
    </dataValidation>
    <dataValidation type="decimal"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H61" xr:uid="{00000000-0002-0000-0100-000014000000}">
      <formula1>IF($C$16="Forint",100000,340)</formula1>
      <formula2>IF($C$16="Forint",1000000,3250)</formula2>
    </dataValidation>
    <dataValidation type="decimal" allowBlank="1" showInputMessage="1" showErrorMessage="1" errorTitle="Rossz adat" error="Választható biztosítási összegek:_x000a__x000a_min.: 2 000 Ft_x000a_max.: 20 000 Ft" promptTitle="Bármely okú 5. naptól – 200%-ig" prompt="Itt választható ki a biztosítási összeg._x000a__x000a_min.: 2 000 Ft_x000a_max.: 20 000 Ft" sqref="H74" xr:uid="{00000000-0002-0000-0100-000015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5. naptól" prompt="Itt választható ki a biztosítási összeg._x000a__x000a_min.: 2 000 Ft_x000a_max.: 40 000 Ft" sqref="H73" xr:uid="{00000000-0002-0000-0100-000016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ármely okú 1. naptól – 200%-ig" prompt="Itt választható ki a biztosítási összeg._x000a__x000a_min.: 2 000 Ft_x000a_max.: 20 000 Ft" sqref="H72" xr:uid="{00000000-0002-0000-0100-000017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H71" xr:uid="{00000000-0002-0000-0100-000018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5. naptól – 200%-ig" prompt="Itt választható ki a biztosítási összeg._x000a__x000a_min.: 2 000 Ft_x000a_max.: 20 000 Ft" sqref="H70" xr:uid="{00000000-0002-0000-0100-000019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5. naptól" prompt="Itt választható ki a biztosítási összeg._x000a__x000a_min.: 2 000 Ft_x000a_max.: 40 000 Ft" sqref="H69" xr:uid="{00000000-0002-0000-0100-00001A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1. naptól – 200%-ig" prompt="Itt választható ki a biztosítási összeg._x000a__x000a_min.: 2 000 Ft_x000a_max.: 20 000 Ft" sqref="H68" xr:uid="{00000000-0002-0000-0100-00001B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H67" xr:uid="{00000000-0002-0000-0100-00001C000000}">
      <formula1>IF($C$16="Forint",2000,7)</formula1>
      <formula2>IF($C$16="Forint",40000,130)</formula2>
    </dataValidation>
    <dataValidation type="decimal" allowBlank="1" showInputMessage="1" showErrorMessage="1" errorTitle="Rossz adat" error="Választható biztosítási összegek:_x000a__x000a_min.: 500 000 Ft_x000a_max.: 50 000 000 Ft" promptTitle="Cukorbetegség" prompt="Itt választható ki a biztosítási összeg._x000a__x000a_min.: 500 000 Ft_x000a_max.: 50 000 000 Ft" sqref="H77" xr:uid="{00000000-0002-0000-0100-00001D000000}">
      <formula1>IF($C$16="Forint",500000,1700)</formula1>
      <formula2>IF($C$16="Forint",50000000,162500)</formula2>
    </dataValidation>
    <dataValidation type="decimal"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H80" xr:uid="{00000000-0002-0000-0100-00001E000000}">
      <formula1>IF($C$16="Forint",100000,340)</formula1>
      <formula2>IF($C$16="Forint",1000000,3250)</formula2>
    </dataValidation>
    <dataValidation type="decimal" allowBlank="1" showInputMessage="1" showErrorMessage="1" errorTitle="Rossz adat" error="Választható biztosítási összegek:_x000a__x000a_min.: 10 000 Ft_x000a_max.: 833 333 Ft" promptTitle="Baleseti halál – 10 éves" prompt="Itt választható ki a biztosítási összeg._x000a__x000a_min.: 10 000 Ft_x000a_max.: 833 333 Ft" sqref="H48" xr:uid="{00000000-0002-0000-0100-00001F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aleseti halál – 5 éves" prompt="Itt választható ki a biztosítási összeg._x000a__x000a_min.: 10 000 Ft_x000a_max.: 1 666 666 Ft" sqref="H47" xr:uid="{00000000-0002-0000-0100-000020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Szülők baleseti halál – 10 éves" prompt="Itt választható ki a biztosítási összeg._x000a__x000a_min.: 10 000 Ft_x000a_max.: 833 333 Ft" sqref="H51" xr:uid="{00000000-0002-0000-0100-000021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Szülők baleseti halála – 5 éves" prompt="Itt választható ki a biztosítási összeg._x000a__x000a_min.: 10 000 Ft_x000a_max.: 1 666 666 Ft" sqref="H50" xr:uid="{00000000-0002-0000-0100-000022000000}">
      <formula1>IF($C$16="Forint",10000,34)</formula1>
      <formula2>IF($C$16="Forint",1666666,5416)</formula2>
    </dataValidation>
    <dataValidation type="decimal" allowBlank="1" showInputMessage="1" showErrorMessage="1" errorTitle="Rossz adat" error="Választható biztosítási összegek:_x000a__x000a_min.: 10 000 Ft_x000a_max.: 3 333 333 Ft" promptTitle="Baleseti rokkantság – 5 éves" prompt="Itt választható ki a biztosítási összeg._x000a__x000a_min.: 10 000 Ft_x000a_max.: 3 333 333 Ft" sqref="H53" xr:uid="{00000000-0002-0000-0100-000023000000}">
      <formula1>IF($C$16="Forint",10000,34)</formula1>
      <formula2>IF($C$16="Forint",3333333,10833)</formula2>
    </dataValidation>
    <dataValidation type="decimal" allowBlank="1" showInputMessage="1" showErrorMessage="1" errorTitle="Rossz adat" error="Választható biztosítási összegek:_x000a__x000a_min.: 10 000 Ft_x000a_max.: 1 666 666 Ft" promptTitle="Baleseti rokkantság – 10 éves" prompt="Itt választható ki a biztosítási összeg._x000a__x000a_min.: 10 000 Ft_x000a_max.: 1 666 666 Ft" sqref="H54" xr:uid="{00000000-0002-0000-0100-000024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Bármely okú – 10 éves" prompt="Itt választható ki a biztosítási összeg._x000a__x000a_min.: 10 000 Ft_x000a_max.: 833 333 Ft" sqref="H57" xr:uid="{00000000-0002-0000-0100-000025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ármely okú – 5 éves" prompt="Itt választható ki a biztosítási összeg._x000a__x000a_min.: 10 000 Ft_x000a_max.: 1 666 666 Ft" sqref="H56" xr:uid="{00000000-0002-0000-0100-000026000000}">
      <formula1>IF($C$16="Forint",10000,34)</formula1>
      <formula2>IF($C$16="Forint",1666666,5416)</formula2>
    </dataValidation>
    <dataValidation type="decimal" allowBlank="1" showInputMessage="1" showErrorMessage="1" errorTitle="Rossz adat" error="Választható biztosítási összegek:_x000a__x000a_min.: 10 000 Ft_x000a_max.: 416 666 Ft" promptTitle="Baleseti halál – 20 éves" prompt="Itt választható ki a biztosítási összeg:_x000a__x000a_min.: 10 000 Ft_x000a_max.: 416 666 Ft_x000a_" sqref="H49" xr:uid="{00000000-0002-0000-0100-000027000000}">
      <formula1>IF($C$16="Forint",10000,34)</formula1>
      <formula2>IF($C$16="Forint",416666,1354)</formula2>
    </dataValidation>
    <dataValidation type="decimal" allowBlank="1" showInputMessage="1" showErrorMessage="1" errorTitle="Rossz adat" error="Választható biztosítási összegek:_x000a__x000a_min.: 10 000 Ft_x000a_max.: 416 666 Ft" promptTitle="Szülők baleseti halál – 20 éves" prompt="Itt választható ki a biztosítási összeg:_x000a__x000a_min.: 10 000 Ft_x000a_max.: 416 666 Ft_x000a_" sqref="H52" xr:uid="{00000000-0002-0000-0100-000028000000}">
      <formula1>IF($C$16="Forint",10000,34)</formula1>
      <formula2>IF($C$16="Forint",416666,1354)</formula2>
    </dataValidation>
    <dataValidation type="decimal" allowBlank="1" showInputMessage="1" showErrorMessage="1" errorTitle="Rossz adat" error="Választható biztosítási összegek:_x000a__x000a_min.: 10 000 Ft_x000a_max.: 833 333 Ft" promptTitle="Baleseti rokkantság – 20 éves" prompt="Itt választható ki a biztosítási összeg._x000a__x000a_min.: 10 000 Ft_x000a_max.: 833 333 Ft" sqref="H55" xr:uid="{00000000-0002-0000-0100-000029000000}">
      <formula1>IF($C$16="Forint",10000,34)</formula1>
      <formula2>IF($C$16="Forint",833333,2708)</formula2>
    </dataValidation>
    <dataValidation type="decimal" allowBlank="1" showInputMessage="1" showErrorMessage="1" errorTitle="Rossz adat" error="Választható biztosítási összegek:_x000a__x000a_min.: 10 000 Ft_x000a_max.: 416 666 Ft" promptTitle="Bármely okú – 20 éves" prompt="Itt választható ki a biztosítási összeg:_x000a__x000a_min.: 10 000 Ft_x000a_max.: 416 666 Ft_x000a_" sqref="H58" xr:uid="{00000000-0002-0000-0100-00002A000000}">
      <formula1>IF($C$16="Forint",10000,34)</formula1>
      <formula2>IF($C$16="Forint",416666,1354)</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100-00002B000000}"/>
  </dataValidations>
  <printOptions horizontalCentered="1" verticalCentered="1"/>
  <pageMargins left="0" right="0" top="0.74803149606299213" bottom="0.74803149606299213" header="0.31496062992125984" footer="0.31496062992125984"/>
  <pageSetup paperSize="9" scale="66"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0DA"/>
    <pageSetUpPr fitToPage="1"/>
  </sheetPr>
  <dimension ref="A1:AA61"/>
  <sheetViews>
    <sheetView topLeftCell="A3" zoomScaleNormal="100" workbookViewId="0">
      <selection activeCell="E8" sqref="E8:F8"/>
    </sheetView>
  </sheetViews>
  <sheetFormatPr defaultColWidth="9.28515625" defaultRowHeight="12.75" x14ac:dyDescent="0.2"/>
  <cols>
    <col min="1" max="4" width="9.28515625" style="37"/>
    <col min="5" max="5" width="9.28515625" style="37" customWidth="1"/>
    <col min="6" max="15" width="9.28515625" style="37"/>
    <col min="16" max="16" width="9.28515625" style="12" customWidth="1"/>
    <col min="17" max="17" width="9.28515625" style="16"/>
    <col min="18" max="26" width="9.28515625" style="12" hidden="1" customWidth="1"/>
    <col min="27" max="16384" width="9.28515625" style="12"/>
  </cols>
  <sheetData>
    <row r="1" spans="2:26" x14ac:dyDescent="0.2">
      <c r="B1" s="144" t="s">
        <v>82</v>
      </c>
      <c r="C1" s="144"/>
      <c r="D1" s="144"/>
      <c r="E1" s="144"/>
      <c r="F1" s="144"/>
      <c r="R1" s="12" t="s">
        <v>406</v>
      </c>
      <c r="S1" s="12" t="s">
        <v>406</v>
      </c>
      <c r="T1" s="12" t="s">
        <v>406</v>
      </c>
      <c r="U1" s="12" t="s">
        <v>406</v>
      </c>
      <c r="V1" s="12" t="s">
        <v>406</v>
      </c>
      <c r="W1" s="12" t="s">
        <v>406</v>
      </c>
      <c r="X1" s="12" t="s">
        <v>406</v>
      </c>
      <c r="Y1" s="12" t="s">
        <v>406</v>
      </c>
      <c r="Z1" s="12" t="s">
        <v>406</v>
      </c>
    </row>
    <row r="2" spans="2:26" x14ac:dyDescent="0.2">
      <c r="B2" s="144"/>
      <c r="C2" s="144"/>
      <c r="D2" s="144"/>
      <c r="E2" s="144"/>
      <c r="F2" s="144"/>
      <c r="G2" s="38" t="str">
        <f>MetMax!$E$2</f>
        <v>v2.1.7</v>
      </c>
      <c r="Y2" s="133"/>
      <c r="Z2" s="134"/>
    </row>
    <row r="3" spans="2:26" x14ac:dyDescent="0.2">
      <c r="B3" s="39"/>
      <c r="J3" s="51" t="str">
        <f>IF(COUNTIF($N$30:$O$32,"Ezt kérem!")&gt;1,"Egy szerződéshez egyszerre csak egyfajta Kritikus betegség biztosítás választható.","")</f>
        <v/>
      </c>
    </row>
    <row r="4" spans="2:26" x14ac:dyDescent="0.2">
      <c r="B4" s="39"/>
      <c r="J4" s="51" t="str">
        <f>IF(COUNTIF($S$26:$S$51,"Kizárás")=0,"","A vörössel jelzett biztosítások a foglalkozással okozati összefüggésben bekövetkező biztosítási eseményekre nem nyújtanak szolgáltatást.")</f>
        <v/>
      </c>
    </row>
    <row r="5" spans="2:26" x14ac:dyDescent="0.2">
      <c r="B5" s="115" t="s">
        <v>455</v>
      </c>
      <c r="C5" s="116"/>
      <c r="D5" s="116"/>
      <c r="E5" s="116"/>
      <c r="F5" s="116"/>
      <c r="G5" s="116"/>
      <c r="H5" s="117"/>
    </row>
    <row r="6" spans="2:26" x14ac:dyDescent="0.2">
      <c r="B6" s="118"/>
      <c r="C6" s="119"/>
      <c r="D6" s="119"/>
      <c r="E6" s="119"/>
      <c r="F6" s="119"/>
      <c r="G6" s="119"/>
      <c r="H6" s="120"/>
    </row>
    <row r="7" spans="2:26" x14ac:dyDescent="0.2">
      <c r="J7" s="98" t="s">
        <v>87</v>
      </c>
      <c r="K7" s="98"/>
      <c r="L7" s="98"/>
      <c r="M7" s="98"/>
      <c r="N7" s="150">
        <f ca="1">IF(OR(ISBLANK($E$8),ISBLANK($E$11)),"",SUMIF($N$26:$O$51,"Ezt kérem!",$L$26:$M$51)-SUMIF($P$26:$P$51,"!",$L$26:$M$51))</f>
        <v>194760</v>
      </c>
      <c r="O7" s="150"/>
    </row>
    <row r="8" spans="2:26" x14ac:dyDescent="0.2">
      <c r="B8" s="98" t="s">
        <v>405</v>
      </c>
      <c r="C8" s="98"/>
      <c r="D8" s="98"/>
      <c r="E8" s="113">
        <v>25533</v>
      </c>
      <c r="F8" s="113"/>
      <c r="J8" s="98"/>
      <c r="K8" s="98"/>
      <c r="L8" s="98"/>
      <c r="M8" s="98"/>
      <c r="N8" s="150"/>
      <c r="O8" s="150"/>
      <c r="Q8" s="54"/>
      <c r="Y8" s="133">
        <f ca="1">IF(OR(ISBLANK($E$8),ISBLANK($E$11)),"",SUMIF($N$26:$O$51,"Ezt kérem!",$Y$26:$Z$51)-SUMIF($P$26:$P$51,"!",$Y$26:$Z$51))</f>
        <v>151165</v>
      </c>
      <c r="Z8" s="134"/>
    </row>
    <row r="9" spans="2:26" x14ac:dyDescent="0.2">
      <c r="B9" s="98" t="s">
        <v>404</v>
      </c>
      <c r="C9" s="98"/>
      <c r="D9" s="98"/>
      <c r="E9" s="149">
        <f ca="1">IF(ISBLANK($E$8),"",IF(YEAR(TODAY())-YEAR($E$8)&lt;0,"",YEAR(TODAY())-YEAR($E$8)))</f>
        <v>51</v>
      </c>
      <c r="F9" s="149"/>
      <c r="J9" s="146" t="s">
        <v>88</v>
      </c>
      <c r="K9" s="146"/>
      <c r="L9" s="146"/>
      <c r="M9" s="146"/>
      <c r="N9" s="150">
        <f ca="1">IF(OR(ISBLANK($E$8),ISBLANK($E$11)),"",IF(N7&gt;365500,($N$7-365500)*50%+161590,IF($N$7&gt;116900,($N$7-116900)*65%,0)))</f>
        <v>50609</v>
      </c>
      <c r="O9" s="150"/>
    </row>
    <row r="10" spans="2:26" x14ac:dyDescent="0.2">
      <c r="J10" s="146"/>
      <c r="K10" s="146"/>
      <c r="L10" s="146"/>
      <c r="M10" s="146"/>
      <c r="N10" s="150"/>
      <c r="O10" s="150"/>
      <c r="Y10" s="133">
        <f>IF(OR(ISBLANK($E$8),ISBLANK($E$11)),"",0)</f>
        <v>0</v>
      </c>
      <c r="Z10" s="134"/>
    </row>
    <row r="11" spans="2:26" x14ac:dyDescent="0.2">
      <c r="B11" s="98" t="s">
        <v>407</v>
      </c>
      <c r="C11" s="98"/>
      <c r="D11" s="98"/>
      <c r="E11" s="155">
        <v>10</v>
      </c>
      <c r="F11" s="155"/>
      <c r="G11" s="18" t="str">
        <f ca="1">IF($E$9="","",IF($E$9+$E$11&gt;75,"!",""))</f>
        <v/>
      </c>
      <c r="J11" s="98" t="s">
        <v>89</v>
      </c>
      <c r="K11" s="98"/>
      <c r="L11" s="98"/>
      <c r="M11" s="98"/>
      <c r="N11" s="150">
        <f ca="1">IF(OR(ISBLANK($E$8),ISBLANK($E$11)),"",$N$7-$N$9)</f>
        <v>144151</v>
      </c>
      <c r="O11" s="150"/>
    </row>
    <row r="12" spans="2:26" x14ac:dyDescent="0.2">
      <c r="J12" s="98"/>
      <c r="K12" s="98"/>
      <c r="L12" s="98"/>
      <c r="M12" s="98"/>
      <c r="N12" s="150"/>
      <c r="O12" s="150"/>
      <c r="Y12" s="133">
        <f ca="1">IF(OR(ISBLANK($E$8),ISBLANK($E$11)),"",$Y$8-$Y$10)</f>
        <v>151165</v>
      </c>
      <c r="Z12" s="134"/>
    </row>
    <row r="13" spans="2:26" x14ac:dyDescent="0.2">
      <c r="B13" s="98" t="s">
        <v>403</v>
      </c>
      <c r="C13" s="98"/>
      <c r="D13" s="98"/>
      <c r="E13" s="156" t="s">
        <v>28</v>
      </c>
      <c r="F13" s="156"/>
      <c r="J13" s="147" t="str">
        <f>"Fizetendő "&amp;$E$14&amp;" díj:"</f>
        <v>Fizetendő Havi díj:</v>
      </c>
      <c r="K13" s="147"/>
      <c r="L13" s="147"/>
      <c r="M13" s="147"/>
      <c r="N13" s="150">
        <f ca="1">IF(OR(ISBLANK($E$8),ISBLANK($E$11),$G$11="!"),0,IF(ISBLANK($J$26),"",$N$11*VLOOKUP($E$14,Paraméterek!$K$1:$L$4,2,0)*(1-SUMIF($N$50:$O$51,"Ezt kérem!",$L$50:$M$51)/$N$7)+SUMIF($N$50:$O$51,"Ezt kérem!",$L$50:$M$51)/$N$7*$N$11/VLOOKUP($E$14,Paraméterek!$K$1:$M$4,3,0)))</f>
        <v>12320.58597</v>
      </c>
      <c r="O13" s="150"/>
    </row>
    <row r="14" spans="2:26" x14ac:dyDescent="0.2">
      <c r="E14" s="15" t="str">
        <f>IF(ISBLANK($E$13),"Éves",$E$13)</f>
        <v>Havi</v>
      </c>
      <c r="J14" s="147"/>
      <c r="K14" s="147"/>
      <c r="L14" s="147"/>
      <c r="M14" s="147"/>
      <c r="N14" s="150"/>
      <c r="O14" s="150"/>
      <c r="Y14" s="133">
        <f ca="1">IF(OR(ISBLANK($E$8),ISBLANK($E$11)),"",IF(ISBLANK($J$26),"",$Y$12*VLOOKUP($E$14,Paraméterek!$K$1:$L$4,2,0)*(1-SUMIF($N$50:$O$51,"Ezt kérem!",$Y$50:$Z$51)/$Y$8)+SUMIF($N$50:$O$51,"Ezt kérem!",$Y$50:$Z$51)/$Y$8*$Y$12/VLOOKUP($E$14,Paraméterek!$K$1:$M$4,3,0)))</f>
        <v>12920.072550000001</v>
      </c>
      <c r="Z14" s="134"/>
    </row>
    <row r="15" spans="2:26" x14ac:dyDescent="0.2">
      <c r="B15" s="98" t="s">
        <v>402</v>
      </c>
      <c r="C15" s="98"/>
      <c r="D15" s="98"/>
      <c r="E15" s="156"/>
      <c r="F15" s="156"/>
      <c r="J15" s="12"/>
      <c r="K15" s="12"/>
      <c r="L15" s="12"/>
      <c r="M15" s="12"/>
      <c r="N15" s="12"/>
      <c r="O15" s="12"/>
    </row>
    <row r="17" spans="1:26" x14ac:dyDescent="0.2">
      <c r="B17" s="98" t="s">
        <v>401</v>
      </c>
      <c r="C17" s="98"/>
      <c r="D17" s="98"/>
      <c r="E17" s="130" t="s">
        <v>37</v>
      </c>
      <c r="F17" s="130"/>
      <c r="H17" s="12"/>
      <c r="J17" s="121" t="s">
        <v>457</v>
      </c>
      <c r="K17" s="135"/>
      <c r="L17" s="135"/>
      <c r="M17" s="122"/>
      <c r="N17" s="125" t="str">
        <f ca="1">IF(COUNTIF($N$26:$O$51,"Ezt kérem!")=0,"---",'PÜ. limitek'!$I$14)</f>
        <v>Nem szükséges</v>
      </c>
      <c r="O17" s="126"/>
    </row>
    <row r="18" spans="1:26" ht="12.75" customHeight="1" x14ac:dyDescent="0.2">
      <c r="A18" s="12"/>
      <c r="B18" s="12"/>
      <c r="C18" s="32"/>
      <c r="D18" s="33"/>
      <c r="E18" s="12"/>
      <c r="F18" s="13"/>
      <c r="G18" s="12"/>
      <c r="H18" s="12"/>
      <c r="I18" s="12"/>
      <c r="J18" s="123"/>
      <c r="K18" s="136"/>
      <c r="L18" s="136"/>
      <c r="M18" s="124"/>
      <c r="N18" s="127"/>
      <c r="O18" s="128"/>
    </row>
    <row r="19" spans="1:26" ht="12.75" customHeight="1" x14ac:dyDescent="0.2">
      <c r="A19" s="12"/>
      <c r="B19" s="12"/>
      <c r="C19" s="32"/>
      <c r="D19" s="33"/>
      <c r="E19" s="12"/>
      <c r="F19" s="13"/>
      <c r="G19" s="12"/>
      <c r="H19" s="12"/>
      <c r="I19" s="12"/>
      <c r="J19" s="12"/>
      <c r="K19" s="12"/>
      <c r="L19" s="12"/>
      <c r="M19" s="12"/>
      <c r="N19" s="12"/>
      <c r="O19" s="12"/>
    </row>
    <row r="20" spans="1:26" ht="12.75" customHeight="1" x14ac:dyDescent="0.2">
      <c r="A20" s="12"/>
      <c r="B20" s="115" t="s">
        <v>421</v>
      </c>
      <c r="C20" s="116"/>
      <c r="D20" s="116"/>
      <c r="E20" s="116"/>
      <c r="F20" s="116"/>
      <c r="G20" s="116"/>
      <c r="H20" s="117"/>
      <c r="I20" s="12"/>
      <c r="J20" s="121" t="s">
        <v>386</v>
      </c>
      <c r="K20" s="135"/>
      <c r="L20" s="135"/>
      <c r="M20" s="122"/>
      <c r="N20" s="125" t="str">
        <f ca="1">IF(COUNTIF($N$26:$O$51,"Ezt kérem!")=0,"---",'EÜ. limitek'!$J$17)</f>
        <v>Egészségi nyilatkozat</v>
      </c>
      <c r="O20" s="126"/>
      <c r="P20" s="36"/>
      <c r="Q20" s="55"/>
      <c r="R20" s="36"/>
      <c r="S20" s="36"/>
      <c r="T20" s="36"/>
      <c r="U20" s="36"/>
      <c r="V20" s="36"/>
      <c r="W20" s="36"/>
      <c r="X20" s="36"/>
    </row>
    <row r="21" spans="1:26" ht="12.75" customHeight="1" x14ac:dyDescent="0.2">
      <c r="A21" s="12"/>
      <c r="B21" s="118"/>
      <c r="C21" s="119"/>
      <c r="D21" s="119"/>
      <c r="E21" s="119"/>
      <c r="F21" s="119"/>
      <c r="G21" s="119"/>
      <c r="H21" s="120"/>
      <c r="I21" s="12"/>
      <c r="J21" s="123"/>
      <c r="K21" s="136"/>
      <c r="L21" s="136"/>
      <c r="M21" s="124"/>
      <c r="N21" s="127"/>
      <c r="O21" s="128"/>
      <c r="P21" s="36"/>
      <c r="Q21" s="55"/>
      <c r="R21" s="36"/>
      <c r="S21" s="36"/>
      <c r="T21" s="36"/>
      <c r="U21" s="36"/>
      <c r="V21" s="36"/>
      <c r="W21" s="36"/>
      <c r="X21" s="36"/>
    </row>
    <row r="22" spans="1:26" ht="12.75" customHeight="1" x14ac:dyDescent="0.2">
      <c r="A22" s="12"/>
      <c r="B22" s="12"/>
      <c r="C22" s="12"/>
      <c r="D22" s="12"/>
      <c r="E22" s="12"/>
      <c r="F22" s="12"/>
      <c r="G22" s="12"/>
      <c r="H22" s="12"/>
      <c r="I22" s="12"/>
      <c r="J22" s="12"/>
      <c r="K22" s="12"/>
      <c r="L22" s="12"/>
      <c r="M22" s="12"/>
      <c r="N22" s="12"/>
      <c r="O22" s="12"/>
    </row>
    <row r="23" spans="1:26" x14ac:dyDescent="0.2">
      <c r="B23" s="140" t="s">
        <v>130</v>
      </c>
      <c r="C23" s="140"/>
      <c r="D23" s="140"/>
      <c r="E23" s="140"/>
      <c r="F23" s="140"/>
      <c r="G23" s="140"/>
      <c r="H23" s="140"/>
      <c r="I23" s="140"/>
      <c r="J23" s="140" t="s">
        <v>40</v>
      </c>
      <c r="K23" s="140"/>
      <c r="L23" s="40"/>
      <c r="M23" s="41"/>
      <c r="N23" s="140" t="s">
        <v>41</v>
      </c>
      <c r="O23" s="140"/>
      <c r="P23" s="75"/>
      <c r="Q23" s="56"/>
      <c r="R23" s="75"/>
      <c r="S23" s="12" t="s">
        <v>387</v>
      </c>
      <c r="T23" s="75"/>
      <c r="U23" s="75"/>
      <c r="V23" s="75"/>
      <c r="W23" s="75"/>
      <c r="X23" s="75"/>
      <c r="Y23" s="153" t="s">
        <v>81</v>
      </c>
      <c r="Z23" s="153"/>
    </row>
    <row r="24" spans="1:26" x14ac:dyDescent="0.2">
      <c r="B24" s="140"/>
      <c r="C24" s="140"/>
      <c r="D24" s="140"/>
      <c r="E24" s="140"/>
      <c r="F24" s="140"/>
      <c r="G24" s="140"/>
      <c r="H24" s="140"/>
      <c r="I24" s="140"/>
      <c r="J24" s="140"/>
      <c r="K24" s="140"/>
      <c r="L24" s="41"/>
      <c r="M24" s="41"/>
      <c r="N24" s="140"/>
      <c r="O24" s="140"/>
      <c r="P24" s="75"/>
      <c r="Q24" s="56"/>
      <c r="R24" s="75"/>
      <c r="S24" s="16"/>
      <c r="T24" s="75"/>
      <c r="U24" s="75"/>
      <c r="V24" s="75"/>
      <c r="W24" s="75"/>
      <c r="X24" s="75"/>
      <c r="Y24" s="153"/>
      <c r="Z24" s="153"/>
    </row>
    <row r="25" spans="1:26" x14ac:dyDescent="0.2">
      <c r="B25" s="13"/>
      <c r="J25" s="41"/>
      <c r="K25" s="41"/>
      <c r="L25" s="154"/>
      <c r="M25" s="154"/>
      <c r="N25" s="42"/>
      <c r="O25" s="42"/>
      <c r="P25" s="75"/>
      <c r="Q25" s="56"/>
      <c r="R25" s="75"/>
      <c r="S25" s="16"/>
      <c r="T25" s="75"/>
      <c r="U25" s="75"/>
      <c r="V25" s="75"/>
      <c r="W25" s="75"/>
      <c r="X25" s="75"/>
      <c r="Y25" s="153" t="s">
        <v>42</v>
      </c>
      <c r="Z25" s="153"/>
    </row>
    <row r="26" spans="1:26" x14ac:dyDescent="0.2">
      <c r="B26" s="98" t="s">
        <v>413</v>
      </c>
      <c r="C26" s="98"/>
      <c r="D26" s="98"/>
      <c r="E26" s="103" t="s">
        <v>0</v>
      </c>
      <c r="F26" s="103"/>
      <c r="G26" s="103"/>
      <c r="H26" s="103"/>
      <c r="I26" s="103"/>
      <c r="J26" s="151">
        <v>5000000</v>
      </c>
      <c r="K26" s="152"/>
      <c r="L26" s="145">
        <f ca="1">IF(OR(ISBLANK($E$8),ISBLANK($E$11),$G$11="!"),"",ROUND($J$26/'TR Tarifák'!$B$1*(INDEX('TR Tarifák'!$C$3:$W$80,$E$9-18+1,$E$11-5+1)+IF($S$26="Ezrelékes",100,0)),0))</f>
        <v>146450</v>
      </c>
      <c r="M26" s="145"/>
      <c r="N26" s="141" t="str">
        <f>IF(ISBLANK($J$26),"","Ezt kérem!")</f>
        <v>Ezt kérem!</v>
      </c>
      <c r="O26" s="142"/>
      <c r="P26" s="52"/>
      <c r="Q26" s="57"/>
      <c r="R26" s="73"/>
      <c r="S26" s="16">
        <f>IF(ISBLANK($B$21),0,VLOOKUP($B$21,'Foglalkozási pótdíjak'!$A$3:$K$494,2,0))</f>
        <v>0</v>
      </c>
      <c r="T26" s="73"/>
      <c r="U26" s="73"/>
      <c r="V26" s="73"/>
      <c r="W26" s="73"/>
      <c r="X26" s="73"/>
      <c r="Y26" s="133">
        <f ca="1">IF(OR(ISBLANK($E$8),ISBLANK($E$11)),"",ROUND($J$26/'TR Tarifák'!$B$84*(INDEX('TR Tarifák'!$C$86:$R$148,$E$9-18+1,$E$11-5+1)+IF($S$26="Ezrelékes",100,0)),0))</f>
        <v>98750</v>
      </c>
      <c r="Z26" s="133"/>
    </row>
    <row r="27" spans="1:26" x14ac:dyDescent="0.2">
      <c r="B27" s="98"/>
      <c r="C27" s="98"/>
      <c r="D27" s="98"/>
      <c r="E27" s="103" t="s">
        <v>1</v>
      </c>
      <c r="F27" s="103"/>
      <c r="G27" s="103"/>
      <c r="H27" s="103"/>
      <c r="I27" s="103"/>
      <c r="J27" s="151">
        <v>3000000</v>
      </c>
      <c r="K27" s="152"/>
      <c r="L27" s="145">
        <f ca="1">IF(OR(ISBLANK($E$8),ISBLANK($E$11),$E$9&gt;64,$G$11="!"),"",ROUND($J$27/HLOOKUP($E$27,'TR Tarifák'!$C$153:$N$155,3,0)*IF(AND($E$17="Forint",$J$27&gt;=500000,$J$27&lt;=100000000),1,0)*VLOOKUP($E$9,'TR Tarifák'!$B$156:$N$255,HLOOKUP($E$27,'TR Tarifák'!$C$153:$N$155,2,0),0)*IF($S$27="Kizárás",1,1+$S$27),0))</f>
        <v>10200</v>
      </c>
      <c r="M27" s="145"/>
      <c r="N27" s="131" t="s">
        <v>730</v>
      </c>
      <c r="O27" s="131"/>
      <c r="P27" s="52"/>
      <c r="Q27" s="57"/>
      <c r="R27" s="73"/>
      <c r="S27" s="16">
        <f>IF(ISBLANK($B$21),0,VLOOKUP($B$21,'Foglalkozási pótdíjak'!$A$3:$K$494,3,0))</f>
        <v>0</v>
      </c>
      <c r="T27" s="73"/>
      <c r="U27" s="73"/>
      <c r="V27" s="73"/>
      <c r="W27" s="73"/>
      <c r="X27" s="73"/>
      <c r="Y27" s="133">
        <f ca="1">IF(OR(ISBLANK($E$8),ISBLANK($E$11)),"",ROUND($J$26/HLOOKUP($E$27,'TR Tarifák'!$C$260:$N$262,3,0)*VLOOKUP($E$9,'TR Tarifák'!$B$263:$N$362,HLOOKUP($E$27,'TR Tarifák'!$C$260:$N$262,2,0),0)*IF($S$27="Kizárás",1,1+$S$27),0))</f>
        <v>10500</v>
      </c>
      <c r="Z27" s="133"/>
    </row>
    <row r="28" spans="1:26" x14ac:dyDescent="0.2">
      <c r="S28" s="16"/>
    </row>
    <row r="29" spans="1:26" x14ac:dyDescent="0.2">
      <c r="B29" s="13"/>
      <c r="S29" s="16"/>
    </row>
    <row r="30" spans="1:26" x14ac:dyDescent="0.2">
      <c r="B30" s="98" t="s">
        <v>4</v>
      </c>
      <c r="C30" s="98"/>
      <c r="D30" s="98"/>
      <c r="E30" s="103" t="s">
        <v>62</v>
      </c>
      <c r="F30" s="103"/>
      <c r="G30" s="103"/>
      <c r="H30" s="103"/>
      <c r="I30" s="103"/>
      <c r="J30" s="148">
        <v>10000000</v>
      </c>
      <c r="K30" s="148"/>
      <c r="L30" s="145">
        <f ca="1">IF(OR(ISBLANK($E$8),ISBLANK($E$11),$E$9&gt;64,$G$11="!"),"",ROUND($J$30/HLOOKUP($E$30,'TR Tarifák'!$C$153:$N$155,3,0)*VLOOKUP($E$9,'TR Tarifák'!$B$156:$N$255,HLOOKUP($E$30,'TR Tarifák'!$C$153:$N$155,2,0),0)*IF($S$30="Kizárás",1,1+$S$30),0))</f>
        <v>323000</v>
      </c>
      <c r="M30" s="145"/>
      <c r="N30" s="131"/>
      <c r="O30" s="131"/>
      <c r="P30" s="53" t="str">
        <f>IF(AND($N$30="Ezt kérem!",$J$3&lt;&gt;""),"!","")</f>
        <v/>
      </c>
      <c r="Q30" s="57"/>
      <c r="R30" s="73"/>
      <c r="S30" s="16">
        <f>IF(ISBLANK($B$21),0,VLOOKUP($B$21,'Foglalkozási pótdíjak'!$A$3:$K$494,4,0))</f>
        <v>0</v>
      </c>
      <c r="T30" s="73"/>
      <c r="U30" s="73"/>
      <c r="V30" s="73"/>
      <c r="W30" s="73"/>
      <c r="X30" s="73"/>
      <c r="Y30" s="133">
        <f ca="1">IF(OR(ISBLANK($E$8),ISBLANK($E$11)),"",ROUND($J$30/HLOOKUP($E$30,'TR Tarifák'!$C$260:$N$262,3,0)*VLOOKUP($E$9,'TR Tarifák'!$B$263:$N$362,HLOOKUP($E$30,'TR Tarifák'!$C$260:$N$262,2,0),0)*IF($S$30="Kizárás",1,1+$S$30),0))</f>
        <v>201800</v>
      </c>
      <c r="Z30" s="133"/>
    </row>
    <row r="31" spans="1:26" x14ac:dyDescent="0.2">
      <c r="B31" s="98"/>
      <c r="C31" s="98"/>
      <c r="D31" s="98"/>
      <c r="E31" s="103" t="s">
        <v>63</v>
      </c>
      <c r="F31" s="103"/>
      <c r="G31" s="103"/>
      <c r="H31" s="103"/>
      <c r="I31" s="103"/>
      <c r="J31" s="148"/>
      <c r="K31" s="148"/>
      <c r="L31" s="145">
        <f ca="1">IF(OR(ISBLANK($E$8),ISBLANK($E$11),$E$9&gt;64,$G$11="!"),"",ROUND($J$30/HLOOKUP($E$31,'TR Tarifák'!$C$153:$N$155,3,0)*VLOOKUP($E$9,'TR Tarifák'!$B$156:$N$255,HLOOKUP($E$31,'TR Tarifák'!$C$153:$N$155,2,0),0)*IF($S$31="Kizárás",1,1+$S$31),0))</f>
        <v>499000</v>
      </c>
      <c r="M31" s="145"/>
      <c r="N31" s="131"/>
      <c r="O31" s="131"/>
      <c r="P31" s="53" t="str">
        <f>IF(AND($N$31="Ezt kérem!",$J$3&lt;&gt;""),"!","")</f>
        <v/>
      </c>
      <c r="Q31" s="57"/>
      <c r="R31" s="73"/>
      <c r="S31" s="16">
        <f>IF(ISBLANK($B$21),0,VLOOKUP($B$21,'Foglalkozási pótdíjak'!$A$3:$K$494,4,0))</f>
        <v>0</v>
      </c>
      <c r="T31" s="73"/>
      <c r="U31" s="73"/>
      <c r="V31" s="73"/>
      <c r="W31" s="73"/>
      <c r="X31" s="73"/>
      <c r="Y31" s="133">
        <f ca="1">IF(OR(ISBLANK($E$8),ISBLANK($E$11)),"",ROUND($J$30/HLOOKUP($E$31,'TR Tarifák'!$C$260:$N$262,3,0)*VLOOKUP($E$9,'TR Tarifák'!$B$263:$N$362,HLOOKUP($E$31,'TR Tarifák'!$C$260:$N$262,2,0),0)*IF($S$31="Kizárás",1,1+$S$31),0))</f>
        <v>311700</v>
      </c>
      <c r="Z31" s="133"/>
    </row>
    <row r="32" spans="1:26" x14ac:dyDescent="0.2">
      <c r="B32" s="98"/>
      <c r="C32" s="98"/>
      <c r="D32" s="98"/>
      <c r="E32" s="103" t="s">
        <v>64</v>
      </c>
      <c r="F32" s="103"/>
      <c r="G32" s="103"/>
      <c r="H32" s="103"/>
      <c r="I32" s="103"/>
      <c r="J32" s="148"/>
      <c r="K32" s="148"/>
      <c r="L32" s="145">
        <f ca="1">IF(OR(ISBLANK($E$8),ISBLANK($E$11),$E$9&gt;64,$G$11="!"),"",ROUND($J$30/HLOOKUP($E$32,'TR Tarifák'!$C$153:$N$155,3,0)*VLOOKUP($E$9,'TR Tarifák'!$B$156:$N$255,HLOOKUP($E$32,'TR Tarifák'!$C$153:$N$155,2,0),0)*IF($S$32="Kizárás",1,1+$S$32),0))</f>
        <v>624000</v>
      </c>
      <c r="M32" s="145"/>
      <c r="N32" s="131"/>
      <c r="O32" s="131"/>
      <c r="P32" s="53" t="str">
        <f>IF(AND($N$32="Ezt kérem!",$J$3&lt;&gt;""),"!","")</f>
        <v/>
      </c>
      <c r="Q32" s="57"/>
      <c r="R32" s="73"/>
      <c r="S32" s="16">
        <f>IF(ISBLANK($B$21),0,VLOOKUP($B$21,'Foglalkozási pótdíjak'!$A$3:$K$494,4,0))</f>
        <v>0</v>
      </c>
      <c r="T32" s="73"/>
      <c r="U32" s="73"/>
      <c r="V32" s="73"/>
      <c r="W32" s="73"/>
      <c r="X32" s="73"/>
      <c r="Y32" s="133">
        <f ca="1">IF(OR(ISBLANK($E$8),ISBLANK($E$11)),"",ROUND($J$30/HLOOKUP($E$32,'TR Tarifák'!$C$260:$N$262,3,0)*VLOOKUP($E$9,'TR Tarifák'!$B$263:$N$362,HLOOKUP($E$32,'TR Tarifák'!$C$260:$N$262,2,0),0)*IF($S$32="Kizárás",1,1+$S$32),0))</f>
        <v>389700</v>
      </c>
      <c r="Z32" s="133"/>
    </row>
    <row r="33" spans="2:27" x14ac:dyDescent="0.2">
      <c r="S33" s="16"/>
    </row>
    <row r="34" spans="2:27" x14ac:dyDescent="0.2">
      <c r="B34" s="13"/>
      <c r="S34" s="16"/>
    </row>
    <row r="35" spans="2:27" x14ac:dyDescent="0.2">
      <c r="B35" s="98" t="s">
        <v>5</v>
      </c>
      <c r="C35" s="98"/>
      <c r="D35" s="98"/>
      <c r="E35" s="103" t="s">
        <v>8</v>
      </c>
      <c r="F35" s="103"/>
      <c r="G35" s="103"/>
      <c r="H35" s="103"/>
      <c r="I35" s="103"/>
      <c r="J35" s="148">
        <v>5000000</v>
      </c>
      <c r="K35" s="148"/>
      <c r="L35" s="145">
        <f ca="1">IF(OR(ISBLANK($E$8),ISBLANK($E$11),$E$9&gt;64,$G$11="!"),"",ROUND($J$35/HLOOKUP($E$35,'TR Tarifák'!$C$153:$N$155,3,0)*VLOOKUP($E$9,'TR Tarifák'!$B$156:$N$255,HLOOKUP($E$35,'TR Tarifák'!$C$153:$N$155,2,0),0)*IF($S$35="Kizárás",1,1+$S$35),0))</f>
        <v>19000</v>
      </c>
      <c r="M35" s="145"/>
      <c r="N35" s="131"/>
      <c r="O35" s="131"/>
      <c r="P35" s="52"/>
      <c r="Q35" s="57"/>
      <c r="R35" s="73"/>
      <c r="S35" s="16">
        <f>IF(ISBLANK($B$21),0,VLOOKUP($B$21,'Foglalkozási pótdíjak'!$A$3:$K$494,5,0))</f>
        <v>0</v>
      </c>
      <c r="T35" s="73"/>
      <c r="U35" s="73"/>
      <c r="V35" s="73"/>
      <c r="W35" s="73"/>
      <c r="X35" s="73"/>
      <c r="Y35" s="133">
        <f ca="1">IF(OR(ISBLANK($E$8),ISBLANK($E$11)),"",ROUND($J$35/HLOOKUP($E$35,'TR Tarifák'!$C$260:$N$262,3,0)*VLOOKUP($E$9,'TR Tarifák'!$B$263:$N$362,HLOOKUP($E$35,'TR Tarifák'!$C$260:$N$262,2,0),0)*IF($S$35="Kizárás",1,1+$S$35),0))</f>
        <v>12000</v>
      </c>
      <c r="Z35" s="133"/>
    </row>
    <row r="36" spans="2:27" x14ac:dyDescent="0.2">
      <c r="B36" s="98"/>
      <c r="C36" s="98"/>
      <c r="D36" s="98"/>
      <c r="E36" s="137" t="s">
        <v>409</v>
      </c>
      <c r="F36" s="138"/>
      <c r="G36" s="138"/>
      <c r="H36" s="138"/>
      <c r="I36" s="44">
        <f ca="1">IF(OR(ISBLANK($E$8),ISBLANK($E$11)),"",MIN($E$11,60-IF($E$9&gt;55,60,$E$9)))</f>
        <v>9</v>
      </c>
      <c r="J36" s="145">
        <f ca="1">$L$26</f>
        <v>146450</v>
      </c>
      <c r="K36" s="145"/>
      <c r="L36" s="145">
        <f ca="1">IF(OR(ISBLANK($E$8),ISBLANK($E$11),$E$9&gt;55,$G$11="!"),"",ROUND($L$26/'TR Tarifák'!$B$366*INDEX('TR Tarifák'!$C$368:$AU$467,$E$9,MAX($I$36,5)-5+1)*IF($S$36="Kizárás",1,1+$S$36),0))</f>
        <v>5858</v>
      </c>
      <c r="M36" s="145"/>
      <c r="N36" s="131"/>
      <c r="O36" s="131"/>
      <c r="P36" s="52"/>
      <c r="Q36" s="57"/>
      <c r="R36" s="73"/>
      <c r="S36" s="16">
        <f>IF(ISBLANK($B$21),0,VLOOKUP($B$21,'Foglalkozási pótdíjak'!$A$3:$K$494,5,0))</f>
        <v>0</v>
      </c>
      <c r="T36" s="73"/>
      <c r="U36" s="73"/>
      <c r="V36" s="73"/>
      <c r="W36" s="73"/>
      <c r="X36" s="73"/>
      <c r="Y36" s="133">
        <f ca="1">IF(OR(ISBLANK($E$8),ISBLANK($E$11)),"",ROUND($Y$26/'TR Tarifák'!$B$471*INDEX('TR Tarifák'!$C$473:$AU$572,$E$9,MAX($I$36,5)-5+1)*IF($S$36="Kizárás",1,1+$S$36),0))</f>
        <v>3950</v>
      </c>
      <c r="Z36" s="133"/>
    </row>
    <row r="37" spans="2:27" x14ac:dyDescent="0.2">
      <c r="S37" s="16"/>
    </row>
    <row r="38" spans="2:27" x14ac:dyDescent="0.2">
      <c r="B38" s="13"/>
      <c r="S38" s="16"/>
    </row>
    <row r="39" spans="2:27" x14ac:dyDescent="0.2">
      <c r="B39" s="98" t="s">
        <v>11</v>
      </c>
      <c r="C39" s="98"/>
      <c r="D39" s="98"/>
      <c r="E39" s="103" t="s">
        <v>12</v>
      </c>
      <c r="F39" s="103"/>
      <c r="G39" s="103"/>
      <c r="H39" s="103"/>
      <c r="I39" s="103"/>
      <c r="J39" s="151">
        <v>150000</v>
      </c>
      <c r="K39" s="152"/>
      <c r="L39" s="145">
        <f ca="1">IF(OR(ISBLANK($E$8),ISBLANK($E$11),$E$9&gt;59,$G$11="!"),"",ROUND($J$39/HLOOKUP($E$39,'TR Tarifák'!$C$153:$N$155,3,0)*VLOOKUP($E$9,'TR Tarifák'!$B$156:$N$255,HLOOKUP($E$39,'TR Tarifák'!$C$153:$N$155,2,0),0)*IF($S$39="Kizárás",1,1+$S$39),0))</f>
        <v>9150</v>
      </c>
      <c r="M39" s="145"/>
      <c r="N39" s="131" t="s">
        <v>730</v>
      </c>
      <c r="O39" s="131"/>
      <c r="P39" s="52"/>
      <c r="Q39" s="57"/>
      <c r="R39" s="73"/>
      <c r="S39" s="16">
        <f>IF(ISBLANK($B$21),0,VLOOKUP($B$21,'Foglalkozási pótdíjak'!$A$3:$K$494,8,0))</f>
        <v>0</v>
      </c>
      <c r="T39" s="73"/>
      <c r="U39" s="73"/>
      <c r="V39" s="73"/>
      <c r="W39" s="73"/>
      <c r="X39" s="73"/>
      <c r="Y39" s="133">
        <f ca="1">IF(OR(ISBLANK($E$8),ISBLANK($E$11)),"",ROUND($J$39/HLOOKUP($E$39,'TR Tarifák'!$C$260:$N$262,3,0)*VLOOKUP($E$9,'TR Tarifák'!$B$263:$N$362,HLOOKUP($E$39,'TR Tarifák'!$C$260:$N$262,2,0),0)*IF($S$39="Kizárás",1,1+$S$39),0))</f>
        <v>5715</v>
      </c>
      <c r="Z39" s="133"/>
    </row>
    <row r="40" spans="2:27" x14ac:dyDescent="0.2">
      <c r="B40" s="98"/>
      <c r="C40" s="98"/>
      <c r="D40" s="98"/>
      <c r="E40" s="103" t="s">
        <v>25</v>
      </c>
      <c r="F40" s="103"/>
      <c r="G40" s="103"/>
      <c r="H40" s="103"/>
      <c r="I40" s="103"/>
      <c r="J40" s="151">
        <v>500000</v>
      </c>
      <c r="K40" s="152"/>
      <c r="L40" s="145">
        <f ca="1">IF(OR(ISBLANK($E$8),ISBLANK($E$11),$E$9&gt;59,$G$11="!"),"",ROUND($J$40/HLOOKUP($E$40,'TR Tarifák'!$C$153:$N$155,3,0)*VLOOKUP($E$9,'TR Tarifák'!$B$156:$N$255,HLOOKUP($E$40,'TR Tarifák'!$C$153:$N$155,2,0),0)*IF($S$40="Kizárás",1,1+$S$40),0))</f>
        <v>170400</v>
      </c>
      <c r="M40" s="145"/>
      <c r="N40" s="131"/>
      <c r="O40" s="131"/>
      <c r="P40" s="52"/>
      <c r="Q40" s="57"/>
      <c r="R40" s="73"/>
      <c r="S40" s="16">
        <f>IF(ISBLANK($B$21),0,VLOOKUP($B$21,'Foglalkozási pótdíjak'!$A$3:$K$494,9,0))</f>
        <v>0</v>
      </c>
      <c r="T40" s="73"/>
      <c r="U40" s="73"/>
      <c r="V40" s="73"/>
      <c r="W40" s="73"/>
      <c r="X40" s="73"/>
      <c r="Y40" s="133">
        <f ca="1">IF(OR(ISBLANK($E$8),ISBLANK($E$11)),"",ROUND($J$39/HLOOKUP($E$40,'TR Tarifák'!$C$260:$N$262,3,0)*VLOOKUP($E$9,'TR Tarifák'!$B$263:$N$362,HLOOKUP($E$40,'TR Tarifák'!$C$260:$N$262,2,0),0)*IF($S$40="Kizárás",1,1+$S$40),0))</f>
        <v>31950</v>
      </c>
      <c r="Z40" s="133"/>
    </row>
    <row r="41" spans="2:27" x14ac:dyDescent="0.2">
      <c r="S41" s="16"/>
    </row>
    <row r="42" spans="2:27" x14ac:dyDescent="0.2">
      <c r="B42" s="13"/>
      <c r="S42" s="16"/>
    </row>
    <row r="43" spans="2:27" x14ac:dyDescent="0.2">
      <c r="B43" s="98" t="s">
        <v>13</v>
      </c>
      <c r="C43" s="98"/>
      <c r="D43" s="98"/>
      <c r="E43" s="103" t="s">
        <v>14</v>
      </c>
      <c r="F43" s="103"/>
      <c r="G43" s="103"/>
      <c r="H43" s="103"/>
      <c r="I43" s="103"/>
      <c r="J43" s="151">
        <v>5000</v>
      </c>
      <c r="K43" s="152"/>
      <c r="L43" s="145">
        <f ca="1">IF(OR(ISBLANK($E$8),ISBLANK($E$11),$E$9&gt;59,$G$11="!"),"",ROUND($J$43/HLOOKUP($E$43,'TR Tarifák'!$C$153:$N$155,3,0)*VLOOKUP($E$9,'TR Tarifák'!$B$156:$N$255,HLOOKUP($E$43,'TR Tarifák'!$C$153:$N$155,2,0),0)*IF($S$43="Kizárás",1,1+$S$43),0))</f>
        <v>12240</v>
      </c>
      <c r="M43" s="145"/>
      <c r="N43" s="131"/>
      <c r="O43" s="131"/>
      <c r="P43" s="52"/>
      <c r="Q43" s="57"/>
      <c r="R43" s="73"/>
      <c r="S43" s="16">
        <f>IF(ISBLANK($B$21),0,VLOOKUP($B$21,'Foglalkozási pótdíjak'!$A$3:$K$494,10,0))</f>
        <v>0</v>
      </c>
      <c r="T43" s="73"/>
      <c r="U43" s="73"/>
      <c r="V43" s="73"/>
      <c r="W43" s="73"/>
      <c r="X43" s="73"/>
      <c r="Y43" s="133">
        <f ca="1">IF(OR(ISBLANK($E$8),ISBLANK($E$11)),"",ROUND($J$43/HLOOKUP($E$43,'TR Tarifák'!$C$260:$N$262,3,0)*VLOOKUP($E$9,'TR Tarifák'!$B$263:$N$362,HLOOKUP($E$43,'TR Tarifák'!$C$260:$N$262,2,0),0)*IF($S$43="Kizárás",1,1+$S$43),0))</f>
        <v>7650</v>
      </c>
      <c r="Z43" s="133"/>
    </row>
    <row r="44" spans="2:27" x14ac:dyDescent="0.2">
      <c r="B44" s="98"/>
      <c r="C44" s="98"/>
      <c r="D44" s="98"/>
      <c r="E44" s="103" t="s">
        <v>16</v>
      </c>
      <c r="F44" s="103"/>
      <c r="G44" s="103"/>
      <c r="H44" s="103"/>
      <c r="I44" s="103"/>
      <c r="J44" s="151">
        <v>2500</v>
      </c>
      <c r="K44" s="152"/>
      <c r="L44" s="145">
        <f ca="1">IF(OR(ISBLANK($E$8),ISBLANK($E$11),$E$9&gt;59,$G$11="!"),"",ROUND($J$44/HLOOKUP($E$44,'TR Tarifák'!$C$153:$N$155,3,0)*VLOOKUP($E$9,'TR Tarifák'!$B$156:$N$255,HLOOKUP($E$44,'TR Tarifák'!$C$153:$N$155,2,0),0)*IF($S$44="Kizárás",1,1+$S$44),0))</f>
        <v>28960</v>
      </c>
      <c r="M44" s="145"/>
      <c r="N44" s="131" t="s">
        <v>730</v>
      </c>
      <c r="O44" s="131"/>
      <c r="P44" s="52"/>
      <c r="Q44" s="57"/>
      <c r="R44" s="73"/>
      <c r="S44" s="16">
        <f>IF(ISBLANK($B$21),0,VLOOKUP($B$21,'Foglalkozási pótdíjak'!$A$3:$K$494,11,0))</f>
        <v>0</v>
      </c>
      <c r="T44" s="73"/>
      <c r="U44" s="73"/>
      <c r="V44" s="73"/>
      <c r="W44" s="73"/>
      <c r="X44" s="73"/>
      <c r="Y44" s="133">
        <f ca="1">IF(OR(ISBLANK($E$8),ISBLANK($E$11)),"",ROUND($J$43/HLOOKUP($E$44,'TR Tarifák'!$C$260:$N$262,3,0)*VLOOKUP($E$9,'TR Tarifák'!$B$263:$N$362,HLOOKUP($E$44,'TR Tarifák'!$C$260:$N$262,2,0),0)*IF($S$44="Kizárás",1,1+$S$44),0))</f>
        <v>36200</v>
      </c>
      <c r="Z44" s="133"/>
    </row>
    <row r="45" spans="2:27" x14ac:dyDescent="0.2">
      <c r="S45" s="16"/>
    </row>
    <row r="46" spans="2:27" x14ac:dyDescent="0.2">
      <c r="B46" s="45"/>
      <c r="C46" s="46"/>
      <c r="D46" s="46"/>
      <c r="E46" s="46"/>
      <c r="F46" s="46"/>
      <c r="G46" s="46"/>
      <c r="H46" s="46"/>
      <c r="I46" s="46"/>
      <c r="J46" s="46"/>
      <c r="K46" s="43"/>
      <c r="L46" s="43"/>
      <c r="M46" s="43"/>
      <c r="N46" s="43"/>
      <c r="O46" s="43"/>
      <c r="P46" s="73"/>
      <c r="Q46" s="57"/>
      <c r="R46" s="73"/>
      <c r="S46" s="16"/>
      <c r="T46" s="73"/>
      <c r="U46" s="73"/>
      <c r="V46" s="73"/>
      <c r="W46" s="73"/>
      <c r="X46" s="73"/>
      <c r="Y46" s="73"/>
      <c r="Z46" s="73"/>
      <c r="AA46" s="73"/>
    </row>
    <row r="47" spans="2:27" x14ac:dyDescent="0.2">
      <c r="B47" s="98" t="s">
        <v>20</v>
      </c>
      <c r="C47" s="98"/>
      <c r="D47" s="98"/>
      <c r="E47" s="103" t="s">
        <v>21</v>
      </c>
      <c r="F47" s="103"/>
      <c r="G47" s="103"/>
      <c r="H47" s="103"/>
      <c r="I47" s="103"/>
      <c r="J47" s="148"/>
      <c r="K47" s="148"/>
      <c r="L47" s="145">
        <f ca="1">IF(OR(ISBLANK($E$8),ISBLANK($E$11),$E$9&gt;64,$G$11="!"),"",ROUND($J$47/HLOOKUP($E$47,'TR Tarifák'!$C$153:$N$155,3,0)*VLOOKUP($E$9,'TR Tarifák'!$B$156:$N$255,HLOOKUP($E$47,'TR Tarifák'!$C$153:$N$155,2,0),0)*IF($S$47="Kizárás",1,1+$S$47),0))</f>
        <v>0</v>
      </c>
      <c r="M47" s="145"/>
      <c r="N47" s="131"/>
      <c r="O47" s="131"/>
      <c r="P47" s="52"/>
      <c r="Q47" s="57"/>
      <c r="R47" s="73"/>
      <c r="S47" s="16">
        <f>IF(ISBLANK($B$21),0,VLOOKUP($B$21,'Foglalkozási pótdíjak'!$A$3:$K$494,7,0))</f>
        <v>0</v>
      </c>
      <c r="T47" s="73"/>
      <c r="U47" s="73"/>
      <c r="V47" s="73"/>
      <c r="W47" s="73"/>
      <c r="X47" s="73"/>
      <c r="Y47" s="133">
        <f ca="1">IF(OR(ISBLANK($E$8),ISBLANK($E$11)),"",ROUND($J$47/HLOOKUP($E$47,'TR Tarifák'!$C$260:$N$262,3,0)*VLOOKUP($E$9,'TR Tarifák'!$B$263:$N$362,HLOOKUP($E$47,'TR Tarifák'!$C$260:$N$262,2,0),0)*IF($S$47="Kizárás",1,1+$S$47),0))</f>
        <v>0</v>
      </c>
      <c r="Z47" s="133"/>
      <c r="AA47" s="73"/>
    </row>
    <row r="48" spans="2:27" x14ac:dyDescent="0.2">
      <c r="B48" s="47"/>
      <c r="C48" s="47"/>
      <c r="D48" s="47"/>
      <c r="E48" s="47"/>
      <c r="F48" s="47"/>
      <c r="G48" s="47"/>
      <c r="H48" s="47"/>
      <c r="I48" s="47"/>
      <c r="J48" s="47"/>
      <c r="K48" s="43"/>
      <c r="L48" s="43"/>
      <c r="M48" s="43"/>
      <c r="N48" s="43"/>
      <c r="O48" s="43"/>
      <c r="P48" s="73"/>
      <c r="Q48" s="57"/>
      <c r="R48" s="73"/>
      <c r="S48" s="16"/>
      <c r="T48" s="73"/>
      <c r="U48" s="73"/>
      <c r="V48" s="73"/>
      <c r="W48" s="73"/>
      <c r="X48" s="73"/>
      <c r="Y48" s="73"/>
      <c r="Z48" s="73"/>
      <c r="AA48" s="73"/>
    </row>
    <row r="49" spans="2:27" ht="12.75" customHeight="1" x14ac:dyDescent="0.2">
      <c r="B49" s="47"/>
      <c r="C49" s="47"/>
      <c r="D49" s="47"/>
      <c r="E49" s="47"/>
      <c r="F49" s="47"/>
      <c r="G49" s="47"/>
      <c r="H49" s="47"/>
      <c r="I49" s="47"/>
      <c r="J49" s="47"/>
      <c r="K49" s="43"/>
      <c r="L49" s="43"/>
      <c r="M49" s="43"/>
      <c r="N49" s="43"/>
      <c r="O49" s="43"/>
      <c r="P49" s="73"/>
      <c r="Q49" s="57"/>
      <c r="R49" s="73"/>
      <c r="S49" s="16"/>
      <c r="T49" s="73"/>
      <c r="U49" s="73"/>
      <c r="V49" s="73"/>
      <c r="W49" s="73"/>
      <c r="X49" s="73"/>
      <c r="Y49" s="73"/>
      <c r="Z49" s="73"/>
      <c r="AA49" s="73"/>
    </row>
    <row r="50" spans="2:27" ht="12.75" customHeight="1" x14ac:dyDescent="0.2">
      <c r="B50" s="143" t="s">
        <v>22</v>
      </c>
      <c r="C50" s="143"/>
      <c r="D50" s="143"/>
      <c r="E50" s="137" t="s">
        <v>79</v>
      </c>
      <c r="F50" s="138"/>
      <c r="G50" s="138"/>
      <c r="H50" s="138"/>
      <c r="I50" s="138"/>
      <c r="J50" s="138"/>
      <c r="K50" s="139"/>
      <c r="L50" s="145">
        <f ca="1">IF(OR(ISBLANK($E$8),ISBLANK($E$11),$G$11="!"),"",ROUND(VLOOKUP($E$9,'TR Tarifák'!$B$156:$N$255,HLOOKUP($E$50,'TR Tarifák'!$C$153:$N$155,2,0),0)*IF($S$50="Kizárás",1,1+$S$50),0))</f>
        <v>9600</v>
      </c>
      <c r="M50" s="145"/>
      <c r="N50" s="131"/>
      <c r="O50" s="131"/>
      <c r="P50" s="52"/>
      <c r="Q50" s="57"/>
      <c r="R50" s="73"/>
      <c r="S50" s="50">
        <v>0</v>
      </c>
      <c r="T50" s="73"/>
      <c r="U50" s="73"/>
      <c r="V50" s="73"/>
      <c r="W50" s="73"/>
      <c r="X50" s="73"/>
      <c r="Y50" s="133">
        <f ca="1">IF(OR(ISBLANK($E$8),ISBLANK($E$11)),"",ROUND(VLOOKUP($E$9,'TR Tarifák'!$B$263:$N$362,HLOOKUP($E$50,'TR Tarifák'!$C$260:$N$262,2,0),0)*IF($S$50="Kizárás",1,1+$S$50),0))</f>
        <v>6000</v>
      </c>
      <c r="Z50" s="133"/>
      <c r="AA50" s="73"/>
    </row>
    <row r="51" spans="2:27" ht="12.75" customHeight="1" x14ac:dyDescent="0.2">
      <c r="B51" s="143"/>
      <c r="C51" s="143"/>
      <c r="D51" s="143"/>
      <c r="E51" s="137" t="s">
        <v>23</v>
      </c>
      <c r="F51" s="138"/>
      <c r="G51" s="138"/>
      <c r="H51" s="138"/>
      <c r="I51" s="138"/>
      <c r="J51" s="138"/>
      <c r="K51" s="139"/>
      <c r="L51" s="145">
        <f ca="1">IF(OR(ISBLANK($E$8),ISBLANK($E$11),$G$11="!"),"",ROUND(VLOOKUP($E$9,'TR Tarifák'!$B$156:$N$255,HLOOKUP($E$51,'TR Tarifák'!$C$153:$N$155,2,0),0)*IF($S$51="Kizárás",1,1+$S$51),0))</f>
        <v>19200</v>
      </c>
      <c r="M51" s="145"/>
      <c r="N51" s="131"/>
      <c r="O51" s="131"/>
      <c r="P51" s="52"/>
      <c r="Q51" s="57"/>
      <c r="R51" s="73"/>
      <c r="S51" s="50">
        <v>0</v>
      </c>
      <c r="T51" s="73"/>
      <c r="U51" s="73"/>
      <c r="V51" s="73"/>
      <c r="W51" s="73"/>
      <c r="X51" s="73"/>
      <c r="Y51" s="133">
        <f ca="1">IF(OR(ISBLANK($E$8),ISBLANK($E$11)),"",ROUND(VLOOKUP($E$9,'TR Tarifák'!$B$263:$N$362,HLOOKUP($E$51,'TR Tarifák'!$C$260:$N$262,2,0),0)*IF($S$51="Kizárás",1,1+$S$51),0))</f>
        <v>12000</v>
      </c>
      <c r="Z51" s="133"/>
      <c r="AA51" s="73"/>
    </row>
    <row r="52" spans="2:27" ht="12.75" customHeight="1" x14ac:dyDescent="0.2">
      <c r="B52" s="12"/>
      <c r="C52" s="12"/>
      <c r="D52" s="12"/>
      <c r="E52" s="12"/>
      <c r="F52" s="12"/>
      <c r="G52" s="12"/>
      <c r="H52" s="12"/>
      <c r="I52" s="12"/>
      <c r="J52" s="12"/>
      <c r="K52" s="12"/>
      <c r="L52" s="43"/>
      <c r="M52" s="43"/>
      <c r="N52" s="43"/>
      <c r="O52" s="43"/>
      <c r="P52" s="73"/>
      <c r="Q52" s="57"/>
      <c r="R52" s="73"/>
      <c r="S52" s="73"/>
      <c r="T52" s="73"/>
      <c r="U52" s="73"/>
      <c r="V52" s="73"/>
      <c r="W52" s="73"/>
      <c r="X52" s="73"/>
      <c r="Y52" s="73"/>
      <c r="Z52" s="73"/>
      <c r="AA52" s="73"/>
    </row>
    <row r="53" spans="2:27" ht="12.75" customHeight="1" x14ac:dyDescent="0.2">
      <c r="B53" s="12"/>
      <c r="C53" s="12"/>
      <c r="D53" s="12"/>
      <c r="E53" s="12"/>
      <c r="F53" s="12"/>
      <c r="G53" s="12"/>
      <c r="H53" s="12"/>
      <c r="I53" s="12"/>
      <c r="J53" s="12"/>
      <c r="K53" s="12"/>
      <c r="L53" s="43"/>
      <c r="M53" s="43"/>
      <c r="N53" s="43"/>
      <c r="O53" s="43"/>
      <c r="P53" s="73"/>
      <c r="Q53" s="57"/>
      <c r="R53" s="73"/>
      <c r="S53" s="73"/>
      <c r="T53" s="73"/>
      <c r="U53" s="73"/>
      <c r="V53" s="73"/>
      <c r="W53" s="73"/>
      <c r="X53" s="73"/>
      <c r="Y53" s="73"/>
      <c r="Z53" s="73"/>
      <c r="AA53" s="73"/>
    </row>
    <row r="54" spans="2:27" x14ac:dyDescent="0.2">
      <c r="B54" s="12"/>
      <c r="C54" s="12"/>
      <c r="D54" s="12"/>
      <c r="E54" s="12"/>
      <c r="F54" s="12"/>
      <c r="G54" s="12"/>
      <c r="H54" s="12"/>
      <c r="I54" s="12"/>
      <c r="J54" s="12"/>
      <c r="K54" s="12"/>
    </row>
    <row r="55" spans="2:27" x14ac:dyDescent="0.2">
      <c r="B55" s="12"/>
      <c r="C55" s="12"/>
      <c r="D55" s="12"/>
      <c r="E55" s="12"/>
      <c r="F55" s="12"/>
      <c r="G55" s="12"/>
      <c r="H55" s="12"/>
      <c r="I55" s="12"/>
      <c r="J55" s="12"/>
      <c r="K55" s="12"/>
      <c r="N55" s="39"/>
      <c r="O55" s="39"/>
      <c r="P55" s="74"/>
      <c r="Q55" s="57"/>
      <c r="R55" s="74"/>
      <c r="S55" s="74"/>
      <c r="T55" s="74"/>
      <c r="U55" s="74"/>
      <c r="V55" s="74"/>
      <c r="W55" s="74"/>
      <c r="X55" s="74"/>
    </row>
    <row r="56" spans="2:27" ht="12.75" customHeight="1" x14ac:dyDescent="0.2">
      <c r="B56" s="106" t="s">
        <v>58</v>
      </c>
      <c r="C56" s="106"/>
      <c r="D56" s="106"/>
      <c r="E56" s="106"/>
      <c r="F56" s="106"/>
      <c r="G56" s="106"/>
      <c r="H56" s="106"/>
      <c r="I56" s="106"/>
      <c r="J56" s="106"/>
      <c r="K56" s="106"/>
      <c r="L56" s="106"/>
      <c r="M56" s="106"/>
      <c r="N56" s="106"/>
      <c r="O56" s="106"/>
    </row>
    <row r="57" spans="2:27" x14ac:dyDescent="0.2">
      <c r="B57" s="106"/>
      <c r="C57" s="106"/>
      <c r="D57" s="106"/>
      <c r="E57" s="106"/>
      <c r="F57" s="106"/>
      <c r="G57" s="106"/>
      <c r="H57" s="106"/>
      <c r="I57" s="106"/>
      <c r="J57" s="106"/>
      <c r="K57" s="106"/>
      <c r="L57" s="106"/>
      <c r="M57" s="106"/>
      <c r="N57" s="106"/>
      <c r="O57" s="106"/>
      <c r="P57" s="74"/>
      <c r="Q57" s="57"/>
      <c r="R57" s="74"/>
      <c r="S57" s="74"/>
      <c r="T57" s="74"/>
      <c r="U57" s="74"/>
      <c r="V57" s="74"/>
      <c r="W57" s="74"/>
      <c r="X57" s="74"/>
    </row>
    <row r="58" spans="2:27" x14ac:dyDescent="0.2">
      <c r="B58" s="106"/>
      <c r="C58" s="106"/>
      <c r="D58" s="106"/>
      <c r="E58" s="106"/>
      <c r="F58" s="106"/>
      <c r="G58" s="106"/>
      <c r="H58" s="106"/>
      <c r="I58" s="106"/>
      <c r="J58" s="106"/>
      <c r="K58" s="106"/>
      <c r="L58" s="106"/>
      <c r="M58" s="106"/>
      <c r="N58" s="106"/>
      <c r="O58" s="106"/>
    </row>
    <row r="59" spans="2:27" x14ac:dyDescent="0.2">
      <c r="B59" s="106"/>
      <c r="C59" s="106"/>
      <c r="D59" s="106"/>
      <c r="E59" s="106"/>
      <c r="F59" s="106"/>
      <c r="G59" s="106"/>
      <c r="H59" s="106"/>
      <c r="I59" s="106"/>
      <c r="J59" s="106"/>
      <c r="K59" s="106"/>
      <c r="L59" s="106"/>
      <c r="M59" s="106"/>
      <c r="N59" s="106"/>
      <c r="O59" s="106"/>
      <c r="P59" s="74"/>
      <c r="Q59" s="57"/>
      <c r="R59" s="74"/>
      <c r="S59" s="74"/>
      <c r="T59" s="74"/>
      <c r="U59" s="74"/>
      <c r="V59" s="74"/>
      <c r="W59" s="74"/>
      <c r="X59" s="74"/>
    </row>
    <row r="60" spans="2:27" x14ac:dyDescent="0.2">
      <c r="B60" s="106"/>
      <c r="C60" s="106"/>
      <c r="D60" s="106"/>
      <c r="E60" s="106"/>
      <c r="F60" s="106"/>
      <c r="G60" s="106"/>
      <c r="H60" s="106"/>
      <c r="I60" s="106"/>
      <c r="J60" s="106"/>
      <c r="K60" s="106"/>
      <c r="L60" s="106"/>
      <c r="M60" s="106"/>
      <c r="N60" s="106"/>
      <c r="O60" s="106"/>
    </row>
    <row r="61" spans="2:27" x14ac:dyDescent="0.2">
      <c r="N61" s="39"/>
      <c r="O61" s="39"/>
      <c r="P61" s="74"/>
      <c r="Q61" s="57"/>
      <c r="R61" s="74"/>
      <c r="S61" s="74"/>
      <c r="T61" s="74"/>
      <c r="U61" s="74"/>
      <c r="V61" s="74"/>
      <c r="W61" s="74"/>
      <c r="X61" s="74"/>
    </row>
  </sheetData>
  <sheetProtection password="D9D3" sheet="1" objects="1" scenarios="1"/>
  <mergeCells count="114">
    <mergeCell ref="B5:H5"/>
    <mergeCell ref="B6:H6"/>
    <mergeCell ref="J17:M18"/>
    <mergeCell ref="N17:O18"/>
    <mergeCell ref="J26:K26"/>
    <mergeCell ref="J27:K27"/>
    <mergeCell ref="J39:K39"/>
    <mergeCell ref="J40:K40"/>
    <mergeCell ref="J43:K43"/>
    <mergeCell ref="E11:F11"/>
    <mergeCell ref="E13:F13"/>
    <mergeCell ref="E15:F15"/>
    <mergeCell ref="E17:F17"/>
    <mergeCell ref="B8:D8"/>
    <mergeCell ref="B9:D9"/>
    <mergeCell ref="B11:D11"/>
    <mergeCell ref="B13:D13"/>
    <mergeCell ref="B15:D15"/>
    <mergeCell ref="J44:K44"/>
    <mergeCell ref="J47:K47"/>
    <mergeCell ref="J30:K32"/>
    <mergeCell ref="Y10:Z10"/>
    <mergeCell ref="L36:M36"/>
    <mergeCell ref="Y36:Z36"/>
    <mergeCell ref="L50:M50"/>
    <mergeCell ref="L44:M44"/>
    <mergeCell ref="Y26:Z26"/>
    <mergeCell ref="Y12:Z12"/>
    <mergeCell ref="L27:M27"/>
    <mergeCell ref="Y27:Z27"/>
    <mergeCell ref="L35:M35"/>
    <mergeCell ref="Y35:Z35"/>
    <mergeCell ref="L47:M47"/>
    <mergeCell ref="Y47:Z47"/>
    <mergeCell ref="L43:M43"/>
    <mergeCell ref="Y43:Z43"/>
    <mergeCell ref="L39:M39"/>
    <mergeCell ref="Y39:Z39"/>
    <mergeCell ref="Y23:Z24"/>
    <mergeCell ref="L25:M25"/>
    <mergeCell ref="Y25:Z25"/>
    <mergeCell ref="N20:O21"/>
    <mergeCell ref="Y8:Z8"/>
    <mergeCell ref="L51:M51"/>
    <mergeCell ref="Y51:Z51"/>
    <mergeCell ref="N7:O8"/>
    <mergeCell ref="N9:O10"/>
    <mergeCell ref="N11:O12"/>
    <mergeCell ref="N13:O14"/>
    <mergeCell ref="Y44:Z44"/>
    <mergeCell ref="L40:M40"/>
    <mergeCell ref="Y40:Z40"/>
    <mergeCell ref="Y50:Z50"/>
    <mergeCell ref="L30:M30"/>
    <mergeCell ref="Y30:Z30"/>
    <mergeCell ref="L31:M31"/>
    <mergeCell ref="Y31:Z31"/>
    <mergeCell ref="L32:M32"/>
    <mergeCell ref="Y32:Z32"/>
    <mergeCell ref="N35:O35"/>
    <mergeCell ref="N36:O36"/>
    <mergeCell ref="N39:O39"/>
    <mergeCell ref="N40:O40"/>
    <mergeCell ref="N43:O43"/>
    <mergeCell ref="N44:O44"/>
    <mergeCell ref="Y14:Z14"/>
    <mergeCell ref="B1:F2"/>
    <mergeCell ref="E35:I35"/>
    <mergeCell ref="B39:D40"/>
    <mergeCell ref="E39:I39"/>
    <mergeCell ref="E40:I40"/>
    <mergeCell ref="J36:K36"/>
    <mergeCell ref="J7:M8"/>
    <mergeCell ref="J9:M10"/>
    <mergeCell ref="J11:M12"/>
    <mergeCell ref="J13:M14"/>
    <mergeCell ref="B17:D17"/>
    <mergeCell ref="E30:I30"/>
    <mergeCell ref="E31:I31"/>
    <mergeCell ref="E32:I32"/>
    <mergeCell ref="B30:D32"/>
    <mergeCell ref="E26:I26"/>
    <mergeCell ref="E27:I27"/>
    <mergeCell ref="B20:H20"/>
    <mergeCell ref="B21:H21"/>
    <mergeCell ref="B26:D27"/>
    <mergeCell ref="L26:M26"/>
    <mergeCell ref="J35:K35"/>
    <mergeCell ref="E8:F8"/>
    <mergeCell ref="E9:F9"/>
    <mergeCell ref="B56:O60"/>
    <mergeCell ref="Y2:Z2"/>
    <mergeCell ref="N47:O47"/>
    <mergeCell ref="N50:O50"/>
    <mergeCell ref="N51:O51"/>
    <mergeCell ref="J20:M21"/>
    <mergeCell ref="E50:K50"/>
    <mergeCell ref="E51:K51"/>
    <mergeCell ref="N23:O24"/>
    <mergeCell ref="J23:K24"/>
    <mergeCell ref="B23:I24"/>
    <mergeCell ref="N26:O26"/>
    <mergeCell ref="N27:O27"/>
    <mergeCell ref="N30:O30"/>
    <mergeCell ref="N31:O31"/>
    <mergeCell ref="N32:O32"/>
    <mergeCell ref="B50:D51"/>
    <mergeCell ref="B35:D36"/>
    <mergeCell ref="E36:H36"/>
    <mergeCell ref="B43:D44"/>
    <mergeCell ref="E43:I43"/>
    <mergeCell ref="E44:I44"/>
    <mergeCell ref="B47:D47"/>
    <mergeCell ref="E47:I47"/>
  </mergeCells>
  <conditionalFormatting sqref="E26:I26">
    <cfRule type="expression" dxfId="14" priority="9">
      <formula>S26="Kizárás"</formula>
    </cfRule>
  </conditionalFormatting>
  <conditionalFormatting sqref="E27:I27">
    <cfRule type="expression" dxfId="13" priority="8">
      <formula>S27="Kizárás"</formula>
    </cfRule>
  </conditionalFormatting>
  <conditionalFormatting sqref="E30:I32">
    <cfRule type="expression" dxfId="12" priority="7">
      <formula>S30="Kizárás"</formula>
    </cfRule>
  </conditionalFormatting>
  <conditionalFormatting sqref="E35:I35">
    <cfRule type="expression" dxfId="11" priority="6">
      <formula>S35="Kizárás"</formula>
    </cfRule>
  </conditionalFormatting>
  <conditionalFormatting sqref="E39:I40">
    <cfRule type="expression" dxfId="10" priority="5">
      <formula>S39="Kizárás"</formula>
    </cfRule>
  </conditionalFormatting>
  <conditionalFormatting sqref="E43:I44">
    <cfRule type="expression" dxfId="9" priority="4">
      <formula>S43="Kizárás"</formula>
    </cfRule>
  </conditionalFormatting>
  <conditionalFormatting sqref="E47:I47">
    <cfRule type="expression" dxfId="8" priority="3">
      <formula>S47="Kizárás"</formula>
    </cfRule>
  </conditionalFormatting>
  <conditionalFormatting sqref="E50:E51">
    <cfRule type="expression" dxfId="7" priority="2">
      <formula>S50="Kizárás"</formula>
    </cfRule>
  </conditionalFormatting>
  <conditionalFormatting sqref="E36:H36">
    <cfRule type="expression" dxfId="6" priority="1">
      <formula>S36="Kizárás"</formula>
    </cfRule>
  </conditionalFormatting>
  <dataValidations count="18">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25 E28:E29" xr:uid="{00000000-0002-0000-0200-000000000000}">
      <formula1>Deviza</formula1>
    </dataValidation>
    <dataValidation type="list" allowBlank="1" showInputMessage="1" showErrorMessage="1" sqref="N50:O51 N30:O32 N35:O36 N39:O40 N43:O44 N47:O47 N27:O27" xr:uid="{00000000-0002-0000-0200-000001000000}">
      <formula1>"Ezt kérem!"</formula1>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47:K47" xr:uid="{00000000-0002-0000-0200-000002000000}">
      <formula1>IF($E$17="Forint",100000,340)</formula1>
      <formula2>IF($E$17="Forint",1000000,3250)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35:K35" xr:uid="{00000000-0002-0000-0200-000003000000}">
      <formula1>IF($E$17="Forint",500000,1700)</formula1>
      <formula2>IF($E$17="Forint",200000000,650000)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30:K32" xr:uid="{00000000-0002-0000-0200-000004000000}">
      <formula1>IF($E$17="Forint",1000000,3400)</formula1>
      <formula2>IF($E$17="Forint",50000000,162500)</formula2>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21:H21" xr:uid="{00000000-0002-0000-0200-000005000000}">
      <formula1>Foglalkozás</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17:F17" xr:uid="{00000000-0002-0000-0200-000006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15:F15" xr:uid="{00000000-0002-0000-0200-000007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13:F13" xr:uid="{00000000-0002-0000-0200-000008000000}">
      <formula1>Díj_Gyak</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8:F8" xr:uid="{00000000-0002-0000-0200-000009000000}">
      <formula1>DATE(YEAR(TODAY()-65*365.25),"01","01")</formula1>
      <formula2>DATE(YEAR(TODAY()-18*365.25),"12","31")</formula2>
    </dataValidation>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11:F11" xr:uid="{00000000-0002-0000-0200-00000A000000}">
      <formula1>5</formula1>
      <formula2>MIN(25,75-$E$9)</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26:K26" xr:uid="{00000000-0002-0000-0200-00000B000000}">
      <formula1>IF($E$17="Forint",500000,1700)</formula1>
      <formula2>IF($E$17="Forint",200000000,650000)</formula2>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27:K27" xr:uid="{00000000-0002-0000-0200-00000C000000}">
      <formula1>IF($E$17="Forint",500000,1700)</formula1>
      <formula2>IF($E$17="Forint",100000000,325000)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39:K39" xr:uid="{00000000-0002-0000-0200-00000D000000}">
      <formula1>IF($E$17="Forint",100000,340)</formula1>
      <formula2>IF($E$17="Forint",1000000,3250)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40:K40" xr:uid="{00000000-0002-0000-0200-00000E000000}">
      <formula1>IF($E$17="Forint",100000,340)</formula1>
      <formula2>IF($E$17="Forint",1000000,3250)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43:K43" xr:uid="{00000000-0002-0000-0200-00000F000000}">
      <formula1>IF($E$17="Forint",2000,7)</formula1>
      <formula2>IF($E$17="Forint",40000,130)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44:K44" xr:uid="{00000000-0002-0000-0200-000010000000}">
      <formula1>IF($E$17="Forint",2000,7)</formula1>
      <formula2>IF($E$17="Forint",40000,130)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200-000011000000}"/>
  </dataValidations>
  <printOptions horizontalCentered="1"/>
  <pageMargins left="0" right="0" top="1.9291338582677167" bottom="0.74803149606299213" header="0.31496062992125984" footer="0.31496062992125984"/>
  <pageSetup paperSize="9" scale="70" orientation="portrait" r:id="rId1"/>
  <headerFooter>
    <oddHeader>&amp;R&amp;G</oddHeader>
  </headerFooter>
  <colBreaks count="1" manualBreakCount="1">
    <brk id="16"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0DA"/>
  </sheetPr>
  <dimension ref="A1:Z105"/>
  <sheetViews>
    <sheetView topLeftCell="A4" zoomScaleNormal="100" workbookViewId="0">
      <selection activeCell="N12" sqref="N12:O13"/>
    </sheetView>
  </sheetViews>
  <sheetFormatPr defaultColWidth="9.28515625" defaultRowHeight="12.75" x14ac:dyDescent="0.2"/>
  <cols>
    <col min="1" max="5" width="9.28515625" style="35"/>
    <col min="6" max="6" width="9.28515625" style="35" customWidth="1"/>
    <col min="7" max="16384" width="9.28515625" style="35"/>
  </cols>
  <sheetData>
    <row r="1" spans="2:15" x14ac:dyDescent="0.2">
      <c r="B1" s="172" t="s">
        <v>94</v>
      </c>
      <c r="C1" s="172"/>
      <c r="D1" s="172"/>
      <c r="E1" s="172"/>
      <c r="F1" s="172"/>
    </row>
    <row r="2" spans="2:15" x14ac:dyDescent="0.2">
      <c r="B2" s="172"/>
      <c r="C2" s="172"/>
      <c r="D2" s="172"/>
      <c r="E2" s="172"/>
      <c r="F2" s="172"/>
      <c r="G2" s="89" t="str">
        <f>MetMax!$E$2</f>
        <v>v2.1.7</v>
      </c>
    </row>
    <row r="3" spans="2:15" x14ac:dyDescent="0.2">
      <c r="J3" s="76" t="str">
        <f>IF(OR(ISBLANK($F$28),ISBLANK($E$8)),"",IF(OR(ISBLANK($E$15),ISBLANK($E$17)),"Egy szerződéshez egyszerre csak egyfajta Kritikus betegség biztosítás választható.",""))</f>
        <v/>
      </c>
    </row>
    <row r="4" spans="2:15" x14ac:dyDescent="0.2">
      <c r="J4" s="76" t="str">
        <f>IF($E$47="Kizárás","A biztosítás a foglalkozással okozati összefüggésben bekövetkező biztosítási eseményekre nem nyújt szolgáltatást.","")</f>
        <v/>
      </c>
    </row>
    <row r="5" spans="2:15" x14ac:dyDescent="0.2">
      <c r="B5" s="115" t="s">
        <v>455</v>
      </c>
      <c r="C5" s="116"/>
      <c r="D5" s="116"/>
      <c r="E5" s="116"/>
      <c r="F5" s="116"/>
      <c r="G5" s="116"/>
      <c r="H5" s="117"/>
      <c r="J5" s="76" t="str">
        <f ca="1">IF(OR(ISBLANK($F$28),ISBLANK($E$8)),"",IF($E$9&gt;60,"Csak az évente megújjuló díjas változat elérhető.",IF($E$9&gt;55,"A 10 évre garantált díjas változat már nem elérhető.","")))</f>
        <v/>
      </c>
    </row>
    <row r="6" spans="2:15" x14ac:dyDescent="0.2">
      <c r="B6" s="118"/>
      <c r="C6" s="119"/>
      <c r="D6" s="119"/>
      <c r="E6" s="119"/>
      <c r="F6" s="119"/>
      <c r="G6" s="119"/>
      <c r="H6" s="120"/>
      <c r="J6" s="76" t="str">
        <f ca="1">IF(COUNTIF($H$28:$O$33,"!")&lt;1,"","A jelenlegi biztosítási össeggel a jelzett módozatok nem érik el a minimális 24 000 Ft/év-es biztosítási díjat.")</f>
        <v/>
      </c>
    </row>
    <row r="7" spans="2:15" x14ac:dyDescent="0.2">
      <c r="B7" s="37"/>
      <c r="C7" s="37"/>
      <c r="D7" s="37"/>
      <c r="E7" s="37"/>
      <c r="F7" s="37"/>
      <c r="G7" s="37"/>
      <c r="H7" s="37"/>
    </row>
    <row r="8" spans="2:15" x14ac:dyDescent="0.2">
      <c r="B8" s="98" t="s">
        <v>405</v>
      </c>
      <c r="C8" s="98"/>
      <c r="D8" s="98"/>
      <c r="E8" s="113">
        <v>25537</v>
      </c>
      <c r="F8" s="113"/>
      <c r="G8" s="37"/>
      <c r="H8" s="37"/>
      <c r="J8" s="99" t="s">
        <v>462</v>
      </c>
      <c r="K8" s="99"/>
      <c r="L8" s="99"/>
      <c r="M8" s="99"/>
      <c r="N8" s="169">
        <f ca="1">IF(OR(ISBLANK($E$15),ISBLANK($E$17)),"",INDEX($H$28:$O$33,VLOOKUP($E$15,Paraméterek!$W$1:$X$3,2,0),VLOOKUP($E$17,Paraméterek!$AA$1:$AB$4,2,0)))</f>
        <v>101310</v>
      </c>
      <c r="O8" s="169"/>
    </row>
    <row r="9" spans="2:15" x14ac:dyDescent="0.2">
      <c r="B9" s="98" t="s">
        <v>404</v>
      </c>
      <c r="C9" s="98"/>
      <c r="D9" s="98"/>
      <c r="E9" s="149">
        <f ca="1">IF(ISBLANK($E$8),"",IF(YEAR(TODAY())-YEAR($E$8)&lt;0,"",YEAR(TODAY())-YEAR($E$8)))</f>
        <v>51</v>
      </c>
      <c r="F9" s="149"/>
      <c r="G9" s="18" t="str">
        <f ca="1">IF(ISBLANK($E$8),"",IF($E$9&gt;55,"!",""))</f>
        <v/>
      </c>
      <c r="H9" s="37"/>
      <c r="J9" s="101"/>
      <c r="K9" s="101"/>
      <c r="L9" s="101"/>
      <c r="M9" s="101"/>
      <c r="N9" s="173"/>
      <c r="O9" s="173"/>
    </row>
    <row r="10" spans="2:15" x14ac:dyDescent="0.2">
      <c r="B10" s="37"/>
      <c r="C10" s="37"/>
      <c r="D10" s="37"/>
      <c r="E10" s="37"/>
      <c r="F10" s="37"/>
      <c r="G10" s="37"/>
      <c r="H10" s="37"/>
    </row>
    <row r="11" spans="2:15" x14ac:dyDescent="0.2">
      <c r="B11" s="98" t="s">
        <v>403</v>
      </c>
      <c r="C11" s="98"/>
      <c r="D11" s="98"/>
      <c r="E11" s="156" t="s">
        <v>28</v>
      </c>
      <c r="F11" s="156"/>
      <c r="G11" s="37"/>
      <c r="H11" s="37"/>
    </row>
    <row r="12" spans="2:15" x14ac:dyDescent="0.2">
      <c r="B12" s="37"/>
      <c r="C12" s="37"/>
      <c r="D12" s="37"/>
      <c r="E12" s="15" t="str">
        <f>IF(ISBLANK($E$11),"Éves",$E$11)</f>
        <v>Havi</v>
      </c>
      <c r="F12" s="37"/>
      <c r="G12" s="37"/>
      <c r="H12" s="37"/>
      <c r="J12" s="99" t="str">
        <f>"Fizetendő "&amp;$E$12&amp;" díj:"</f>
        <v>Fizetendő Havi díj:</v>
      </c>
      <c r="K12" s="99"/>
      <c r="L12" s="99"/>
      <c r="M12" s="99"/>
      <c r="N12" s="169">
        <f ca="1">IF(OR(ISBLANK($E$15),ISBLANK($E$17),$N$8=""),"",ROUNDUP($N$8/VLOOKUP($E$12,Paraméterek!$K$1:$M$4,3,0),0))</f>
        <v>8443</v>
      </c>
      <c r="O12" s="170"/>
    </row>
    <row r="13" spans="2:15" x14ac:dyDescent="0.2">
      <c r="B13" s="98" t="s">
        <v>402</v>
      </c>
      <c r="C13" s="98"/>
      <c r="D13" s="98"/>
      <c r="E13" s="156" t="s">
        <v>35</v>
      </c>
      <c r="F13" s="156"/>
      <c r="G13" s="37"/>
      <c r="H13" s="37"/>
      <c r="J13" s="101"/>
      <c r="K13" s="101"/>
      <c r="L13" s="101"/>
      <c r="M13" s="101"/>
      <c r="N13" s="171"/>
      <c r="O13" s="171"/>
    </row>
    <row r="14" spans="2:15" x14ac:dyDescent="0.2">
      <c r="B14" s="37"/>
      <c r="C14" s="37"/>
      <c r="D14" s="37"/>
      <c r="E14" s="37"/>
      <c r="F14" s="37"/>
      <c r="G14" s="37"/>
      <c r="H14" s="37"/>
    </row>
    <row r="15" spans="2:15" x14ac:dyDescent="0.2">
      <c r="B15" s="98" t="s">
        <v>463</v>
      </c>
      <c r="C15" s="98"/>
      <c r="D15" s="98"/>
      <c r="E15" s="156" t="s">
        <v>64</v>
      </c>
      <c r="F15" s="156"/>
      <c r="G15" s="37"/>
      <c r="H15" s="37"/>
    </row>
    <row r="16" spans="2:15" x14ac:dyDescent="0.2">
      <c r="B16" s="37"/>
      <c r="C16" s="37"/>
      <c r="D16" s="37"/>
      <c r="E16" s="15" t="str">
        <f>IF(ISBLANK($E$11),"Éves",$E$11)</f>
        <v>Havi</v>
      </c>
      <c r="F16" s="37"/>
      <c r="G16" s="37"/>
      <c r="H16" s="37"/>
    </row>
    <row r="17" spans="2:15" x14ac:dyDescent="0.2">
      <c r="B17" s="98" t="s">
        <v>464</v>
      </c>
      <c r="C17" s="98"/>
      <c r="D17" s="98"/>
      <c r="E17" s="156" t="s">
        <v>468</v>
      </c>
      <c r="F17" s="156"/>
      <c r="G17" s="37"/>
      <c r="H17" s="37"/>
    </row>
    <row r="18" spans="2:15" x14ac:dyDescent="0.2">
      <c r="B18" s="37"/>
      <c r="C18" s="37"/>
      <c r="D18" s="37"/>
      <c r="E18" s="37"/>
      <c r="F18" s="37"/>
      <c r="G18" s="37"/>
      <c r="H18" s="37"/>
    </row>
    <row r="19" spans="2:15" x14ac:dyDescent="0.2">
      <c r="B19" s="98" t="s">
        <v>401</v>
      </c>
      <c r="C19" s="98"/>
      <c r="D19" s="98"/>
      <c r="E19" s="130" t="s">
        <v>37</v>
      </c>
      <c r="F19" s="130"/>
      <c r="G19" s="37"/>
      <c r="H19" s="37"/>
      <c r="J19" s="121" t="s">
        <v>457</v>
      </c>
      <c r="K19" s="135"/>
      <c r="L19" s="135"/>
      <c r="M19" s="122"/>
      <c r="N19" s="125" t="str">
        <f>IF(ISBLANK($F$28),"---",'PÜ. limitek'!$I$16)</f>
        <v>Nem szükséges</v>
      </c>
      <c r="O19" s="126"/>
    </row>
    <row r="20" spans="2:15" ht="12.75" customHeight="1" x14ac:dyDescent="0.2">
      <c r="B20" s="12"/>
      <c r="C20" s="32"/>
      <c r="D20" s="33"/>
      <c r="E20" s="12"/>
      <c r="F20" s="13"/>
      <c r="G20" s="12"/>
      <c r="H20" s="37"/>
      <c r="J20" s="123"/>
      <c r="K20" s="136"/>
      <c r="L20" s="136"/>
      <c r="M20" s="124"/>
      <c r="N20" s="127"/>
      <c r="O20" s="128"/>
    </row>
    <row r="21" spans="2:15" ht="12.75" customHeight="1" x14ac:dyDescent="0.2">
      <c r="B21" s="12"/>
      <c r="C21" s="32"/>
      <c r="D21" s="33"/>
      <c r="E21" s="12"/>
      <c r="F21" s="13"/>
      <c r="G21" s="12"/>
      <c r="H21" s="12"/>
      <c r="J21" s="12"/>
      <c r="K21" s="12"/>
      <c r="L21" s="12"/>
      <c r="M21" s="12"/>
      <c r="N21" s="12"/>
      <c r="O21" s="12"/>
    </row>
    <row r="22" spans="2:15" x14ac:dyDescent="0.2">
      <c r="B22" s="115" t="s">
        <v>421</v>
      </c>
      <c r="C22" s="116"/>
      <c r="D22" s="116"/>
      <c r="E22" s="116"/>
      <c r="F22" s="116"/>
      <c r="G22" s="116"/>
      <c r="H22" s="117"/>
      <c r="J22" s="121" t="s">
        <v>386</v>
      </c>
      <c r="K22" s="135"/>
      <c r="L22" s="135"/>
      <c r="M22" s="122"/>
      <c r="N22" s="125" t="str">
        <f ca="1">IF(OR(ISBLANK($F$28),ISBLANK($E$8)),"---",'EÜ. limitek'!$J$19)</f>
        <v>Egyszerűsített egészségi nyilatkozat</v>
      </c>
      <c r="O22" s="126"/>
    </row>
    <row r="23" spans="2:15" x14ac:dyDescent="0.2">
      <c r="B23" s="118" t="s">
        <v>240</v>
      </c>
      <c r="C23" s="119"/>
      <c r="D23" s="119"/>
      <c r="E23" s="119"/>
      <c r="F23" s="119"/>
      <c r="G23" s="119"/>
      <c r="H23" s="120"/>
      <c r="J23" s="123"/>
      <c r="K23" s="136"/>
      <c r="L23" s="136"/>
      <c r="M23" s="124"/>
      <c r="N23" s="127"/>
      <c r="O23" s="128"/>
    </row>
    <row r="26" spans="2:15" x14ac:dyDescent="0.2">
      <c r="F26" s="167" t="s">
        <v>40</v>
      </c>
      <c r="G26" s="167"/>
      <c r="H26" s="167" t="s">
        <v>467</v>
      </c>
      <c r="I26" s="167"/>
      <c r="J26" s="167" t="s">
        <v>465</v>
      </c>
      <c r="K26" s="167"/>
      <c r="L26" s="167" t="s">
        <v>466</v>
      </c>
      <c r="M26" s="167"/>
      <c r="N26" s="167" t="s">
        <v>461</v>
      </c>
      <c r="O26" s="167"/>
    </row>
    <row r="27" spans="2:15" x14ac:dyDescent="0.2">
      <c r="F27" s="168"/>
      <c r="G27" s="168"/>
      <c r="H27" s="168"/>
      <c r="I27" s="168"/>
      <c r="J27" s="168"/>
      <c r="K27" s="168"/>
      <c r="L27" s="168"/>
      <c r="M27" s="168"/>
      <c r="N27" s="168"/>
      <c r="O27" s="168"/>
    </row>
    <row r="28" spans="2:15" x14ac:dyDescent="0.2">
      <c r="B28" s="98" t="s">
        <v>4</v>
      </c>
      <c r="C28" s="98"/>
      <c r="D28" s="146" t="s">
        <v>62</v>
      </c>
      <c r="E28" s="146"/>
      <c r="F28" s="148">
        <v>3000000</v>
      </c>
      <c r="G28" s="148"/>
      <c r="H28" s="166">
        <f ca="1">IF(ISBLANK($E$8),"",IF($H$47&lt;Paraméterek!$AH$1,"!",$H$47))</f>
        <v>52590</v>
      </c>
      <c r="I28" s="166"/>
      <c r="J28" s="166">
        <f ca="1">IF(ISBLANK($E$8),"",IF($J$47&lt;Paraméterek!$AH$1,"!",$J$47))</f>
        <v>68970</v>
      </c>
      <c r="K28" s="166"/>
      <c r="L28" s="166">
        <f ca="1">IF(ISBLANK($E$8),"",IF($L$47&lt;Paraméterek!$AH$1,"!",$L$47))</f>
        <v>80700</v>
      </c>
      <c r="M28" s="166"/>
      <c r="N28" s="166">
        <f ca="1">IF(ISBLANK($E$8),"",IF($N$47&lt;Paraméterek!$AH$1,"!",$N$47))</f>
        <v>85200</v>
      </c>
      <c r="O28" s="166"/>
    </row>
    <row r="29" spans="2:15" x14ac:dyDescent="0.2">
      <c r="B29" s="98"/>
      <c r="C29" s="98"/>
      <c r="D29" s="146"/>
      <c r="E29" s="146"/>
      <c r="F29" s="148"/>
      <c r="G29" s="148"/>
      <c r="H29" s="166"/>
      <c r="I29" s="166"/>
      <c r="J29" s="166"/>
      <c r="K29" s="166"/>
      <c r="L29" s="166"/>
      <c r="M29" s="166"/>
      <c r="N29" s="166"/>
      <c r="O29" s="166"/>
    </row>
    <row r="30" spans="2:15" x14ac:dyDescent="0.2">
      <c r="B30" s="98"/>
      <c r="C30" s="98"/>
      <c r="D30" s="146" t="s">
        <v>63</v>
      </c>
      <c r="E30" s="146"/>
      <c r="F30" s="148"/>
      <c r="G30" s="148"/>
      <c r="H30" s="166">
        <f ca="1">IF(ISBLANK($E$8),"",IF($H$49&lt;Paraméterek!$AH$1,"!",$H$49))</f>
        <v>81060</v>
      </c>
      <c r="I30" s="166"/>
      <c r="J30" s="166">
        <f ca="1">IF(ISBLANK($E$8),"",IF($J$49&lt;Paraméterek!$AH$1,"!",$J$49))</f>
        <v>108780</v>
      </c>
      <c r="K30" s="166"/>
      <c r="L30" s="166">
        <f ca="1">IF(ISBLANK($E$8),"",IF($L$49&lt;Paraméterek!$AH$1,"!",$L$49))</f>
        <v>130710</v>
      </c>
      <c r="M30" s="166"/>
      <c r="N30" s="166">
        <f ca="1">IF(ISBLANK($E$8),"",IF($N$49&lt;Paraméterek!$AH$1,"!",$N$49))</f>
        <v>139020</v>
      </c>
      <c r="O30" s="166"/>
    </row>
    <row r="31" spans="2:15" x14ac:dyDescent="0.2">
      <c r="B31" s="98"/>
      <c r="C31" s="98"/>
      <c r="D31" s="146"/>
      <c r="E31" s="146"/>
      <c r="F31" s="148"/>
      <c r="G31" s="148"/>
      <c r="H31" s="166"/>
      <c r="I31" s="166"/>
      <c r="J31" s="166"/>
      <c r="K31" s="166"/>
      <c r="L31" s="166"/>
      <c r="M31" s="166"/>
      <c r="N31" s="166"/>
      <c r="O31" s="166"/>
    </row>
    <row r="32" spans="2:15" x14ac:dyDescent="0.2">
      <c r="B32" s="98"/>
      <c r="C32" s="98"/>
      <c r="D32" s="146" t="s">
        <v>64</v>
      </c>
      <c r="E32" s="146"/>
      <c r="F32" s="148"/>
      <c r="G32" s="148"/>
      <c r="H32" s="166">
        <f ca="1">IF(ISBLANK($E$8),"",IF($H$51&lt;Paraméterek!$AH$1,"!",$H$51))</f>
        <v>101310</v>
      </c>
      <c r="I32" s="166"/>
      <c r="J32" s="166">
        <f ca="1">IF(ISBLANK($E$8),"",IF($J$51&lt;Paraméterek!$AH$1,"!",$J$51))</f>
        <v>135900</v>
      </c>
      <c r="K32" s="166"/>
      <c r="L32" s="166">
        <f ca="1">IF(ISBLANK($E$8),"",IF($L$51&lt;Paraméterek!$AH$1,"!",$L$51))</f>
        <v>162930</v>
      </c>
      <c r="M32" s="166"/>
      <c r="N32" s="166">
        <f ca="1">IF(ISBLANK($E$8),"",IF($N$51&lt;Paraméterek!$AH$1,"!",$N$51))</f>
        <v>173070</v>
      </c>
      <c r="O32" s="166"/>
    </row>
    <row r="33" spans="1:15" x14ac:dyDescent="0.2">
      <c r="B33" s="98"/>
      <c r="C33" s="98"/>
      <c r="D33" s="146"/>
      <c r="E33" s="146"/>
      <c r="F33" s="148"/>
      <c r="G33" s="148"/>
      <c r="H33" s="166"/>
      <c r="I33" s="166"/>
      <c r="J33" s="166"/>
      <c r="K33" s="166"/>
      <c r="L33" s="166"/>
      <c r="M33" s="166"/>
      <c r="N33" s="166"/>
      <c r="O33" s="166"/>
    </row>
    <row r="38" spans="1:15" x14ac:dyDescent="0.2">
      <c r="B38" s="106" t="s">
        <v>58</v>
      </c>
      <c r="C38" s="106"/>
      <c r="D38" s="106"/>
      <c r="E38" s="106"/>
      <c r="F38" s="106"/>
      <c r="G38" s="106"/>
      <c r="H38" s="106"/>
      <c r="I38" s="106"/>
      <c r="J38" s="106"/>
      <c r="K38" s="106"/>
      <c r="L38" s="106"/>
      <c r="M38" s="106"/>
      <c r="N38" s="106"/>
      <c r="O38" s="106"/>
    </row>
    <row r="39" spans="1:15" x14ac:dyDescent="0.2">
      <c r="B39" s="106"/>
      <c r="C39" s="106"/>
      <c r="D39" s="106"/>
      <c r="E39" s="106"/>
      <c r="F39" s="106"/>
      <c r="G39" s="106"/>
      <c r="H39" s="106"/>
      <c r="I39" s="106"/>
      <c r="J39" s="106"/>
      <c r="K39" s="106"/>
      <c r="L39" s="106"/>
      <c r="M39" s="106"/>
      <c r="N39" s="106"/>
      <c r="O39" s="106"/>
    </row>
    <row r="40" spans="1:15" x14ac:dyDescent="0.2">
      <c r="B40" s="106"/>
      <c r="C40" s="106"/>
      <c r="D40" s="106"/>
      <c r="E40" s="106"/>
      <c r="F40" s="106"/>
      <c r="G40" s="106"/>
      <c r="H40" s="106"/>
      <c r="I40" s="106"/>
      <c r="J40" s="106"/>
      <c r="K40" s="106"/>
      <c r="L40" s="106"/>
      <c r="M40" s="106"/>
      <c r="N40" s="106"/>
      <c r="O40" s="106"/>
    </row>
    <row r="41" spans="1:15" x14ac:dyDescent="0.2">
      <c r="B41" s="106"/>
      <c r="C41" s="106"/>
      <c r="D41" s="106"/>
      <c r="E41" s="106"/>
      <c r="F41" s="106"/>
      <c r="G41" s="106"/>
      <c r="H41" s="106"/>
      <c r="I41" s="106"/>
      <c r="J41" s="106"/>
      <c r="K41" s="106"/>
      <c r="L41" s="106"/>
      <c r="M41" s="106"/>
      <c r="N41" s="106"/>
      <c r="O41" s="106"/>
    </row>
    <row r="42" spans="1:15" x14ac:dyDescent="0.2">
      <c r="B42" s="106"/>
      <c r="C42" s="106"/>
      <c r="D42" s="106"/>
      <c r="E42" s="106"/>
      <c r="F42" s="106"/>
      <c r="G42" s="106"/>
      <c r="H42" s="106"/>
      <c r="I42" s="106"/>
      <c r="J42" s="106"/>
      <c r="K42" s="106"/>
      <c r="L42" s="106"/>
      <c r="M42" s="106"/>
      <c r="N42" s="106"/>
      <c r="O42" s="106"/>
    </row>
    <row r="47" spans="1:15" hidden="1" x14ac:dyDescent="0.2">
      <c r="A47" s="35" t="s">
        <v>406</v>
      </c>
      <c r="B47" s="35" t="s">
        <v>387</v>
      </c>
      <c r="E47" s="35">
        <f>IF(ISBLANK($B$23),0,VLOOKUP($B$23,'Foglalkozási pótdíjak'!$A$3:$K$494,4,0))</f>
        <v>0</v>
      </c>
      <c r="H47" s="166">
        <f ca="1">IF($E$9&gt;64,0,ROUND($F$28/'CC Tarifák'!$B$1*VLOOKUP(64-$E$9+1,'CC Tarifák'!$B$3:$AX$49,$E$9-18+2,0)*IF($E$47="Kizárás",1,1+$E$47),0))</f>
        <v>52590</v>
      </c>
      <c r="I47" s="166"/>
      <c r="J47" s="166">
        <f ca="1">IF($E$9&gt;60,0,ROUND($F$28/'CC Tarifák'!$B$53*VLOOKUP(64-$E$9+1,'CC Tarifák'!$B$55:$AX$101,$E$9-18+2,0)*IF($E$47="Kizárás",1,1+$E$47),0))</f>
        <v>68970</v>
      </c>
      <c r="K47" s="166"/>
      <c r="L47" s="166">
        <f ca="1">IF($E$9&gt;55,0,ROUND($F$28/'CC Tarifák'!$B$105*VLOOKUP(64-$E$9+1,'CC Tarifák'!$B$107:$AX$153,$E$9-18+2,0)*IF($E$47="Kizárás",1,1+$E$47),0))</f>
        <v>80700</v>
      </c>
      <c r="M47" s="166"/>
      <c r="N47" s="166">
        <f ca="1">IF($E$9&gt;60,0,ROUND($F$28/'CC Tarifák'!$B$157*VLOOKUP(64-$E$9+1,'CC Tarifák'!$B$159:$AX$205,$E$9-18+2,0)*IF($E$47="Kizárás",1,1+$E$47),0))</f>
        <v>85200</v>
      </c>
      <c r="O47" s="166"/>
    </row>
    <row r="48" spans="1:15" hidden="1" x14ac:dyDescent="0.2">
      <c r="A48" s="35" t="s">
        <v>406</v>
      </c>
      <c r="H48" s="166"/>
      <c r="I48" s="166"/>
      <c r="J48" s="166"/>
      <c r="K48" s="166"/>
      <c r="L48" s="166"/>
      <c r="M48" s="166"/>
      <c r="N48" s="166"/>
      <c r="O48" s="166"/>
    </row>
    <row r="49" spans="1:26" hidden="1" x14ac:dyDescent="0.2">
      <c r="A49" s="35" t="s">
        <v>406</v>
      </c>
      <c r="H49" s="166">
        <f ca="1">IF($E$9&gt;64,0,ROUND($F$28/'CC Tarifák'!$B$209*VLOOKUP(64-$E$9+1,'CC Tarifák'!$B$211:$AX$257,$E$9-18+2,0)*IF($E$47="Kizárás",1,1+$E$47),0))</f>
        <v>81060</v>
      </c>
      <c r="I49" s="166"/>
      <c r="J49" s="166">
        <f ca="1">IF($E$9&gt;60,0,ROUND($F$28/'CC Tarifák'!$B$261*VLOOKUP(64-$E$9+1,'CC Tarifák'!$B$263:$AX$309,$E$9-18+2,0)*IF($E$47="Kizárás",1,1+$E$47),0))</f>
        <v>108780</v>
      </c>
      <c r="K49" s="166"/>
      <c r="L49" s="166">
        <f ca="1">IF($E$9&gt;55,0,ROUND($F$28/'CC Tarifák'!$B$313*VLOOKUP(64-$E$9+1,'CC Tarifák'!$B$315:$AX$361,$E$9-18+2,0)*IF($E$47="Kizárás",1,1+$E$47),0))</f>
        <v>130710</v>
      </c>
      <c r="M49" s="166"/>
      <c r="N49" s="166">
        <f ca="1">IF($E$9&gt;60,0,ROUND($F$28/'CC Tarifák'!$B$365*VLOOKUP(64-$E$9+1,'CC Tarifák'!$B$367:$AX$413,$E$9-18+2,0)*IF($E$47="Kizárás",1,1+$E$47),0))</f>
        <v>139020</v>
      </c>
      <c r="O49" s="166"/>
    </row>
    <row r="50" spans="1:26" hidden="1" x14ac:dyDescent="0.2">
      <c r="A50" s="35" t="s">
        <v>406</v>
      </c>
      <c r="H50" s="166"/>
      <c r="I50" s="166"/>
      <c r="J50" s="166"/>
      <c r="K50" s="166"/>
      <c r="L50" s="166"/>
      <c r="M50" s="166"/>
      <c r="N50" s="166"/>
      <c r="O50" s="166"/>
    </row>
    <row r="51" spans="1:26" hidden="1" x14ac:dyDescent="0.2">
      <c r="A51" s="35" t="s">
        <v>406</v>
      </c>
      <c r="H51" s="166">
        <f ca="1">IF($E$9&gt;64,0,ROUND($F$28/'CC Tarifák'!$B$417*VLOOKUP(64-$E$9+1,'CC Tarifák'!$B$419:$AX$465,$E$9-18+2,0)*IF($E$47="Kizárás",1,1+$E$47),0))</f>
        <v>101310</v>
      </c>
      <c r="I51" s="166"/>
      <c r="J51" s="166">
        <f ca="1">IF($E$9&gt;60,0,ROUND($F$28/'CC Tarifák'!$B$469*VLOOKUP(64-$E$9+1,'CC Tarifák'!$B$471:$AX$517,$E$9-18+2,0)*IF($E$47="Kizárás",1,1+$E$47),0))</f>
        <v>135900</v>
      </c>
      <c r="K51" s="166"/>
      <c r="L51" s="166">
        <f ca="1">IF($E$9&gt;55,0,ROUND($F$28/'CC Tarifák'!$B$521*VLOOKUP(64-$E$9+1,'CC Tarifák'!$B$523:$AX$569,$E$9-18+2,0)*IF($E$47="Kizárás",1,1+$E$47),0))</f>
        <v>162930</v>
      </c>
      <c r="M51" s="166"/>
      <c r="N51" s="166">
        <f ca="1">IF($E$9&gt;60,0,ROUND($F$28/'CC Tarifák'!$B$573*VLOOKUP(64-$E$9+1,'CC Tarifák'!$B$575:$AX$621,$E$9-18+2,0)*IF($E$47="Kizárás",1,1+$E$47),0))</f>
        <v>173070</v>
      </c>
      <c r="O51" s="166"/>
    </row>
    <row r="52" spans="1:26" hidden="1" x14ac:dyDescent="0.2">
      <c r="A52" s="35" t="s">
        <v>406</v>
      </c>
      <c r="H52" s="166"/>
      <c r="I52" s="166"/>
      <c r="J52" s="166"/>
      <c r="K52" s="166"/>
      <c r="L52" s="166"/>
      <c r="M52" s="166"/>
      <c r="N52" s="166"/>
      <c r="O52" s="166"/>
    </row>
    <row r="56" spans="1:26" x14ac:dyDescent="0.2">
      <c r="B56" s="159"/>
      <c r="C56" s="162" t="s">
        <v>62</v>
      </c>
      <c r="D56" s="162"/>
      <c r="E56" s="162"/>
      <c r="F56" s="162"/>
      <c r="G56" s="162"/>
      <c r="H56" s="162"/>
      <c r="I56" s="162"/>
      <c r="J56" s="162"/>
      <c r="K56" s="162" t="s">
        <v>63</v>
      </c>
      <c r="L56" s="162"/>
      <c r="M56" s="162"/>
      <c r="N56" s="162"/>
      <c r="O56" s="162"/>
      <c r="P56" s="162"/>
      <c r="Q56" s="162"/>
      <c r="R56" s="162"/>
      <c r="S56" s="162" t="s">
        <v>64</v>
      </c>
      <c r="T56" s="162"/>
      <c r="U56" s="162"/>
      <c r="V56" s="162"/>
      <c r="W56" s="162"/>
      <c r="X56" s="162"/>
      <c r="Y56" s="162"/>
      <c r="Z56" s="162"/>
    </row>
    <row r="57" spans="1:26" x14ac:dyDescent="0.2">
      <c r="B57" s="160"/>
      <c r="C57" s="163"/>
      <c r="D57" s="163"/>
      <c r="E57" s="163"/>
      <c r="F57" s="163"/>
      <c r="G57" s="163"/>
      <c r="H57" s="163"/>
      <c r="I57" s="163"/>
      <c r="J57" s="163"/>
      <c r="K57" s="163"/>
      <c r="L57" s="163"/>
      <c r="M57" s="163"/>
      <c r="N57" s="163"/>
      <c r="O57" s="163"/>
      <c r="P57" s="163"/>
      <c r="Q57" s="163"/>
      <c r="R57" s="163"/>
      <c r="S57" s="163"/>
      <c r="T57" s="163"/>
      <c r="U57" s="163"/>
      <c r="V57" s="163"/>
      <c r="W57" s="163"/>
      <c r="X57" s="163"/>
      <c r="Y57" s="163"/>
      <c r="Z57" s="163"/>
    </row>
    <row r="58" spans="1:26" x14ac:dyDescent="0.2">
      <c r="B58" s="160"/>
      <c r="C58" s="164" t="s">
        <v>467</v>
      </c>
      <c r="D58" s="164"/>
      <c r="E58" s="164" t="s">
        <v>465</v>
      </c>
      <c r="F58" s="164"/>
      <c r="G58" s="164" t="s">
        <v>466</v>
      </c>
      <c r="H58" s="164"/>
      <c r="I58" s="164" t="s">
        <v>461</v>
      </c>
      <c r="J58" s="164"/>
      <c r="K58" s="164" t="s">
        <v>467</v>
      </c>
      <c r="L58" s="164"/>
      <c r="M58" s="164" t="s">
        <v>465</v>
      </c>
      <c r="N58" s="164"/>
      <c r="O58" s="164" t="s">
        <v>466</v>
      </c>
      <c r="P58" s="164"/>
      <c r="Q58" s="164" t="s">
        <v>461</v>
      </c>
      <c r="R58" s="164"/>
      <c r="S58" s="164" t="s">
        <v>467</v>
      </c>
      <c r="T58" s="164"/>
      <c r="U58" s="164" t="s">
        <v>465</v>
      </c>
      <c r="V58" s="164"/>
      <c r="W58" s="164" t="s">
        <v>466</v>
      </c>
      <c r="X58" s="164"/>
      <c r="Y58" s="164" t="s">
        <v>461</v>
      </c>
      <c r="Z58" s="164"/>
    </row>
    <row r="59" spans="1:26" x14ac:dyDescent="0.2">
      <c r="B59" s="161"/>
      <c r="C59" s="165"/>
      <c r="D59" s="165"/>
      <c r="E59" s="165"/>
      <c r="F59" s="165"/>
      <c r="G59" s="165"/>
      <c r="H59" s="165"/>
      <c r="I59" s="165"/>
      <c r="J59" s="165"/>
      <c r="K59" s="165"/>
      <c r="L59" s="165"/>
      <c r="M59" s="165"/>
      <c r="N59" s="165"/>
      <c r="O59" s="165"/>
      <c r="P59" s="165"/>
      <c r="Q59" s="165"/>
      <c r="R59" s="165"/>
      <c r="S59" s="165"/>
      <c r="T59" s="165"/>
      <c r="U59" s="165"/>
      <c r="V59" s="165"/>
      <c r="W59" s="165"/>
      <c r="X59" s="165"/>
      <c r="Y59" s="165"/>
      <c r="Z59" s="165"/>
    </row>
    <row r="60" spans="1:26" x14ac:dyDescent="0.2">
      <c r="B60" s="77">
        <v>1</v>
      </c>
      <c r="C60" s="157">
        <f ca="1">IF(OR(ISBLANK($F$28),ISBLANK($E$8)),0,IF($E$9&gt;64,0,IF($B60="","",IF($H$28="!",0,1)*ROUND($F$28/'CC Tarifák'!$B$1*VLOOKUP(64-$E$9+1-$B60+1,'CC Tarifák'!$B$3:$AX$49,$E$9+$B60-1-18+2,0)*IF($E$47="Kizárás",1,1+$E$47),0))))</f>
        <v>52590</v>
      </c>
      <c r="D60" s="157"/>
      <c r="E60" s="157">
        <f ca="1">IF(OR(ISBLANK($F$28),ISBLANK($E$8)),0,IF($E$9&gt;60,0,IF($B60="","",IF(MOD($B60,5)=1,IF($J$28="!",0,1)*ROUND($F$28/'CC Tarifák'!$B$53*VLOOKUP(64-$E$9+1-$B60+1,'CC Tarifák'!$B$55:$AX$101,$E$9+$B60-1-18+2,0)*IF($E$47="Kizárás",1,1+$E$47),0),$E59))))</f>
        <v>68970</v>
      </c>
      <c r="F60" s="157"/>
      <c r="G60" s="157">
        <f ca="1">IF(OR(ISBLANK($F$28),ISBLANK($E$8)),0,IF($E$9&gt;55,0,IF($B60="","",IF(MOD($B60,10)=1,IF($L$28="!",0,1)*ROUND($F$28/'CC Tarifák'!$B$105*VLOOKUP(64-$E$9+1-$B60+1,'CC Tarifák'!$B$107:$AX$153,$E$9+$B60-1-18+2,0)*IF($E$47="Kizárás",1,1+$E$47),0),$G59))))</f>
        <v>80700</v>
      </c>
      <c r="H60" s="157"/>
      <c r="I60" s="157">
        <f ca="1">IF(OR(ISBLANK($F$28),ISBLANK($E$8)),0,IF($B60="","",IF($N$28="!",0,$N$28)))</f>
        <v>85200</v>
      </c>
      <c r="J60" s="157"/>
      <c r="K60" s="158">
        <f ca="1">IF(OR(ISBLANK($F$28),ISBLANK($E$8)),0,IF($E$9&gt;64,0,IF($B60="","",IF($H$30="!",0,1)*ROUND($F$28/'CC Tarifák'!$B$209*VLOOKUP(64-$E$9+1-$B60+1,'CC Tarifák'!$B$211:$AX$257,$E$9+$B60-1-18+2,0)*IF($E$47="Kizárás",1,1+$E$47),0))))</f>
        <v>81060</v>
      </c>
      <c r="L60" s="158"/>
      <c r="M60" s="158">
        <f ca="1">IF(OR(ISBLANK($F$28),ISBLANK($E$8)),0,IF($E$9&gt;60,0,IF($B60="","",IF(MOD($B60,5)=1,IF($J$30="!",0,1)*ROUND($F$28/'CC Tarifák'!$B$261*VLOOKUP(64-$E$9+1-$B60+1,'CC Tarifák'!$B$263:$AX$309,$E$9+$B60-1-18+2,0)*IF($E$47="Kizárás",1,1+$E$47),0),$M59))))</f>
        <v>108780</v>
      </c>
      <c r="N60" s="158"/>
      <c r="O60" s="158">
        <f ca="1">IF(OR(ISBLANK($F$28),ISBLANK($E$8)),0,IF($E$9&gt;55,0,IF($B60="","",IF(MOD($B60,10)=1,IF($L$30="!",0,1)*ROUND($F$28/'CC Tarifák'!$B$313*VLOOKUP(64-$E$9+1-$B60+1,'CC Tarifák'!$B$315:$AX$361,$E$9+$B60-1-18+2,0)*IF($E$47="Kizárás",1,1+$E$47),0),$O59))))</f>
        <v>130710</v>
      </c>
      <c r="P60" s="158"/>
      <c r="Q60" s="158">
        <f ca="1">IF(OR(ISBLANK($F$28),ISBLANK($E$8)),0,IF($B60="","",IF($N$30="!",0,$N$30)))</f>
        <v>139020</v>
      </c>
      <c r="R60" s="158"/>
      <c r="S60" s="157">
        <f ca="1">IF(OR(ISBLANK($F$28),ISBLANK($E$8)),0,IF($E$9&gt;64,0,IF($B60="","",IF($H$32="!",0,1)*ROUND($F$28/'CC Tarifák'!$B$417*VLOOKUP(64-$E$9+1-$B60+1,'CC Tarifák'!$B$419:$AX$465,$E$9+$B60-1-18+2,0)*IF($E$47="Kizárás",1,1+$E$47),0))))</f>
        <v>101310</v>
      </c>
      <c r="T60" s="157"/>
      <c r="U60" s="157">
        <f ca="1">IF(OR(ISBLANK($F$28),ISBLANK($E$8)),0,IF($E$9&gt;60,0,IF($B60="","",IF(MOD($B60,5)=1,IF($J$32="!",0,1)*ROUND($F$28/'CC Tarifák'!$B$469*VLOOKUP(64-$E$9+1-$B60+1,'CC Tarifák'!$B$471:$AX$517,$E$9+$B60-1-18+2,0)*IF($E$47="Kizárás",1,1+$E$47),0),$U59))))</f>
        <v>135900</v>
      </c>
      <c r="V60" s="157"/>
      <c r="W60" s="157">
        <f ca="1">IF(OR(ISBLANK($F$28),ISBLANK($E$8)),0,IF($E$9&gt;55,0,IF($B60="","",IF(MOD($B60,10)=1,IF($L$32="!",0,1)*ROUND($F$28/'CC Tarifák'!$B$521*VLOOKUP(64-$E$9+1-$B60+1,'CC Tarifák'!$B$523:$AX$569,$E$9+$B60-1-18+2,0)*IF($E$47="Kizárás",1,1+$E$47),0),$W59))))</f>
        <v>162930</v>
      </c>
      <c r="X60" s="157"/>
      <c r="Y60" s="157">
        <f ca="1">IF(OR(ISBLANK($F$28),ISBLANK($E$8)),0,IF($B60="","",IF($N$32="!",0,$N$32)))</f>
        <v>173070</v>
      </c>
      <c r="Z60" s="157"/>
    </row>
    <row r="61" spans="1:26" x14ac:dyDescent="0.2">
      <c r="B61" s="78">
        <f ca="1">IF(OR(ISBLANK($F$28),ISBLANK($E$8)),"",IF($B60="","",IF($B60+1&lt;=64-$E$9,$B60+1,"")))</f>
        <v>2</v>
      </c>
      <c r="C61" s="157">
        <f ca="1">IF(OR(ISBLANK($F$28),ISBLANK($E$8)),0,IF($E$9&gt;64,0,IF($B61="","",IF($H$28="!",0,1)*ROUND($F$28/'CC Tarifák'!$B$1*VLOOKUP(64-$E$9+1-$B61+1,'CC Tarifák'!$B$3:$AX$49,$E$9+$B61-1-18+2,0)*IF($E$47="Kizárás",1,1+$E$47),0))))</f>
        <v>56580</v>
      </c>
      <c r="D61" s="157"/>
      <c r="E61" s="157">
        <f ca="1">IF(OR(ISBLANK($F$28),ISBLANK($E$8)),0,IF($E$9&gt;60,0,IF($B61="","",IF(MOD($B61,5)=1,IF($J$28="!",0,1)*ROUND($F$28/'CC Tarifák'!$B$53*VLOOKUP(64-$E$9+1-$B61+1,'CC Tarifák'!$B$55:$AX$101,$E$9+$B61-1-18+2,0)*IF($E$47="Kizárás",1,1+$E$47),0),$E60))))</f>
        <v>68970</v>
      </c>
      <c r="F61" s="157"/>
      <c r="G61" s="157">
        <f ca="1">IF(OR(ISBLANK($F$28),ISBLANK($E$8)),0,IF($E$9&gt;55,0,IF($B61="","",IF(MOD($B61,10)=1,IF($L$28="!",0,1)*ROUND($F$28/'CC Tarifák'!$B$105*VLOOKUP(64-$E$9+1-$B61+1,'CC Tarifák'!$B$107:$AX$153,$E$9+$B61-1-18+2,0)*IF($E$47="Kizárás",1,1+$E$47),0),$G60))))</f>
        <v>80700</v>
      </c>
      <c r="H61" s="157"/>
      <c r="I61" s="157">
        <f t="shared" ref="I61:I105" ca="1" si="0">IF(OR(ISBLANK($F$28),ISBLANK($E$8)),0,IF($B61="","",IF($N$28="!",0,$N$28)))</f>
        <v>85200</v>
      </c>
      <c r="J61" s="157"/>
      <c r="K61" s="158">
        <f ca="1">IF(OR(ISBLANK($F$28),ISBLANK($E$8)),0,IF($E$9&gt;64,0,IF($B61="","",IF($H$30="!",0,1)*ROUND($F$28/'CC Tarifák'!$B$209*VLOOKUP(64-$E$9+1-$B61+1,'CC Tarifák'!$B$211:$AX$257,$E$9+$B61-1-18+2,0)*IF($E$47="Kizárás",1,1+$E$47),0))))</f>
        <v>87300</v>
      </c>
      <c r="L61" s="158"/>
      <c r="M61" s="158">
        <f ca="1">IF(OR(ISBLANK($F$28),ISBLANK($E$8)),0,IF($E$9&gt;60,0,IF($B61="","",IF(MOD($B61,5)=1,IF($J$30="!",0,1)*ROUND($F$28/'CC Tarifák'!$B$261*VLOOKUP(64-$E$9+1-$B61+1,'CC Tarifák'!$B$263:$AX$309,$E$9+$B61-1-18+2,0)*IF($E$47="Kizárás",1,1+$E$47),0),$M60))))</f>
        <v>108780</v>
      </c>
      <c r="N61" s="158"/>
      <c r="O61" s="158">
        <f ca="1">IF(OR(ISBLANK($F$28),ISBLANK($E$8)),0,IF($E$9&gt;55,0,IF($B61="","",IF(MOD($B61,10)=1,IF($L$30="!",0,1)*ROUND($F$28/'CC Tarifák'!$B$313*VLOOKUP(64-$E$9+1-$B61+1,'CC Tarifák'!$B$315:$AX$361,$E$9+$B61-1-18+2,0)*IF($E$47="Kizárás",1,1+$E$47),0),$O60))))</f>
        <v>130710</v>
      </c>
      <c r="P61" s="158"/>
      <c r="Q61" s="158">
        <f t="shared" ref="Q61:Q105" ca="1" si="1">IF(OR(ISBLANK($F$28),ISBLANK($E$8)),0,IF($B61="","",IF($N$30="!",0,$N$30)))</f>
        <v>139020</v>
      </c>
      <c r="R61" s="158"/>
      <c r="S61" s="157">
        <f ca="1">IF(OR(ISBLANK($F$28),ISBLANK($E$8)),0,IF($E$9&gt;64,0,IF($B61="","",IF($H$32="!",0,1)*ROUND($F$28/'CC Tarifák'!$B$417*VLOOKUP(64-$E$9+1-$B61+1,'CC Tarifák'!$B$419:$AX$465,$E$9+$B61-1-18+2,0)*IF($E$47="Kizárás",1,1+$E$47),0))))</f>
        <v>109110</v>
      </c>
      <c r="T61" s="157"/>
      <c r="U61" s="157">
        <f ca="1">IF(OR(ISBLANK($F$28),ISBLANK($E$8)),0,IF($E$9&gt;60,0,IF($B61="","",IF(MOD($B61,5)=1,IF($J$32="!",0,1)*ROUND($F$28/'CC Tarifák'!$B$469*VLOOKUP(64-$E$9+1-$B61+1,'CC Tarifák'!$B$471:$AX$517,$E$9+$B61-1-18+2,0)*IF($E$47="Kizárás",1,1+$E$47),0),$U60))))</f>
        <v>135900</v>
      </c>
      <c r="V61" s="157"/>
      <c r="W61" s="157">
        <f ca="1">IF(OR(ISBLANK($F$28),ISBLANK($E$8)),0,IF($E$9&gt;55,0,IF($B61="","",IF(MOD($B61,10)=1,IF($L$32="!",0,1)*ROUND($F$28/'CC Tarifák'!$B$521*VLOOKUP(64-$E$9+1-$B61+1,'CC Tarifák'!$B$523:$AX$569,$E$9+$B61-1-18+2,0)*IF($E$47="Kizárás",1,1+$E$47),0),$W60))))</f>
        <v>162930</v>
      </c>
      <c r="X61" s="157"/>
      <c r="Y61" s="157">
        <f t="shared" ref="Y61:Y105" ca="1" si="2">IF(OR(ISBLANK($F$28),ISBLANK($E$8)),0,IF($B61="","",IF($N$32="!",0,$N$32)))</f>
        <v>173070</v>
      </c>
      <c r="Z61" s="157"/>
    </row>
    <row r="62" spans="1:26" x14ac:dyDescent="0.2">
      <c r="B62" s="78">
        <f t="shared" ref="B62:B105" ca="1" si="3">IF($B61="","",IF($B61+1&lt;=64-$E$9,$B61+1,""))</f>
        <v>3</v>
      </c>
      <c r="C62" s="157">
        <f ca="1">IF(OR(ISBLANK($F$28),ISBLANK($E$8)),0,IF($E$9&gt;64,0,IF($B62="","",IF($H$28="!",0,1)*ROUND($F$28/'CC Tarifák'!$B$1*VLOOKUP(64-$E$9+1-$B62+1,'CC Tarifák'!$B$3:$AX$49,$E$9+$B62-1-18+2,0)*IF($E$47="Kizárás",1,1+$E$47),0))))</f>
        <v>60540</v>
      </c>
      <c r="D62" s="157"/>
      <c r="E62" s="157">
        <f ca="1">IF(OR(ISBLANK($F$28),ISBLANK($E$8)),0,IF($E$9&gt;60,0,IF($B62="","",IF(MOD($B62,5)=1,IF($J$28="!",0,1)*ROUND($F$28/'CC Tarifák'!$B$53*VLOOKUP(64-$E$9+1-$B62+1,'CC Tarifák'!$B$55:$AX$101,$E$9+$B62-1-18+2,0)*IF($E$47="Kizárás",1,1+$E$47),0),$E61))))</f>
        <v>68970</v>
      </c>
      <c r="F62" s="157"/>
      <c r="G62" s="157">
        <f ca="1">IF(OR(ISBLANK($F$28),ISBLANK($E$8)),0,IF($E$9&gt;55,0,IF($B62="","",IF(MOD($B62,10)=1,IF($L$28="!",0,1)*ROUND($F$28/'CC Tarifák'!$B$105*VLOOKUP(64-$E$9+1-$B62+1,'CC Tarifák'!$B$107:$AX$153,$E$9+$B62-1-18+2,0)*IF($E$47="Kizárás",1,1+$E$47),0),$G61))))</f>
        <v>80700</v>
      </c>
      <c r="H62" s="157"/>
      <c r="I62" s="157">
        <f t="shared" ca="1" si="0"/>
        <v>85200</v>
      </c>
      <c r="J62" s="157"/>
      <c r="K62" s="158">
        <f ca="1">IF(OR(ISBLANK($F$28),ISBLANK($E$8)),0,IF($E$9&gt;64,0,IF($B62="","",IF($H$30="!",0,1)*ROUND($F$28/'CC Tarifák'!$B$209*VLOOKUP(64-$E$9+1-$B62+1,'CC Tarifák'!$B$211:$AX$257,$E$9+$B62-1-18+2,0)*IF($E$47="Kizárás",1,1+$E$47),0))))</f>
        <v>93510</v>
      </c>
      <c r="L62" s="158"/>
      <c r="M62" s="158">
        <f ca="1">IF(OR(ISBLANK($F$28),ISBLANK($E$8)),0,IF($E$9&gt;60,0,IF($B62="","",IF(MOD($B62,5)=1,IF($J$30="!",0,1)*ROUND($F$28/'CC Tarifák'!$B$261*VLOOKUP(64-$E$9+1-$B62+1,'CC Tarifák'!$B$263:$AX$309,$E$9+$B62-1-18+2,0)*IF($E$47="Kizárás",1,1+$E$47),0),$M61))))</f>
        <v>108780</v>
      </c>
      <c r="N62" s="158"/>
      <c r="O62" s="158">
        <f ca="1">IF(OR(ISBLANK($F$28),ISBLANK($E$8)),0,IF($E$9&gt;55,0,IF($B62="","",IF(MOD($B62,10)=1,IF($L$30="!",0,1)*ROUND($F$28/'CC Tarifák'!$B$313*VLOOKUP(64-$E$9+1-$B62+1,'CC Tarifák'!$B$315:$AX$361,$E$9+$B62-1-18+2,0)*IF($E$47="Kizárás",1,1+$E$47),0),$O61))))</f>
        <v>130710</v>
      </c>
      <c r="P62" s="158"/>
      <c r="Q62" s="158">
        <f t="shared" ca="1" si="1"/>
        <v>139020</v>
      </c>
      <c r="R62" s="158"/>
      <c r="S62" s="157">
        <f ca="1">IF(OR(ISBLANK($F$28),ISBLANK($E$8)),0,IF($E$9&gt;64,0,IF($B62="","",IF($H$32="!",0,1)*ROUND($F$28/'CC Tarifák'!$B$417*VLOOKUP(64-$E$9+1-$B62+1,'CC Tarifák'!$B$419:$AX$465,$E$9+$B62-1-18+2,0)*IF($E$47="Kizárás",1,1+$E$47),0))))</f>
        <v>116910</v>
      </c>
      <c r="T62" s="157"/>
      <c r="U62" s="157">
        <f ca="1">IF(OR(ISBLANK($F$28),ISBLANK($E$8)),0,IF($E$9&gt;60,0,IF($B62="","",IF(MOD($B62,5)=1,IF($J$32="!",0,1)*ROUND($F$28/'CC Tarifák'!$B$469*VLOOKUP(64-$E$9+1-$B62+1,'CC Tarifák'!$B$471:$AX$517,$E$9+$B62-1-18+2,0)*IF($E$47="Kizárás",1,1+$E$47),0),$U61))))</f>
        <v>135900</v>
      </c>
      <c r="V62" s="157"/>
      <c r="W62" s="157">
        <f ca="1">IF(OR(ISBLANK($F$28),ISBLANK($E$8)),0,IF($E$9&gt;55,0,IF($B62="","",IF(MOD($B62,10)=1,IF($L$32="!",0,1)*ROUND($F$28/'CC Tarifák'!$B$521*VLOOKUP(64-$E$9+1-$B62+1,'CC Tarifák'!$B$523:$AX$569,$E$9+$B62-1-18+2,0)*IF($E$47="Kizárás",1,1+$E$47),0),$W61))))</f>
        <v>162930</v>
      </c>
      <c r="X62" s="157"/>
      <c r="Y62" s="157">
        <f t="shared" ca="1" si="2"/>
        <v>173070</v>
      </c>
      <c r="Z62" s="157"/>
    </row>
    <row r="63" spans="1:26" x14ac:dyDescent="0.2">
      <c r="B63" s="78">
        <f t="shared" ca="1" si="3"/>
        <v>4</v>
      </c>
      <c r="C63" s="157">
        <f ca="1">IF(OR(ISBLANK($F$28),ISBLANK($E$8)),0,IF($E$9&gt;64,0,IF($B63="","",IF($H$28="!",0,1)*ROUND($F$28/'CC Tarifák'!$B$1*VLOOKUP(64-$E$9+1-$B63+1,'CC Tarifák'!$B$3:$AX$49,$E$9+$B63-1-18+2,0)*IF($E$47="Kizárás",1,1+$E$47),0))))</f>
        <v>64530</v>
      </c>
      <c r="D63" s="157"/>
      <c r="E63" s="157">
        <f ca="1">IF(OR(ISBLANK($F$28),ISBLANK($E$8)),0,IF($E$9&gt;60,0,IF($B63="","",IF(MOD($B63,5)=1,IF($J$28="!",0,1)*ROUND($F$28/'CC Tarifák'!$B$53*VLOOKUP(64-$E$9+1-$B63+1,'CC Tarifák'!$B$55:$AX$101,$E$9+$B63-1-18+2,0)*IF($E$47="Kizárás",1,1+$E$47),0),$E62))))</f>
        <v>68970</v>
      </c>
      <c r="F63" s="157"/>
      <c r="G63" s="157">
        <f ca="1">IF(OR(ISBLANK($F$28),ISBLANK($E$8)),0,IF($E$9&gt;55,0,IF($B63="","",IF(MOD($B63,10)=1,IF($L$28="!",0,1)*ROUND($F$28/'CC Tarifák'!$B$105*VLOOKUP(64-$E$9+1-$B63+1,'CC Tarifák'!$B$107:$AX$153,$E$9+$B63-1-18+2,0)*IF($E$47="Kizárás",1,1+$E$47),0),$G62))))</f>
        <v>80700</v>
      </c>
      <c r="H63" s="157"/>
      <c r="I63" s="157">
        <f t="shared" ca="1" si="0"/>
        <v>85200</v>
      </c>
      <c r="J63" s="157"/>
      <c r="K63" s="158">
        <f ca="1">IF(OR(ISBLANK($F$28),ISBLANK($E$8)),0,IF($E$9&gt;64,0,IF($B63="","",IF($H$30="!",0,1)*ROUND($F$28/'CC Tarifák'!$B$209*VLOOKUP(64-$E$9+1-$B63+1,'CC Tarifák'!$B$211:$AX$257,$E$9+$B63-1-18+2,0)*IF($E$47="Kizárás",1,1+$E$47),0))))</f>
        <v>99780</v>
      </c>
      <c r="L63" s="158"/>
      <c r="M63" s="158">
        <f ca="1">IF(OR(ISBLANK($F$28),ISBLANK($E$8)),0,IF($E$9&gt;60,0,IF($B63="","",IF(MOD($B63,5)=1,IF($J$30="!",0,1)*ROUND($F$28/'CC Tarifák'!$B$261*VLOOKUP(64-$E$9+1-$B63+1,'CC Tarifák'!$B$263:$AX$309,$E$9+$B63-1-18+2,0)*IF($E$47="Kizárás",1,1+$E$47),0),$M62))))</f>
        <v>108780</v>
      </c>
      <c r="N63" s="158"/>
      <c r="O63" s="158">
        <f ca="1">IF(OR(ISBLANK($F$28),ISBLANK($E$8)),0,IF($E$9&gt;55,0,IF($B63="","",IF(MOD($B63,10)=1,IF($L$30="!",0,1)*ROUND($F$28/'CC Tarifák'!$B$313*VLOOKUP(64-$E$9+1-$B63+1,'CC Tarifák'!$B$315:$AX$361,$E$9+$B63-1-18+2,0)*IF($E$47="Kizárás",1,1+$E$47),0),$O62))))</f>
        <v>130710</v>
      </c>
      <c r="P63" s="158"/>
      <c r="Q63" s="158">
        <f t="shared" ca="1" si="1"/>
        <v>139020</v>
      </c>
      <c r="R63" s="158"/>
      <c r="S63" s="157">
        <f ca="1">IF(OR(ISBLANK($F$28),ISBLANK($E$8)),0,IF($E$9&gt;64,0,IF($B63="","",IF($H$32="!",0,1)*ROUND($F$28/'CC Tarifák'!$B$417*VLOOKUP(64-$E$9+1-$B63+1,'CC Tarifák'!$B$419:$AX$465,$E$9+$B63-1-18+2,0)*IF($E$47="Kizárás",1,1+$E$47),0))))</f>
        <v>124710</v>
      </c>
      <c r="T63" s="157"/>
      <c r="U63" s="157">
        <f ca="1">IF(OR(ISBLANK($F$28),ISBLANK($E$8)),0,IF($E$9&gt;60,0,IF($B63="","",IF(MOD($B63,5)=1,IF($J$32="!",0,1)*ROUND($F$28/'CC Tarifák'!$B$469*VLOOKUP(64-$E$9+1-$B63+1,'CC Tarifák'!$B$471:$AX$517,$E$9+$B63-1-18+2,0)*IF($E$47="Kizárás",1,1+$E$47),0),$U62))))</f>
        <v>135900</v>
      </c>
      <c r="V63" s="157"/>
      <c r="W63" s="157">
        <f ca="1">IF(OR(ISBLANK($F$28),ISBLANK($E$8)),0,IF($E$9&gt;55,0,IF($B63="","",IF(MOD($B63,10)=1,IF($L$32="!",0,1)*ROUND($F$28/'CC Tarifák'!$B$521*VLOOKUP(64-$E$9+1-$B63+1,'CC Tarifák'!$B$523:$AX$569,$E$9+$B63-1-18+2,0)*IF($E$47="Kizárás",1,1+$E$47),0),$W62))))</f>
        <v>162930</v>
      </c>
      <c r="X63" s="157"/>
      <c r="Y63" s="157">
        <f t="shared" ca="1" si="2"/>
        <v>173070</v>
      </c>
      <c r="Z63" s="157"/>
    </row>
    <row r="64" spans="1:26" x14ac:dyDescent="0.2">
      <c r="B64" s="78">
        <f t="shared" ca="1" si="3"/>
        <v>5</v>
      </c>
      <c r="C64" s="157">
        <f ca="1">IF(OR(ISBLANK($F$28),ISBLANK($E$8)),0,IF($E$9&gt;64,0,IF($B64="","",IF($H$28="!",0,1)*ROUND($F$28/'CC Tarifák'!$B$1*VLOOKUP(64-$E$9+1-$B64+1,'CC Tarifák'!$B$3:$AX$49,$E$9+$B64-1-18+2,0)*IF($E$47="Kizárás",1,1+$E$47),0))))</f>
        <v>68490</v>
      </c>
      <c r="D64" s="157"/>
      <c r="E64" s="157">
        <f ca="1">IF(OR(ISBLANK($F$28),ISBLANK($E$8)),0,IF($E$9&gt;60,0,IF($B64="","",IF(MOD($B64,5)=1,IF($J$28="!",0,1)*ROUND($F$28/'CC Tarifák'!$B$53*VLOOKUP(64-$E$9+1-$B64+1,'CC Tarifák'!$B$55:$AX$101,$E$9+$B64-1-18+2,0)*IF($E$47="Kizárás",1,1+$E$47),0),$E63))))</f>
        <v>68970</v>
      </c>
      <c r="F64" s="157"/>
      <c r="G64" s="157">
        <f ca="1">IF(OR(ISBLANK($F$28),ISBLANK($E$8)),0,IF($E$9&gt;55,0,IF($B64="","",IF(MOD($B64,10)=1,IF($L$28="!",0,1)*ROUND($F$28/'CC Tarifák'!$B$105*VLOOKUP(64-$E$9+1-$B64+1,'CC Tarifák'!$B$107:$AX$153,$E$9+$B64-1-18+2,0)*IF($E$47="Kizárás",1,1+$E$47),0),$G63))))</f>
        <v>80700</v>
      </c>
      <c r="H64" s="157"/>
      <c r="I64" s="157">
        <f t="shared" ca="1" si="0"/>
        <v>85200</v>
      </c>
      <c r="J64" s="157"/>
      <c r="K64" s="158">
        <f ca="1">IF(OR(ISBLANK($F$28),ISBLANK($E$8)),0,IF($E$9&gt;64,0,IF($B64="","",IF($H$30="!",0,1)*ROUND($F$28/'CC Tarifák'!$B$209*VLOOKUP(64-$E$9+1-$B64+1,'CC Tarifák'!$B$211:$AX$257,$E$9+$B64-1-18+2,0)*IF($E$47="Kizárás",1,1+$E$47),0))))</f>
        <v>109500</v>
      </c>
      <c r="L64" s="158"/>
      <c r="M64" s="158">
        <f ca="1">IF(OR(ISBLANK($F$28),ISBLANK($E$8)),0,IF($E$9&gt;60,0,IF($B64="","",IF(MOD($B64,5)=1,IF($J$30="!",0,1)*ROUND($F$28/'CC Tarifák'!$B$261*VLOOKUP(64-$E$9+1-$B64+1,'CC Tarifák'!$B$263:$AX$309,$E$9+$B64-1-18+2,0)*IF($E$47="Kizárás",1,1+$E$47),0),$M63))))</f>
        <v>108780</v>
      </c>
      <c r="N64" s="158"/>
      <c r="O64" s="158">
        <f ca="1">IF(OR(ISBLANK($F$28),ISBLANK($E$8)),0,IF($E$9&gt;55,0,IF($B64="","",IF(MOD($B64,10)=1,IF($L$30="!",0,1)*ROUND($F$28/'CC Tarifák'!$B$313*VLOOKUP(64-$E$9+1-$B64+1,'CC Tarifák'!$B$315:$AX$361,$E$9+$B64-1-18+2,0)*IF($E$47="Kizárás",1,1+$E$47),0),$O63))))</f>
        <v>130710</v>
      </c>
      <c r="P64" s="158"/>
      <c r="Q64" s="158">
        <f t="shared" ca="1" si="1"/>
        <v>139020</v>
      </c>
      <c r="R64" s="158"/>
      <c r="S64" s="157">
        <f ca="1">IF(OR(ISBLANK($F$28),ISBLANK($E$8)),0,IF($E$9&gt;64,0,IF($B64="","",IF($H$32="!",0,1)*ROUND($F$28/'CC Tarifák'!$B$417*VLOOKUP(64-$E$9+1-$B64+1,'CC Tarifák'!$B$419:$AX$465,$E$9+$B64-1-18+2,0)*IF($E$47="Kizárás",1,1+$E$47),0))))</f>
        <v>136890</v>
      </c>
      <c r="T64" s="157"/>
      <c r="U64" s="157">
        <f ca="1">IF(OR(ISBLANK($F$28),ISBLANK($E$8)),0,IF($E$9&gt;60,0,IF($B64="","",IF(MOD($B64,5)=1,IF($J$32="!",0,1)*ROUND($F$28/'CC Tarifák'!$B$469*VLOOKUP(64-$E$9+1-$B64+1,'CC Tarifák'!$B$471:$AX$517,$E$9+$B64-1-18+2,0)*IF($E$47="Kizárás",1,1+$E$47),0),$U63))))</f>
        <v>135900</v>
      </c>
      <c r="V64" s="157"/>
      <c r="W64" s="157">
        <f ca="1">IF(OR(ISBLANK($F$28),ISBLANK($E$8)),0,IF($E$9&gt;55,0,IF($B64="","",IF(MOD($B64,10)=1,IF($L$32="!",0,1)*ROUND($F$28/'CC Tarifák'!$B$521*VLOOKUP(64-$E$9+1-$B64+1,'CC Tarifák'!$B$523:$AX$569,$E$9+$B64-1-18+2,0)*IF($E$47="Kizárás",1,1+$E$47),0),$W63))))</f>
        <v>162930</v>
      </c>
      <c r="X64" s="157"/>
      <c r="Y64" s="157">
        <f t="shared" ca="1" si="2"/>
        <v>173070</v>
      </c>
      <c r="Z64" s="157"/>
    </row>
    <row r="65" spans="2:26" x14ac:dyDescent="0.2">
      <c r="B65" s="78">
        <f t="shared" ca="1" si="3"/>
        <v>6</v>
      </c>
      <c r="C65" s="157">
        <f ca="1">IF(OR(ISBLANK($F$28),ISBLANK($E$8)),0,IF($E$9&gt;64,0,IF($B65="","",IF($H$28="!",0,1)*ROUND($F$28/'CC Tarifák'!$B$1*VLOOKUP(64-$E$9+1-$B65+1,'CC Tarifák'!$B$3:$AX$49,$E$9+$B65-1-18+2,0)*IF($E$47="Kizárás",1,1+$E$47),0))))</f>
        <v>74130</v>
      </c>
      <c r="D65" s="157"/>
      <c r="E65" s="157">
        <f ca="1">IF(OR(ISBLANK($F$28),ISBLANK($E$8)),0,IF($E$9&gt;60,0,IF($B65="","",IF(MOD($B65,5)=1,IF($J$28="!",0,1)*ROUND($F$28/'CC Tarifák'!$B$53*VLOOKUP(64-$E$9+1-$B65+1,'CC Tarifák'!$B$55:$AX$101,$E$9+$B65-1-18+2,0)*IF($E$47="Kizárás",1,1+$E$47),0),$E64))))</f>
        <v>96240</v>
      </c>
      <c r="F65" s="157"/>
      <c r="G65" s="157">
        <f ca="1">IF(OR(ISBLANK($F$28),ISBLANK($E$8)),0,IF($E$9&gt;55,0,IF($B65="","",IF(MOD($B65,10)=1,IF($L$28="!",0,1)*ROUND($F$28/'CC Tarifák'!$B$105*VLOOKUP(64-$E$9+1-$B65+1,'CC Tarifák'!$B$107:$AX$153,$E$9+$B65-1-18+2,0)*IF($E$47="Kizárás",1,1+$E$47),0),$G64))))</f>
        <v>80700</v>
      </c>
      <c r="H65" s="157"/>
      <c r="I65" s="157">
        <f t="shared" ca="1" si="0"/>
        <v>85200</v>
      </c>
      <c r="J65" s="157"/>
      <c r="K65" s="158">
        <f ca="1">IF(OR(ISBLANK($F$28),ISBLANK($E$8)),0,IF($E$9&gt;64,0,IF($B65="","",IF($H$30="!",0,1)*ROUND($F$28/'CC Tarifák'!$B$209*VLOOKUP(64-$E$9+1-$B65+1,'CC Tarifák'!$B$211:$AX$257,$E$9+$B65-1-18+2,0)*IF($E$47="Kizárás",1,1+$E$47),0))))</f>
        <v>118560</v>
      </c>
      <c r="L65" s="158"/>
      <c r="M65" s="158">
        <f ca="1">IF(OR(ISBLANK($F$28),ISBLANK($E$8)),0,IF($E$9&gt;60,0,IF($B65="","",IF(MOD($B65,5)=1,IF($J$30="!",0,1)*ROUND($F$28/'CC Tarifák'!$B$261*VLOOKUP(64-$E$9+1-$B65+1,'CC Tarifák'!$B$263:$AX$309,$E$9+$B65-1-18+2,0)*IF($E$47="Kizárás",1,1+$E$47),0),$M64))))</f>
        <v>160590</v>
      </c>
      <c r="N65" s="158"/>
      <c r="O65" s="158">
        <f ca="1">IF(OR(ISBLANK($F$28),ISBLANK($E$8)),0,IF($E$9&gt;55,0,IF($B65="","",IF(MOD($B65,10)=1,IF($L$30="!",0,1)*ROUND($F$28/'CC Tarifák'!$B$313*VLOOKUP(64-$E$9+1-$B65+1,'CC Tarifák'!$B$315:$AX$361,$E$9+$B65-1-18+2,0)*IF($E$47="Kizárás",1,1+$E$47),0),$O64))))</f>
        <v>130710</v>
      </c>
      <c r="P65" s="158"/>
      <c r="Q65" s="158">
        <f t="shared" ca="1" si="1"/>
        <v>139020</v>
      </c>
      <c r="R65" s="158"/>
      <c r="S65" s="157">
        <f ca="1">IF(OR(ISBLANK($F$28),ISBLANK($E$8)),0,IF($E$9&gt;64,0,IF($B65="","",IF($H$32="!",0,1)*ROUND($F$28/'CC Tarifák'!$B$417*VLOOKUP(64-$E$9+1-$B65+1,'CC Tarifák'!$B$419:$AX$465,$E$9+$B65-1-18+2,0)*IF($E$47="Kizárás",1,1+$E$47),0))))</f>
        <v>148200</v>
      </c>
      <c r="T65" s="157"/>
      <c r="U65" s="157">
        <f ca="1">IF(OR(ISBLANK($F$28),ISBLANK($E$8)),0,IF($E$9&gt;60,0,IF($B65="","",IF(MOD($B65,5)=1,IF($J$32="!",0,1)*ROUND($F$28/'CC Tarifák'!$B$469*VLOOKUP(64-$E$9+1-$B65+1,'CC Tarifák'!$B$471:$AX$517,$E$9+$B65-1-18+2,0)*IF($E$47="Kizárás",1,1+$E$47),0),$U64))))</f>
        <v>200580</v>
      </c>
      <c r="V65" s="157"/>
      <c r="W65" s="157">
        <f ca="1">IF(OR(ISBLANK($F$28),ISBLANK($E$8)),0,IF($E$9&gt;55,0,IF($B65="","",IF(MOD($B65,10)=1,IF($L$32="!",0,1)*ROUND($F$28/'CC Tarifák'!$B$521*VLOOKUP(64-$E$9+1-$B65+1,'CC Tarifák'!$B$523:$AX$569,$E$9+$B65-1-18+2,0)*IF($E$47="Kizárás",1,1+$E$47),0),$W64))))</f>
        <v>162930</v>
      </c>
      <c r="X65" s="157"/>
      <c r="Y65" s="157">
        <f t="shared" ca="1" si="2"/>
        <v>173070</v>
      </c>
      <c r="Z65" s="157"/>
    </row>
    <row r="66" spans="2:26" x14ac:dyDescent="0.2">
      <c r="B66" s="78">
        <f t="shared" ca="1" si="3"/>
        <v>7</v>
      </c>
      <c r="C66" s="157">
        <f ca="1">IF(OR(ISBLANK($F$28),ISBLANK($E$8)),0,IF($E$9&gt;64,0,IF($B66="","",IF($H$28="!",0,1)*ROUND($F$28/'CC Tarifák'!$B$1*VLOOKUP(64-$E$9+1-$B66+1,'CC Tarifák'!$B$3:$AX$49,$E$9+$B66-1-18+2,0)*IF($E$47="Kizárás",1,1+$E$47),0))))</f>
        <v>79740</v>
      </c>
      <c r="D66" s="157"/>
      <c r="E66" s="157">
        <f ca="1">IF(OR(ISBLANK($F$28),ISBLANK($E$8)),0,IF($E$9&gt;60,0,IF($B66="","",IF(MOD($B66,5)=1,IF($J$28="!",0,1)*ROUND($F$28/'CC Tarifák'!$B$53*VLOOKUP(64-$E$9+1-$B66+1,'CC Tarifák'!$B$55:$AX$101,$E$9+$B66-1-18+2,0)*IF($E$47="Kizárás",1,1+$E$47),0),$E65))))</f>
        <v>96240</v>
      </c>
      <c r="F66" s="157"/>
      <c r="G66" s="157">
        <f ca="1">IF(OR(ISBLANK($F$28),ISBLANK($E$8)),0,IF($E$9&gt;55,0,IF($B66="","",IF(MOD($B66,10)=1,IF($L$28="!",0,1)*ROUND($F$28/'CC Tarifák'!$B$105*VLOOKUP(64-$E$9+1-$B66+1,'CC Tarifák'!$B$107:$AX$153,$E$9+$B66-1-18+2,0)*IF($E$47="Kizárás",1,1+$E$47),0),$G65))))</f>
        <v>80700</v>
      </c>
      <c r="H66" s="157"/>
      <c r="I66" s="157">
        <f t="shared" ca="1" si="0"/>
        <v>85200</v>
      </c>
      <c r="J66" s="157"/>
      <c r="K66" s="158">
        <f ca="1">IF(OR(ISBLANK($F$28),ISBLANK($E$8)),0,IF($E$9&gt;64,0,IF($B66="","",IF($H$30="!",0,1)*ROUND($F$28/'CC Tarifák'!$B$209*VLOOKUP(64-$E$9+1-$B66+1,'CC Tarifák'!$B$211:$AX$257,$E$9+$B66-1-18+2,0)*IF($E$47="Kizárás",1,1+$E$47),0))))</f>
        <v>127620</v>
      </c>
      <c r="L66" s="158"/>
      <c r="M66" s="158">
        <f ca="1">IF(OR(ISBLANK($F$28),ISBLANK($E$8)),0,IF($E$9&gt;60,0,IF($B66="","",IF(MOD($B66,5)=1,IF($J$30="!",0,1)*ROUND($F$28/'CC Tarifák'!$B$261*VLOOKUP(64-$E$9+1-$B66+1,'CC Tarifák'!$B$263:$AX$309,$E$9+$B66-1-18+2,0)*IF($E$47="Kizárás",1,1+$E$47),0),$M65))))</f>
        <v>160590</v>
      </c>
      <c r="N66" s="158"/>
      <c r="O66" s="158">
        <f ca="1">IF(OR(ISBLANK($F$28),ISBLANK($E$8)),0,IF($E$9&gt;55,0,IF($B66="","",IF(MOD($B66,10)=1,IF($L$30="!",0,1)*ROUND($F$28/'CC Tarifák'!$B$313*VLOOKUP(64-$E$9+1-$B66+1,'CC Tarifák'!$B$315:$AX$361,$E$9+$B66-1-18+2,0)*IF($E$47="Kizárás",1,1+$E$47),0),$O65))))</f>
        <v>130710</v>
      </c>
      <c r="P66" s="158"/>
      <c r="Q66" s="158">
        <f t="shared" ca="1" si="1"/>
        <v>139020</v>
      </c>
      <c r="R66" s="158"/>
      <c r="S66" s="157">
        <f ca="1">IF(OR(ISBLANK($F$28),ISBLANK($E$8)),0,IF($E$9&gt;64,0,IF($B66="","",IF($H$32="!",0,1)*ROUND($F$28/'CC Tarifák'!$B$417*VLOOKUP(64-$E$9+1-$B66+1,'CC Tarifák'!$B$419:$AX$465,$E$9+$B66-1-18+2,0)*IF($E$47="Kizárás",1,1+$E$47),0))))</f>
        <v>159510</v>
      </c>
      <c r="T66" s="157"/>
      <c r="U66" s="157">
        <f ca="1">IF(OR(ISBLANK($F$28),ISBLANK($E$8)),0,IF($E$9&gt;60,0,IF($B66="","",IF(MOD($B66,5)=1,IF($J$32="!",0,1)*ROUND($F$28/'CC Tarifák'!$B$469*VLOOKUP(64-$E$9+1-$B66+1,'CC Tarifák'!$B$471:$AX$517,$E$9+$B66-1-18+2,0)*IF($E$47="Kizárás",1,1+$E$47),0),$U65))))</f>
        <v>200580</v>
      </c>
      <c r="V66" s="157"/>
      <c r="W66" s="157">
        <f ca="1">IF(OR(ISBLANK($F$28),ISBLANK($E$8)),0,IF($E$9&gt;55,0,IF($B66="","",IF(MOD($B66,10)=1,IF($L$32="!",0,1)*ROUND($F$28/'CC Tarifák'!$B$521*VLOOKUP(64-$E$9+1-$B66+1,'CC Tarifák'!$B$523:$AX$569,$E$9+$B66-1-18+2,0)*IF($E$47="Kizárás",1,1+$E$47),0),$W65))))</f>
        <v>162930</v>
      </c>
      <c r="X66" s="157"/>
      <c r="Y66" s="157">
        <f t="shared" ca="1" si="2"/>
        <v>173070</v>
      </c>
      <c r="Z66" s="157"/>
    </row>
    <row r="67" spans="2:26" x14ac:dyDescent="0.2">
      <c r="B67" s="78">
        <f t="shared" ca="1" si="3"/>
        <v>8</v>
      </c>
      <c r="C67" s="157">
        <f ca="1">IF(OR(ISBLANK($F$28),ISBLANK($E$8)),0,IF($E$9&gt;64,0,IF($B67="","",IF($H$28="!",0,1)*ROUND($F$28/'CC Tarifák'!$B$1*VLOOKUP(64-$E$9+1-$B67+1,'CC Tarifák'!$B$3:$AX$49,$E$9+$B67-1-18+2,0)*IF($E$47="Kizárás",1,1+$E$47),0))))</f>
        <v>85380</v>
      </c>
      <c r="D67" s="157"/>
      <c r="E67" s="157">
        <f ca="1">IF(OR(ISBLANK($F$28),ISBLANK($E$8)),0,IF($E$9&gt;60,0,IF($B67="","",IF(MOD($B67,5)=1,IF($J$28="!",0,1)*ROUND($F$28/'CC Tarifák'!$B$53*VLOOKUP(64-$E$9+1-$B67+1,'CC Tarifák'!$B$55:$AX$101,$E$9+$B67-1-18+2,0)*IF($E$47="Kizárás",1,1+$E$47),0),$E66))))</f>
        <v>96240</v>
      </c>
      <c r="F67" s="157"/>
      <c r="G67" s="157">
        <f ca="1">IF(OR(ISBLANK($F$28),ISBLANK($E$8)),0,IF($E$9&gt;55,0,IF($B67="","",IF(MOD($B67,10)=1,IF($L$28="!",0,1)*ROUND($F$28/'CC Tarifák'!$B$105*VLOOKUP(64-$E$9+1-$B67+1,'CC Tarifák'!$B$107:$AX$153,$E$9+$B67-1-18+2,0)*IF($E$47="Kizárás",1,1+$E$47),0),$G66))))</f>
        <v>80700</v>
      </c>
      <c r="H67" s="157"/>
      <c r="I67" s="157">
        <f t="shared" ca="1" si="0"/>
        <v>85200</v>
      </c>
      <c r="J67" s="157"/>
      <c r="K67" s="158">
        <f ca="1">IF(OR(ISBLANK($F$28),ISBLANK($E$8)),0,IF($E$9&gt;64,0,IF($B67="","",IF($H$30="!",0,1)*ROUND($F$28/'CC Tarifák'!$B$209*VLOOKUP(64-$E$9+1-$B67+1,'CC Tarifák'!$B$211:$AX$257,$E$9+$B67-1-18+2,0)*IF($E$47="Kizárás",1,1+$E$47),0))))</f>
        <v>136680</v>
      </c>
      <c r="L67" s="158"/>
      <c r="M67" s="158">
        <f ca="1">IF(OR(ISBLANK($F$28),ISBLANK($E$8)),0,IF($E$9&gt;60,0,IF($B67="","",IF(MOD($B67,5)=1,IF($J$30="!",0,1)*ROUND($F$28/'CC Tarifák'!$B$261*VLOOKUP(64-$E$9+1-$B67+1,'CC Tarifák'!$B$263:$AX$309,$E$9+$B67-1-18+2,0)*IF($E$47="Kizárás",1,1+$E$47),0),$M66))))</f>
        <v>160590</v>
      </c>
      <c r="N67" s="158"/>
      <c r="O67" s="158">
        <f ca="1">IF(OR(ISBLANK($F$28),ISBLANK($E$8)),0,IF($E$9&gt;55,0,IF($B67="","",IF(MOD($B67,10)=1,IF($L$30="!",0,1)*ROUND($F$28/'CC Tarifák'!$B$313*VLOOKUP(64-$E$9+1-$B67+1,'CC Tarifák'!$B$315:$AX$361,$E$9+$B67-1-18+2,0)*IF($E$47="Kizárás",1,1+$E$47),0),$O66))))</f>
        <v>130710</v>
      </c>
      <c r="P67" s="158"/>
      <c r="Q67" s="158">
        <f t="shared" ca="1" si="1"/>
        <v>139020</v>
      </c>
      <c r="R67" s="158"/>
      <c r="S67" s="157">
        <f ca="1">IF(OR(ISBLANK($F$28),ISBLANK($E$8)),0,IF($E$9&gt;64,0,IF($B67="","",IF($H$32="!",0,1)*ROUND($F$28/'CC Tarifák'!$B$417*VLOOKUP(64-$E$9+1-$B67+1,'CC Tarifák'!$B$419:$AX$465,$E$9+$B67-1-18+2,0)*IF($E$47="Kizárás",1,1+$E$47),0))))</f>
        <v>170850</v>
      </c>
      <c r="T67" s="157"/>
      <c r="U67" s="157">
        <f ca="1">IF(OR(ISBLANK($F$28),ISBLANK($E$8)),0,IF($E$9&gt;60,0,IF($B67="","",IF(MOD($B67,5)=1,IF($J$32="!",0,1)*ROUND($F$28/'CC Tarifák'!$B$469*VLOOKUP(64-$E$9+1-$B67+1,'CC Tarifák'!$B$471:$AX$517,$E$9+$B67-1-18+2,0)*IF($E$47="Kizárás",1,1+$E$47),0),$U66))))</f>
        <v>200580</v>
      </c>
      <c r="V67" s="157"/>
      <c r="W67" s="157">
        <f ca="1">IF(OR(ISBLANK($F$28),ISBLANK($E$8)),0,IF($E$9&gt;55,0,IF($B67="","",IF(MOD($B67,10)=1,IF($L$32="!",0,1)*ROUND($F$28/'CC Tarifák'!$B$521*VLOOKUP(64-$E$9+1-$B67+1,'CC Tarifák'!$B$523:$AX$569,$E$9+$B67-1-18+2,0)*IF($E$47="Kizárás",1,1+$E$47),0),$W66))))</f>
        <v>162930</v>
      </c>
      <c r="X67" s="157"/>
      <c r="Y67" s="157">
        <f t="shared" ca="1" si="2"/>
        <v>173070</v>
      </c>
      <c r="Z67" s="157"/>
    </row>
    <row r="68" spans="2:26" x14ac:dyDescent="0.2">
      <c r="B68" s="78">
        <f t="shared" ca="1" si="3"/>
        <v>9</v>
      </c>
      <c r="C68" s="157">
        <f ca="1">IF(OR(ISBLANK($F$28),ISBLANK($E$8)),0,IF($E$9&gt;64,0,IF($B68="","",IF($H$28="!",0,1)*ROUND($F$28/'CC Tarifák'!$B$1*VLOOKUP(64-$E$9+1-$B68+1,'CC Tarifák'!$B$3:$AX$49,$E$9+$B68-1-18+2,0)*IF($E$47="Kizárás",1,1+$E$47),0))))</f>
        <v>90990</v>
      </c>
      <c r="D68" s="157"/>
      <c r="E68" s="157">
        <f ca="1">IF(OR(ISBLANK($F$28),ISBLANK($E$8)),0,IF($E$9&gt;60,0,IF($B68="","",IF(MOD($B68,5)=1,IF($J$28="!",0,1)*ROUND($F$28/'CC Tarifák'!$B$53*VLOOKUP(64-$E$9+1-$B68+1,'CC Tarifák'!$B$55:$AX$101,$E$9+$B68-1-18+2,0)*IF($E$47="Kizárás",1,1+$E$47),0),$E67))))</f>
        <v>96240</v>
      </c>
      <c r="F68" s="157"/>
      <c r="G68" s="157">
        <f ca="1">IF(OR(ISBLANK($F$28),ISBLANK($E$8)),0,IF($E$9&gt;55,0,IF($B68="","",IF(MOD($B68,10)=1,IF($L$28="!",0,1)*ROUND($F$28/'CC Tarifák'!$B$105*VLOOKUP(64-$E$9+1-$B68+1,'CC Tarifák'!$B$107:$AX$153,$E$9+$B68-1-18+2,0)*IF($E$47="Kizárás",1,1+$E$47),0),$G67))))</f>
        <v>80700</v>
      </c>
      <c r="H68" s="157"/>
      <c r="I68" s="157">
        <f t="shared" ca="1" si="0"/>
        <v>85200</v>
      </c>
      <c r="J68" s="157"/>
      <c r="K68" s="158">
        <f ca="1">IF(OR(ISBLANK($F$28),ISBLANK($E$8)),0,IF($E$9&gt;64,0,IF($B68="","",IF($H$30="!",0,1)*ROUND($F$28/'CC Tarifák'!$B$209*VLOOKUP(64-$E$9+1-$B68+1,'CC Tarifák'!$B$211:$AX$257,$E$9+$B68-1-18+2,0)*IF($E$47="Kizárás",1,1+$E$47),0))))</f>
        <v>145710</v>
      </c>
      <c r="L68" s="158"/>
      <c r="M68" s="158">
        <f ca="1">IF(OR(ISBLANK($F$28),ISBLANK($E$8)),0,IF($E$9&gt;60,0,IF($B68="","",IF(MOD($B68,5)=1,IF($J$30="!",0,1)*ROUND($F$28/'CC Tarifák'!$B$261*VLOOKUP(64-$E$9+1-$B68+1,'CC Tarifák'!$B$263:$AX$309,$E$9+$B68-1-18+2,0)*IF($E$47="Kizárás",1,1+$E$47),0),$M67))))</f>
        <v>160590</v>
      </c>
      <c r="N68" s="158"/>
      <c r="O68" s="158">
        <f ca="1">IF(OR(ISBLANK($F$28),ISBLANK($E$8)),0,IF($E$9&gt;55,0,IF($B68="","",IF(MOD($B68,10)=1,IF($L$30="!",0,1)*ROUND($F$28/'CC Tarifák'!$B$313*VLOOKUP(64-$E$9+1-$B68+1,'CC Tarifák'!$B$315:$AX$361,$E$9+$B68-1-18+2,0)*IF($E$47="Kizárás",1,1+$E$47),0),$O67))))</f>
        <v>130710</v>
      </c>
      <c r="P68" s="158"/>
      <c r="Q68" s="158">
        <f t="shared" ca="1" si="1"/>
        <v>139020</v>
      </c>
      <c r="R68" s="158"/>
      <c r="S68" s="157">
        <f ca="1">IF(OR(ISBLANK($F$28),ISBLANK($E$8)),0,IF($E$9&gt;64,0,IF($B68="","",IF($H$32="!",0,1)*ROUND($F$28/'CC Tarifák'!$B$417*VLOOKUP(64-$E$9+1-$B68+1,'CC Tarifák'!$B$419:$AX$465,$E$9+$B68-1-18+2,0)*IF($E$47="Kizárás",1,1+$E$47),0))))</f>
        <v>182160</v>
      </c>
      <c r="T68" s="157"/>
      <c r="U68" s="157">
        <f ca="1">IF(OR(ISBLANK($F$28),ISBLANK($E$8)),0,IF($E$9&gt;60,0,IF($B68="","",IF(MOD($B68,5)=1,IF($J$32="!",0,1)*ROUND($F$28/'CC Tarifák'!$B$469*VLOOKUP(64-$E$9+1-$B68+1,'CC Tarifák'!$B$471:$AX$517,$E$9+$B68-1-18+2,0)*IF($E$47="Kizárás",1,1+$E$47),0),$U67))))</f>
        <v>200580</v>
      </c>
      <c r="V68" s="157"/>
      <c r="W68" s="157">
        <f ca="1">IF(OR(ISBLANK($F$28),ISBLANK($E$8)),0,IF($E$9&gt;55,0,IF($B68="","",IF(MOD($B68,10)=1,IF($L$32="!",0,1)*ROUND($F$28/'CC Tarifák'!$B$521*VLOOKUP(64-$E$9+1-$B68+1,'CC Tarifák'!$B$523:$AX$569,$E$9+$B68-1-18+2,0)*IF($E$47="Kizárás",1,1+$E$47),0),$W67))))</f>
        <v>162930</v>
      </c>
      <c r="X68" s="157"/>
      <c r="Y68" s="157">
        <f t="shared" ca="1" si="2"/>
        <v>173070</v>
      </c>
      <c r="Z68" s="157"/>
    </row>
    <row r="69" spans="2:26" x14ac:dyDescent="0.2">
      <c r="B69" s="78">
        <f t="shared" ca="1" si="3"/>
        <v>10</v>
      </c>
      <c r="C69" s="157">
        <f ca="1">IF(OR(ISBLANK($F$28),ISBLANK($E$8)),0,IF($E$9&gt;64,0,IF($B69="","",IF($H$28="!",0,1)*ROUND($F$28/'CC Tarifák'!$B$1*VLOOKUP(64-$E$9+1-$B69+1,'CC Tarifák'!$B$3:$AX$49,$E$9+$B69-1-18+2,0)*IF($E$47="Kizárás",1,1+$E$47),0))))</f>
        <v>96630</v>
      </c>
      <c r="D69" s="157"/>
      <c r="E69" s="157">
        <f ca="1">IF(OR(ISBLANK($F$28),ISBLANK($E$8)),0,IF($E$9&gt;60,0,IF($B69="","",IF(MOD($B69,5)=1,IF($J$28="!",0,1)*ROUND($F$28/'CC Tarifák'!$B$53*VLOOKUP(64-$E$9+1-$B69+1,'CC Tarifák'!$B$55:$AX$101,$E$9+$B69-1-18+2,0)*IF($E$47="Kizárás",1,1+$E$47),0),$E68))))</f>
        <v>96240</v>
      </c>
      <c r="F69" s="157"/>
      <c r="G69" s="157">
        <f ca="1">IF(OR(ISBLANK($F$28),ISBLANK($E$8)),0,IF($E$9&gt;55,0,IF($B69="","",IF(MOD($B69,10)=1,IF($L$28="!",0,1)*ROUND($F$28/'CC Tarifák'!$B$105*VLOOKUP(64-$E$9+1-$B69+1,'CC Tarifák'!$B$107:$AX$153,$E$9+$B69-1-18+2,0)*IF($E$47="Kizárás",1,1+$E$47),0),$G68))))</f>
        <v>80700</v>
      </c>
      <c r="H69" s="157"/>
      <c r="I69" s="157">
        <f t="shared" ca="1" si="0"/>
        <v>85200</v>
      </c>
      <c r="J69" s="157"/>
      <c r="K69" s="158">
        <f ca="1">IF(OR(ISBLANK($F$28),ISBLANK($E$8)),0,IF($E$9&gt;64,0,IF($B69="","",IF($H$30="!",0,1)*ROUND($F$28/'CC Tarifák'!$B$209*VLOOKUP(64-$E$9+1-$B69+1,'CC Tarifák'!$B$211:$AX$257,$E$9+$B69-1-18+2,0)*IF($E$47="Kizárás",1,1+$E$47),0))))</f>
        <v>165930</v>
      </c>
      <c r="L69" s="158"/>
      <c r="M69" s="158">
        <f ca="1">IF(OR(ISBLANK($F$28),ISBLANK($E$8)),0,IF($E$9&gt;60,0,IF($B69="","",IF(MOD($B69,5)=1,IF($J$30="!",0,1)*ROUND($F$28/'CC Tarifák'!$B$261*VLOOKUP(64-$E$9+1-$B69+1,'CC Tarifák'!$B$263:$AX$309,$E$9+$B69-1-18+2,0)*IF($E$47="Kizárás",1,1+$E$47),0),$M68))))</f>
        <v>160590</v>
      </c>
      <c r="N69" s="158"/>
      <c r="O69" s="158">
        <f ca="1">IF(OR(ISBLANK($F$28),ISBLANK($E$8)),0,IF($E$9&gt;55,0,IF($B69="","",IF(MOD($B69,10)=1,IF($L$30="!",0,1)*ROUND($F$28/'CC Tarifák'!$B$313*VLOOKUP(64-$E$9+1-$B69+1,'CC Tarifák'!$B$315:$AX$361,$E$9+$B69-1-18+2,0)*IF($E$47="Kizárás",1,1+$E$47),0),$O68))))</f>
        <v>130710</v>
      </c>
      <c r="P69" s="158"/>
      <c r="Q69" s="158">
        <f t="shared" ca="1" si="1"/>
        <v>139020</v>
      </c>
      <c r="R69" s="158"/>
      <c r="S69" s="157">
        <f ca="1">IF(OR(ISBLANK($F$28),ISBLANK($E$8)),0,IF($E$9&gt;64,0,IF($B69="","",IF($H$32="!",0,1)*ROUND($F$28/'CC Tarifák'!$B$417*VLOOKUP(64-$E$9+1-$B69+1,'CC Tarifák'!$B$419:$AX$465,$E$9+$B69-1-18+2,0)*IF($E$47="Kizárás",1,1+$E$47),0))))</f>
        <v>207390</v>
      </c>
      <c r="T69" s="157"/>
      <c r="U69" s="157">
        <f ca="1">IF(OR(ISBLANK($F$28),ISBLANK($E$8)),0,IF($E$9&gt;60,0,IF($B69="","",IF(MOD($B69,5)=1,IF($J$32="!",0,1)*ROUND($F$28/'CC Tarifák'!$B$469*VLOOKUP(64-$E$9+1-$B69+1,'CC Tarifák'!$B$471:$AX$517,$E$9+$B69-1-18+2,0)*IF($E$47="Kizárás",1,1+$E$47),0),$U68))))</f>
        <v>200580</v>
      </c>
      <c r="V69" s="157"/>
      <c r="W69" s="157">
        <f ca="1">IF(OR(ISBLANK($F$28),ISBLANK($E$8)),0,IF($E$9&gt;55,0,IF($B69="","",IF(MOD($B69,10)=1,IF($L$32="!",0,1)*ROUND($F$28/'CC Tarifák'!$B$521*VLOOKUP(64-$E$9+1-$B69+1,'CC Tarifák'!$B$523:$AX$569,$E$9+$B69-1-18+2,0)*IF($E$47="Kizárás",1,1+$E$47),0),$W68))))</f>
        <v>162930</v>
      </c>
      <c r="X69" s="157"/>
      <c r="Y69" s="157">
        <f t="shared" ca="1" si="2"/>
        <v>173070</v>
      </c>
      <c r="Z69" s="157"/>
    </row>
    <row r="70" spans="2:26" x14ac:dyDescent="0.2">
      <c r="B70" s="78">
        <f t="shared" ca="1" si="3"/>
        <v>11</v>
      </c>
      <c r="C70" s="157">
        <f ca="1">IF(OR(ISBLANK($F$28),ISBLANK($E$8)),0,IF($E$9&gt;64,0,IF($B70="","",IF($H$28="!",0,1)*ROUND($F$28/'CC Tarifák'!$B$1*VLOOKUP(64-$E$9+1-$B70+1,'CC Tarifák'!$B$3:$AX$49,$E$9+$B70-1-18+2,0)*IF($E$47="Kizárás",1,1+$E$47),0))))</f>
        <v>102810</v>
      </c>
      <c r="D70" s="157"/>
      <c r="E70" s="157">
        <f ca="1">IF(OR(ISBLANK($F$28),ISBLANK($E$8)),0,IF($E$9&gt;60,0,IF($B70="","",IF(MOD($B70,5)=1,IF($J$28="!",0,1)*ROUND($F$28/'CC Tarifák'!$B$53*VLOOKUP(64-$E$9+1-$B70+1,'CC Tarifák'!$B$55:$AX$101,$E$9+$B70-1-18+2,0)*IF($E$47="Kizárás",1,1+$E$47),0),$E69))))</f>
        <v>120510</v>
      </c>
      <c r="F70" s="157"/>
      <c r="G70" s="157">
        <f ca="1">IF(OR(ISBLANK($F$28),ISBLANK($E$8)),0,IF($E$9&gt;55,0,IF($B70="","",IF(MOD($B70,10)=1,IF($L$28="!",0,1)*ROUND($F$28/'CC Tarifák'!$B$105*VLOOKUP(64-$E$9+1-$B70+1,'CC Tarifák'!$B$107:$AX$153,$E$9+$B70-1-18+2,0)*IF($E$47="Kizárás",1,1+$E$47),0),$G69))))</f>
        <v>128370</v>
      </c>
      <c r="H70" s="157"/>
      <c r="I70" s="157">
        <f t="shared" ca="1" si="0"/>
        <v>85200</v>
      </c>
      <c r="J70" s="157"/>
      <c r="K70" s="158">
        <f ca="1">IF(OR(ISBLANK($F$28),ISBLANK($E$8)),0,IF($E$9&gt;64,0,IF($B70="","",IF($H$30="!",0,1)*ROUND($F$28/'CC Tarifák'!$B$209*VLOOKUP(64-$E$9+1-$B70+1,'CC Tarifák'!$B$211:$AX$257,$E$9+$B70-1-18+2,0)*IF($E$47="Kizárás",1,1+$E$47),0))))</f>
        <v>176520</v>
      </c>
      <c r="L70" s="158"/>
      <c r="M70" s="158">
        <f ca="1">IF(OR(ISBLANK($F$28),ISBLANK($E$8)),0,IF($E$9&gt;60,0,IF($B70="","",IF(MOD($B70,5)=1,IF($J$30="!",0,1)*ROUND($F$28/'CC Tarifák'!$B$261*VLOOKUP(64-$E$9+1-$B70+1,'CC Tarifák'!$B$263:$AX$309,$E$9+$B70-1-18+2,0)*IF($E$47="Kizárás",1,1+$E$47),0),$M69))))</f>
        <v>212310</v>
      </c>
      <c r="N70" s="158"/>
      <c r="O70" s="158">
        <f ca="1">IF(OR(ISBLANK($F$28),ISBLANK($E$8)),0,IF($E$9&gt;55,0,IF($B70="","",IF(MOD($B70,10)=1,IF($L$30="!",0,1)*ROUND($F$28/'CC Tarifák'!$B$313*VLOOKUP(64-$E$9+1-$B70+1,'CC Tarifák'!$B$315:$AX$361,$E$9+$B70-1-18+2,0)*IF($E$47="Kizárás",1,1+$E$47),0),$O69))))</f>
        <v>221340</v>
      </c>
      <c r="P70" s="158"/>
      <c r="Q70" s="158">
        <f t="shared" ca="1" si="1"/>
        <v>139020</v>
      </c>
      <c r="R70" s="158"/>
      <c r="S70" s="157">
        <f ca="1">IF(OR(ISBLANK($F$28),ISBLANK($E$8)),0,IF($E$9&gt;64,0,IF($B70="","",IF($H$32="!",0,1)*ROUND($F$28/'CC Tarifák'!$B$417*VLOOKUP(64-$E$9+1-$B70+1,'CC Tarifák'!$B$419:$AX$465,$E$9+$B70-1-18+2,0)*IF($E$47="Kizárás",1,1+$E$47),0))))</f>
        <v>220650</v>
      </c>
      <c r="T70" s="157"/>
      <c r="U70" s="157">
        <f ca="1">IF(OR(ISBLANK($F$28),ISBLANK($E$8)),0,IF($E$9&gt;60,0,IF($B70="","",IF(MOD($B70,5)=1,IF($J$32="!",0,1)*ROUND($F$28/'CC Tarifák'!$B$469*VLOOKUP(64-$E$9+1-$B70+1,'CC Tarifák'!$B$471:$AX$517,$E$9+$B70-1-18+2,0)*IF($E$47="Kizárás",1,1+$E$47),0),$U69))))</f>
        <v>265140</v>
      </c>
      <c r="V70" s="157"/>
      <c r="W70" s="157">
        <f ca="1">IF(OR(ISBLANK($F$28),ISBLANK($E$8)),0,IF($E$9&gt;55,0,IF($B70="","",IF(MOD($B70,10)=1,IF($L$32="!",0,1)*ROUND($F$28/'CC Tarifák'!$B$521*VLOOKUP(64-$E$9+1-$B70+1,'CC Tarifák'!$B$523:$AX$569,$E$9+$B70-1-18+2,0)*IF($E$47="Kizárás",1,1+$E$47),0),$W69))))</f>
        <v>274020</v>
      </c>
      <c r="X70" s="157"/>
      <c r="Y70" s="157">
        <f t="shared" ca="1" si="2"/>
        <v>173070</v>
      </c>
      <c r="Z70" s="157"/>
    </row>
    <row r="71" spans="2:26" x14ac:dyDescent="0.2">
      <c r="B71" s="78">
        <f t="shared" ca="1" si="3"/>
        <v>12</v>
      </c>
      <c r="C71" s="157">
        <f ca="1">IF(OR(ISBLANK($F$28),ISBLANK($E$8)),0,IF($E$9&gt;64,0,IF($B71="","",IF($H$28="!",0,1)*ROUND($F$28/'CC Tarifák'!$B$1*VLOOKUP(64-$E$9+1-$B71+1,'CC Tarifák'!$B$3:$AX$49,$E$9+$B71-1-18+2,0)*IF($E$47="Kizárás",1,1+$E$47),0))))</f>
        <v>109020</v>
      </c>
      <c r="D71" s="157"/>
      <c r="E71" s="157">
        <f ca="1">IF(OR(ISBLANK($F$28),ISBLANK($E$8)),0,IF($E$9&gt;60,0,IF($B71="","",IF(MOD($B71,5)=1,IF($J$28="!",0,1)*ROUND($F$28/'CC Tarifák'!$B$53*VLOOKUP(64-$E$9+1-$B71+1,'CC Tarifák'!$B$55:$AX$101,$E$9+$B71-1-18+2,0)*IF($E$47="Kizárás",1,1+$E$47),0),$E70))))</f>
        <v>120510</v>
      </c>
      <c r="F71" s="157"/>
      <c r="G71" s="157">
        <f ca="1">IF(OR(ISBLANK($F$28),ISBLANK($E$8)),0,IF($E$9&gt;55,0,IF($B71="","",IF(MOD($B71,10)=1,IF($L$28="!",0,1)*ROUND($F$28/'CC Tarifák'!$B$105*VLOOKUP(64-$E$9+1-$B71+1,'CC Tarifák'!$B$107:$AX$153,$E$9+$B71-1-18+2,0)*IF($E$47="Kizárás",1,1+$E$47),0),$G70))))</f>
        <v>128370</v>
      </c>
      <c r="H71" s="157"/>
      <c r="I71" s="157">
        <f t="shared" ca="1" si="0"/>
        <v>85200</v>
      </c>
      <c r="J71" s="157"/>
      <c r="K71" s="158">
        <f ca="1">IF(OR(ISBLANK($F$28),ISBLANK($E$8)),0,IF($E$9&gt;64,0,IF($B71="","",IF($H$30="!",0,1)*ROUND($F$28/'CC Tarifák'!$B$209*VLOOKUP(64-$E$9+1-$B71+1,'CC Tarifák'!$B$211:$AX$257,$E$9+$B71-1-18+2,0)*IF($E$47="Kizárás",1,1+$E$47),0))))</f>
        <v>187110</v>
      </c>
      <c r="L71" s="158"/>
      <c r="M71" s="158">
        <f ca="1">IF(OR(ISBLANK($F$28),ISBLANK($E$8)),0,IF($E$9&gt;60,0,IF($B71="","",IF(MOD($B71,5)=1,IF($J$30="!",0,1)*ROUND($F$28/'CC Tarifák'!$B$261*VLOOKUP(64-$E$9+1-$B71+1,'CC Tarifák'!$B$263:$AX$309,$E$9+$B71-1-18+2,0)*IF($E$47="Kizárás",1,1+$E$47),0),$M70))))</f>
        <v>212310</v>
      </c>
      <c r="N71" s="158"/>
      <c r="O71" s="158">
        <f ca="1">IF(OR(ISBLANK($F$28),ISBLANK($E$8)),0,IF($E$9&gt;55,0,IF($B71="","",IF(MOD($B71,10)=1,IF($L$30="!",0,1)*ROUND($F$28/'CC Tarifák'!$B$313*VLOOKUP(64-$E$9+1-$B71+1,'CC Tarifák'!$B$315:$AX$361,$E$9+$B71-1-18+2,0)*IF($E$47="Kizárás",1,1+$E$47),0),$O70))))</f>
        <v>221340</v>
      </c>
      <c r="P71" s="158"/>
      <c r="Q71" s="158">
        <f t="shared" ca="1" si="1"/>
        <v>139020</v>
      </c>
      <c r="R71" s="158"/>
      <c r="S71" s="157">
        <f ca="1">IF(OR(ISBLANK($F$28),ISBLANK($E$8)),0,IF($E$9&gt;64,0,IF($B71="","",IF($H$32="!",0,1)*ROUND($F$28/'CC Tarifák'!$B$417*VLOOKUP(64-$E$9+1-$B71+1,'CC Tarifák'!$B$419:$AX$465,$E$9+$B71-1-18+2,0)*IF($E$47="Kizárás",1,1+$E$47),0))))</f>
        <v>233880</v>
      </c>
      <c r="T71" s="157"/>
      <c r="U71" s="157">
        <f ca="1">IF(OR(ISBLANK($F$28),ISBLANK($E$8)),0,IF($E$9&gt;60,0,IF($B71="","",IF(MOD($B71,5)=1,IF($J$32="!",0,1)*ROUND($F$28/'CC Tarifák'!$B$469*VLOOKUP(64-$E$9+1-$B71+1,'CC Tarifák'!$B$471:$AX$517,$E$9+$B71-1-18+2,0)*IF($E$47="Kizárás",1,1+$E$47),0),$U70))))</f>
        <v>265140</v>
      </c>
      <c r="V71" s="157"/>
      <c r="W71" s="157">
        <f ca="1">IF(OR(ISBLANK($F$28),ISBLANK($E$8)),0,IF($E$9&gt;55,0,IF($B71="","",IF(MOD($B71,10)=1,IF($L$32="!",0,1)*ROUND($F$28/'CC Tarifák'!$B$521*VLOOKUP(64-$E$9+1-$B71+1,'CC Tarifák'!$B$523:$AX$569,$E$9+$B71-1-18+2,0)*IF($E$47="Kizárás",1,1+$E$47),0),$W70))))</f>
        <v>274020</v>
      </c>
      <c r="X71" s="157"/>
      <c r="Y71" s="157">
        <f t="shared" ca="1" si="2"/>
        <v>173070</v>
      </c>
      <c r="Z71" s="157"/>
    </row>
    <row r="72" spans="2:26" x14ac:dyDescent="0.2">
      <c r="B72" s="78">
        <f t="shared" ca="1" si="3"/>
        <v>13</v>
      </c>
      <c r="C72" s="157">
        <f ca="1">IF(OR(ISBLANK($F$28),ISBLANK($E$8)),0,IF($E$9&gt;64,0,IF($B72="","",IF($H$28="!",0,1)*ROUND($F$28/'CC Tarifák'!$B$1*VLOOKUP(64-$E$9+1-$B72+1,'CC Tarifák'!$B$3:$AX$49,$E$9+$B72-1-18+2,0)*IF($E$47="Kizárás",1,1+$E$47),0))))</f>
        <v>115230</v>
      </c>
      <c r="D72" s="157"/>
      <c r="E72" s="157">
        <f ca="1">IF(OR(ISBLANK($F$28),ISBLANK($E$8)),0,IF($E$9&gt;60,0,IF($B72="","",IF(MOD($B72,5)=1,IF($J$28="!",0,1)*ROUND($F$28/'CC Tarifák'!$B$53*VLOOKUP(64-$E$9+1-$B72+1,'CC Tarifák'!$B$55:$AX$101,$E$9+$B72-1-18+2,0)*IF($E$47="Kizárás",1,1+$E$47),0),$E71))))</f>
        <v>120510</v>
      </c>
      <c r="F72" s="157"/>
      <c r="G72" s="157">
        <f ca="1">IF(OR(ISBLANK($F$28),ISBLANK($E$8)),0,IF($E$9&gt;55,0,IF($B72="","",IF(MOD($B72,10)=1,IF($L$28="!",0,1)*ROUND($F$28/'CC Tarifák'!$B$105*VLOOKUP(64-$E$9+1-$B72+1,'CC Tarifák'!$B$107:$AX$153,$E$9+$B72-1-18+2,0)*IF($E$47="Kizárás",1,1+$E$47),0),$G71))))</f>
        <v>128370</v>
      </c>
      <c r="H72" s="157"/>
      <c r="I72" s="157">
        <f t="shared" ca="1" si="0"/>
        <v>85200</v>
      </c>
      <c r="J72" s="157"/>
      <c r="K72" s="158">
        <f ca="1">IF(OR(ISBLANK($F$28),ISBLANK($E$8)),0,IF($E$9&gt;64,0,IF($B72="","",IF($H$30="!",0,1)*ROUND($F$28/'CC Tarifák'!$B$209*VLOOKUP(64-$E$9+1-$B72+1,'CC Tarifák'!$B$211:$AX$257,$E$9+$B72-1-18+2,0)*IF($E$47="Kizárás",1,1+$E$47),0))))</f>
        <v>197700</v>
      </c>
      <c r="L72" s="158"/>
      <c r="M72" s="158">
        <f ca="1">IF(OR(ISBLANK($F$28),ISBLANK($E$8)),0,IF($E$9&gt;60,0,IF($B72="","",IF(MOD($B72,5)=1,IF($J$30="!",0,1)*ROUND($F$28/'CC Tarifák'!$B$261*VLOOKUP(64-$E$9+1-$B72+1,'CC Tarifák'!$B$263:$AX$309,$E$9+$B72-1-18+2,0)*IF($E$47="Kizárás",1,1+$E$47),0),$M71))))</f>
        <v>212310</v>
      </c>
      <c r="N72" s="158"/>
      <c r="O72" s="158">
        <f ca="1">IF(OR(ISBLANK($F$28),ISBLANK($E$8)),0,IF($E$9&gt;55,0,IF($B72="","",IF(MOD($B72,10)=1,IF($L$30="!",0,1)*ROUND($F$28/'CC Tarifák'!$B$313*VLOOKUP(64-$E$9+1-$B72+1,'CC Tarifák'!$B$315:$AX$361,$E$9+$B72-1-18+2,0)*IF($E$47="Kizárás",1,1+$E$47),0),$O71))))</f>
        <v>221340</v>
      </c>
      <c r="P72" s="158"/>
      <c r="Q72" s="158">
        <f t="shared" ca="1" si="1"/>
        <v>139020</v>
      </c>
      <c r="R72" s="158"/>
      <c r="S72" s="157">
        <f ca="1">IF(OR(ISBLANK($F$28),ISBLANK($E$8)),0,IF($E$9&gt;64,0,IF($B72="","",IF($H$32="!",0,1)*ROUND($F$28/'CC Tarifák'!$B$417*VLOOKUP(64-$E$9+1-$B72+1,'CC Tarifák'!$B$419:$AX$465,$E$9+$B72-1-18+2,0)*IF($E$47="Kizárás",1,1+$E$47),0))))</f>
        <v>247110</v>
      </c>
      <c r="T72" s="157"/>
      <c r="U72" s="157">
        <f ca="1">IF(OR(ISBLANK($F$28),ISBLANK($E$8)),0,IF($E$9&gt;60,0,IF($B72="","",IF(MOD($B72,5)=1,IF($J$32="!",0,1)*ROUND($F$28/'CC Tarifák'!$B$469*VLOOKUP(64-$E$9+1-$B72+1,'CC Tarifák'!$B$471:$AX$517,$E$9+$B72-1-18+2,0)*IF($E$47="Kizárás",1,1+$E$47),0),$U71))))</f>
        <v>265140</v>
      </c>
      <c r="V72" s="157"/>
      <c r="W72" s="157">
        <f ca="1">IF(OR(ISBLANK($F$28),ISBLANK($E$8)),0,IF($E$9&gt;55,0,IF($B72="","",IF(MOD($B72,10)=1,IF($L$32="!",0,1)*ROUND($F$28/'CC Tarifák'!$B$521*VLOOKUP(64-$E$9+1-$B72+1,'CC Tarifák'!$B$523:$AX$569,$E$9+$B72-1-18+2,0)*IF($E$47="Kizárás",1,1+$E$47),0),$W71))))</f>
        <v>274020</v>
      </c>
      <c r="X72" s="157"/>
      <c r="Y72" s="157">
        <f t="shared" ca="1" si="2"/>
        <v>173070</v>
      </c>
      <c r="Z72" s="157"/>
    </row>
    <row r="73" spans="2:26" x14ac:dyDescent="0.2">
      <c r="B73" s="78" t="str">
        <f t="shared" ca="1" si="3"/>
        <v/>
      </c>
      <c r="C73" s="157" t="str">
        <f ca="1">IF(OR(ISBLANK($F$28),ISBLANK($E$8)),0,IF($E$9&gt;64,0,IF($B73="","",IF($H$28="!",0,1)*ROUND($F$28/'CC Tarifák'!$B$1*VLOOKUP(64-$E$9+1-$B73+1,'CC Tarifák'!$B$3:$AX$49,$E$9+$B73-1-18+2,0)*IF($E$47="Kizárás",1,1+$E$47),0))))</f>
        <v/>
      </c>
      <c r="D73" s="157"/>
      <c r="E73" s="157" t="str">
        <f ca="1">IF(OR(ISBLANK($F$28),ISBLANK($E$8)),0,IF($E$9&gt;60,0,IF($B73="","",IF(MOD($B73,5)=1,IF($J$28="!",0,1)*ROUND($F$28/'CC Tarifák'!$B$53*VLOOKUP(64-$E$9+1-$B73+1,'CC Tarifák'!$B$55:$AX$101,$E$9+$B73-1-18+2,0)*IF($E$47="Kizárás",1,1+$E$47),0),$E72))))</f>
        <v/>
      </c>
      <c r="F73" s="157"/>
      <c r="G73" s="157" t="str">
        <f ca="1">IF(OR(ISBLANK($F$28),ISBLANK($E$8)),0,IF($E$9&gt;55,0,IF($B73="","",IF(MOD($B73,10)=1,IF($L$28="!",0,1)*ROUND($F$28/'CC Tarifák'!$B$105*VLOOKUP(64-$E$9+1-$B73+1,'CC Tarifák'!$B$107:$AX$153,$E$9+$B73-1-18+2,0)*IF($E$47="Kizárás",1,1+$E$47),0),$G72))))</f>
        <v/>
      </c>
      <c r="H73" s="157"/>
      <c r="I73" s="157" t="str">
        <f t="shared" ca="1" si="0"/>
        <v/>
      </c>
      <c r="J73" s="157"/>
      <c r="K73" s="158" t="str">
        <f ca="1">IF(OR(ISBLANK($F$28),ISBLANK($E$8)),0,IF($E$9&gt;64,0,IF($B73="","",IF($H$30="!",0,1)*ROUND($F$28/'CC Tarifák'!$B$209*VLOOKUP(64-$E$9+1-$B73+1,'CC Tarifák'!$B$211:$AX$257,$E$9+$B73-1-18+2,0)*IF($E$47="Kizárás",1,1+$E$47),0))))</f>
        <v/>
      </c>
      <c r="L73" s="158"/>
      <c r="M73" s="158" t="str">
        <f ca="1">IF(OR(ISBLANK($F$28),ISBLANK($E$8)),0,IF($E$9&gt;60,0,IF($B73="","",IF(MOD($B73,5)=1,IF($J$30="!",0,1)*ROUND($F$28/'CC Tarifák'!$B$261*VLOOKUP(64-$E$9+1-$B73+1,'CC Tarifák'!$B$263:$AX$309,$E$9+$B73-1-18+2,0)*IF($E$47="Kizárás",1,1+$E$47),0),$M72))))</f>
        <v/>
      </c>
      <c r="N73" s="158"/>
      <c r="O73" s="158" t="str">
        <f ca="1">IF(OR(ISBLANK($F$28),ISBLANK($E$8)),0,IF($E$9&gt;55,0,IF($B73="","",IF(MOD($B73,10)=1,IF($L$30="!",0,1)*ROUND($F$28/'CC Tarifák'!$B$313*VLOOKUP(64-$E$9+1-$B73+1,'CC Tarifák'!$B$315:$AX$361,$E$9+$B73-1-18+2,0)*IF($E$47="Kizárás",1,1+$E$47),0),$O72))))</f>
        <v/>
      </c>
      <c r="P73" s="158"/>
      <c r="Q73" s="158" t="str">
        <f t="shared" ca="1" si="1"/>
        <v/>
      </c>
      <c r="R73" s="158"/>
      <c r="S73" s="157" t="str">
        <f ca="1">IF(OR(ISBLANK($F$28),ISBLANK($E$8)),0,IF($E$9&gt;64,0,IF($B73="","",IF($H$32="!",0,1)*ROUND($F$28/'CC Tarifák'!$B$417*VLOOKUP(64-$E$9+1-$B73+1,'CC Tarifák'!$B$419:$AX$465,$E$9+$B73-1-18+2,0)*IF($E$47="Kizárás",1,1+$E$47),0))))</f>
        <v/>
      </c>
      <c r="T73" s="157"/>
      <c r="U73" s="157" t="str">
        <f ca="1">IF(OR(ISBLANK($F$28),ISBLANK($E$8)),0,IF($E$9&gt;60,0,IF($B73="","",IF(MOD($B73,5)=1,IF($J$32="!",0,1)*ROUND($F$28/'CC Tarifák'!$B$469*VLOOKUP(64-$E$9+1-$B73+1,'CC Tarifák'!$B$471:$AX$517,$E$9+$B73-1-18+2,0)*IF($E$47="Kizárás",1,1+$E$47),0),$U72))))</f>
        <v/>
      </c>
      <c r="V73" s="157"/>
      <c r="W73" s="157" t="str">
        <f ca="1">IF(OR(ISBLANK($F$28),ISBLANK($E$8)),0,IF($E$9&gt;55,0,IF($B73="","",IF(MOD($B73,10)=1,IF($L$32="!",0,1)*ROUND($F$28/'CC Tarifák'!$B$521*VLOOKUP(64-$E$9+1-$B73+1,'CC Tarifák'!$B$523:$AX$569,$E$9+$B73-1-18+2,0)*IF($E$47="Kizárás",1,1+$E$47),0),$W72))))</f>
        <v/>
      </c>
      <c r="X73" s="157"/>
      <c r="Y73" s="157" t="str">
        <f t="shared" ca="1" si="2"/>
        <v/>
      </c>
      <c r="Z73" s="157"/>
    </row>
    <row r="74" spans="2:26" x14ac:dyDescent="0.2">
      <c r="B74" s="78" t="str">
        <f t="shared" ca="1" si="3"/>
        <v/>
      </c>
      <c r="C74" s="157" t="str">
        <f ca="1">IF(OR(ISBLANK($F$28),ISBLANK($E$8)),0,IF($E$9&gt;64,0,IF($B74="","",IF($H$28="!",0,1)*ROUND($F$28/'CC Tarifák'!$B$1*VLOOKUP(64-$E$9+1-$B74+1,'CC Tarifák'!$B$3:$AX$49,$E$9+$B74-1-18+2,0)*IF($E$47="Kizárás",1,1+$E$47),0))))</f>
        <v/>
      </c>
      <c r="D74" s="157"/>
      <c r="E74" s="157" t="str">
        <f ca="1">IF(OR(ISBLANK($F$28),ISBLANK($E$8)),0,IF($E$9&gt;60,0,IF($B74="","",IF(MOD($B74,5)=1,IF($J$28="!",0,1)*ROUND($F$28/'CC Tarifák'!$B$53*VLOOKUP(64-$E$9+1-$B74+1,'CC Tarifák'!$B$55:$AX$101,$E$9+$B74-1-18+2,0)*IF($E$47="Kizárás",1,1+$E$47),0),$E73))))</f>
        <v/>
      </c>
      <c r="F74" s="157"/>
      <c r="G74" s="157" t="str">
        <f ca="1">IF(OR(ISBLANK($F$28),ISBLANK($E$8)),0,IF($E$9&gt;55,0,IF($B74="","",IF(MOD($B74,10)=1,IF($L$28="!",0,1)*ROUND($F$28/'CC Tarifák'!$B$105*VLOOKUP(64-$E$9+1-$B74+1,'CC Tarifák'!$B$107:$AX$153,$E$9+$B74-1-18+2,0)*IF($E$47="Kizárás",1,1+$E$47),0),$G73))))</f>
        <v/>
      </c>
      <c r="H74" s="157"/>
      <c r="I74" s="157" t="str">
        <f t="shared" ca="1" si="0"/>
        <v/>
      </c>
      <c r="J74" s="157"/>
      <c r="K74" s="158" t="str">
        <f ca="1">IF(OR(ISBLANK($F$28),ISBLANK($E$8)),0,IF($E$9&gt;64,0,IF($B74="","",IF($H$30="!",0,1)*ROUND($F$28/'CC Tarifák'!$B$209*VLOOKUP(64-$E$9+1-$B74+1,'CC Tarifák'!$B$211:$AX$257,$E$9+$B74-1-18+2,0)*IF($E$47="Kizárás",1,1+$E$47),0))))</f>
        <v/>
      </c>
      <c r="L74" s="158"/>
      <c r="M74" s="158" t="str">
        <f ca="1">IF(OR(ISBLANK($F$28),ISBLANK($E$8)),0,IF($E$9&gt;60,0,IF($B74="","",IF(MOD($B74,5)=1,IF($J$30="!",0,1)*ROUND($F$28/'CC Tarifák'!$B$261*VLOOKUP(64-$E$9+1-$B74+1,'CC Tarifák'!$B$263:$AX$309,$E$9+$B74-1-18+2,0)*IF($E$47="Kizárás",1,1+$E$47),0),$M73))))</f>
        <v/>
      </c>
      <c r="N74" s="158"/>
      <c r="O74" s="158" t="str">
        <f ca="1">IF(OR(ISBLANK($F$28),ISBLANK($E$8)),0,IF($E$9&gt;55,0,IF($B74="","",IF(MOD($B74,10)=1,IF($L$30="!",0,1)*ROUND($F$28/'CC Tarifák'!$B$313*VLOOKUP(64-$E$9+1-$B74+1,'CC Tarifák'!$B$315:$AX$361,$E$9+$B74-1-18+2,0)*IF($E$47="Kizárás",1,1+$E$47),0),$O73))))</f>
        <v/>
      </c>
      <c r="P74" s="158"/>
      <c r="Q74" s="158" t="str">
        <f t="shared" ca="1" si="1"/>
        <v/>
      </c>
      <c r="R74" s="158"/>
      <c r="S74" s="157" t="str">
        <f ca="1">IF(OR(ISBLANK($F$28),ISBLANK($E$8)),0,IF($E$9&gt;64,0,IF($B74="","",IF($H$32="!",0,1)*ROUND($F$28/'CC Tarifák'!$B$417*VLOOKUP(64-$E$9+1-$B74+1,'CC Tarifák'!$B$419:$AX$465,$E$9+$B74-1-18+2,0)*IF($E$47="Kizárás",1,1+$E$47),0))))</f>
        <v/>
      </c>
      <c r="T74" s="157"/>
      <c r="U74" s="157" t="str">
        <f ca="1">IF(OR(ISBLANK($F$28),ISBLANK($E$8)),0,IF($E$9&gt;60,0,IF($B74="","",IF(MOD($B74,5)=1,IF($J$32="!",0,1)*ROUND($F$28/'CC Tarifák'!$B$469*VLOOKUP(64-$E$9+1-$B74+1,'CC Tarifák'!$B$471:$AX$517,$E$9+$B74-1-18+2,0)*IF($E$47="Kizárás",1,1+$E$47),0),$U73))))</f>
        <v/>
      </c>
      <c r="V74" s="157"/>
      <c r="W74" s="157" t="str">
        <f ca="1">IF(OR(ISBLANK($F$28),ISBLANK($E$8)),0,IF($E$9&gt;55,0,IF($B74="","",IF(MOD($B74,10)=1,IF($L$32="!",0,1)*ROUND($F$28/'CC Tarifák'!$B$521*VLOOKUP(64-$E$9+1-$B74+1,'CC Tarifák'!$B$523:$AX$569,$E$9+$B74-1-18+2,0)*IF($E$47="Kizárás",1,1+$E$47),0),$W73))))</f>
        <v/>
      </c>
      <c r="X74" s="157"/>
      <c r="Y74" s="157" t="str">
        <f t="shared" ca="1" si="2"/>
        <v/>
      </c>
      <c r="Z74" s="157"/>
    </row>
    <row r="75" spans="2:26" x14ac:dyDescent="0.2">
      <c r="B75" s="78" t="str">
        <f t="shared" ca="1" si="3"/>
        <v/>
      </c>
      <c r="C75" s="157" t="str">
        <f ca="1">IF(OR(ISBLANK($F$28),ISBLANK($E$8)),0,IF($E$9&gt;64,0,IF($B75="","",IF($H$28="!",0,1)*ROUND($F$28/'CC Tarifák'!$B$1*VLOOKUP(64-$E$9+1-$B75+1,'CC Tarifák'!$B$3:$AX$49,$E$9+$B75-1-18+2,0)*IF($E$47="Kizárás",1,1+$E$47),0))))</f>
        <v/>
      </c>
      <c r="D75" s="157"/>
      <c r="E75" s="157" t="str">
        <f ca="1">IF(OR(ISBLANK($F$28),ISBLANK($E$8)),0,IF($E$9&gt;60,0,IF($B75="","",IF(MOD($B75,5)=1,IF($J$28="!",0,1)*ROUND($F$28/'CC Tarifák'!$B$53*VLOOKUP(64-$E$9+1-$B75+1,'CC Tarifák'!$B$55:$AX$101,$E$9+$B75-1-18+2,0)*IF($E$47="Kizárás",1,1+$E$47),0),$E74))))</f>
        <v/>
      </c>
      <c r="F75" s="157"/>
      <c r="G75" s="157" t="str">
        <f ca="1">IF(OR(ISBLANK($F$28),ISBLANK($E$8)),0,IF($E$9&gt;55,0,IF($B75="","",IF(MOD($B75,10)=1,IF($L$28="!",0,1)*ROUND($F$28/'CC Tarifák'!$B$105*VLOOKUP(64-$E$9+1-$B75+1,'CC Tarifák'!$B$107:$AX$153,$E$9+$B75-1-18+2,0)*IF($E$47="Kizárás",1,1+$E$47),0),$G74))))</f>
        <v/>
      </c>
      <c r="H75" s="157"/>
      <c r="I75" s="157" t="str">
        <f t="shared" ca="1" si="0"/>
        <v/>
      </c>
      <c r="J75" s="157"/>
      <c r="K75" s="158" t="str">
        <f ca="1">IF(OR(ISBLANK($F$28),ISBLANK($E$8)),0,IF($E$9&gt;64,0,IF($B75="","",IF($H$30="!",0,1)*ROUND($F$28/'CC Tarifák'!$B$209*VLOOKUP(64-$E$9+1-$B75+1,'CC Tarifák'!$B$211:$AX$257,$E$9+$B75-1-18+2,0)*IF($E$47="Kizárás",1,1+$E$47),0))))</f>
        <v/>
      </c>
      <c r="L75" s="158"/>
      <c r="M75" s="158" t="str">
        <f ca="1">IF(OR(ISBLANK($F$28),ISBLANK($E$8)),0,IF($E$9&gt;60,0,IF($B75="","",IF(MOD($B75,5)=1,IF($J$30="!",0,1)*ROUND($F$28/'CC Tarifák'!$B$261*VLOOKUP(64-$E$9+1-$B75+1,'CC Tarifák'!$B$263:$AX$309,$E$9+$B75-1-18+2,0)*IF($E$47="Kizárás",1,1+$E$47),0),$M74))))</f>
        <v/>
      </c>
      <c r="N75" s="158"/>
      <c r="O75" s="158" t="str">
        <f ca="1">IF(OR(ISBLANK($F$28),ISBLANK($E$8)),0,IF($E$9&gt;55,0,IF($B75="","",IF(MOD($B75,10)=1,IF($L$30="!",0,1)*ROUND($F$28/'CC Tarifák'!$B$313*VLOOKUP(64-$E$9+1-$B75+1,'CC Tarifák'!$B$315:$AX$361,$E$9+$B75-1-18+2,0)*IF($E$47="Kizárás",1,1+$E$47),0),$O74))))</f>
        <v/>
      </c>
      <c r="P75" s="158"/>
      <c r="Q75" s="158" t="str">
        <f t="shared" ca="1" si="1"/>
        <v/>
      </c>
      <c r="R75" s="158"/>
      <c r="S75" s="157" t="str">
        <f ca="1">IF(OR(ISBLANK($F$28),ISBLANK($E$8)),0,IF($E$9&gt;64,0,IF($B75="","",IF($H$32="!",0,1)*ROUND($F$28/'CC Tarifák'!$B$417*VLOOKUP(64-$E$9+1-$B75+1,'CC Tarifák'!$B$419:$AX$465,$E$9+$B75-1-18+2,0)*IF($E$47="Kizárás",1,1+$E$47),0))))</f>
        <v/>
      </c>
      <c r="T75" s="157"/>
      <c r="U75" s="157" t="str">
        <f ca="1">IF(OR(ISBLANK($F$28),ISBLANK($E$8)),0,IF($E$9&gt;60,0,IF($B75="","",IF(MOD($B75,5)=1,IF($J$32="!",0,1)*ROUND($F$28/'CC Tarifák'!$B$469*VLOOKUP(64-$E$9+1-$B75+1,'CC Tarifák'!$B$471:$AX$517,$E$9+$B75-1-18+2,0)*IF($E$47="Kizárás",1,1+$E$47),0),$U74))))</f>
        <v/>
      </c>
      <c r="V75" s="157"/>
      <c r="W75" s="157" t="str">
        <f ca="1">IF(OR(ISBLANK($F$28),ISBLANK($E$8)),0,IF($E$9&gt;55,0,IF($B75="","",IF(MOD($B75,10)=1,IF($L$32="!",0,1)*ROUND($F$28/'CC Tarifák'!$B$521*VLOOKUP(64-$E$9+1-$B75+1,'CC Tarifák'!$B$523:$AX$569,$E$9+$B75-1-18+2,0)*IF($E$47="Kizárás",1,1+$E$47),0),$W74))))</f>
        <v/>
      </c>
      <c r="X75" s="157"/>
      <c r="Y75" s="157" t="str">
        <f t="shared" ca="1" si="2"/>
        <v/>
      </c>
      <c r="Z75" s="157"/>
    </row>
    <row r="76" spans="2:26" x14ac:dyDescent="0.2">
      <c r="B76" s="78" t="str">
        <f t="shared" ca="1" si="3"/>
        <v/>
      </c>
      <c r="C76" s="157" t="str">
        <f ca="1">IF(OR(ISBLANK($F$28),ISBLANK($E$8)),0,IF($E$9&gt;64,0,IF($B76="","",IF($H$28="!",0,1)*ROUND($F$28/'CC Tarifák'!$B$1*VLOOKUP(64-$E$9+1-$B76+1,'CC Tarifák'!$B$3:$AX$49,$E$9+$B76-1-18+2,0)*IF($E$47="Kizárás",1,1+$E$47),0))))</f>
        <v/>
      </c>
      <c r="D76" s="157"/>
      <c r="E76" s="157" t="str">
        <f ca="1">IF(OR(ISBLANK($F$28),ISBLANK($E$8)),0,IF($E$9&gt;60,0,IF($B76="","",IF(MOD($B76,5)=1,IF($J$28="!",0,1)*ROUND($F$28/'CC Tarifák'!$B$53*VLOOKUP(64-$E$9+1-$B76+1,'CC Tarifák'!$B$55:$AX$101,$E$9+$B76-1-18+2,0)*IF($E$47="Kizárás",1,1+$E$47),0),$E75))))</f>
        <v/>
      </c>
      <c r="F76" s="157"/>
      <c r="G76" s="157" t="str">
        <f ca="1">IF(OR(ISBLANK($F$28),ISBLANK($E$8)),0,IF($E$9&gt;55,0,IF($B76="","",IF(MOD($B76,10)=1,IF($L$28="!",0,1)*ROUND($F$28/'CC Tarifák'!$B$105*VLOOKUP(64-$E$9+1-$B76+1,'CC Tarifák'!$B$107:$AX$153,$E$9+$B76-1-18+2,0)*IF($E$47="Kizárás",1,1+$E$47),0),$G75))))</f>
        <v/>
      </c>
      <c r="H76" s="157"/>
      <c r="I76" s="157" t="str">
        <f t="shared" ca="1" si="0"/>
        <v/>
      </c>
      <c r="J76" s="157"/>
      <c r="K76" s="158" t="str">
        <f ca="1">IF(OR(ISBLANK($F$28),ISBLANK($E$8)),0,IF($E$9&gt;64,0,IF($B76="","",IF($H$30="!",0,1)*ROUND($F$28/'CC Tarifák'!$B$209*VLOOKUP(64-$E$9+1-$B76+1,'CC Tarifák'!$B$211:$AX$257,$E$9+$B76-1-18+2,0)*IF($E$47="Kizárás",1,1+$E$47),0))))</f>
        <v/>
      </c>
      <c r="L76" s="158"/>
      <c r="M76" s="158" t="str">
        <f ca="1">IF(OR(ISBLANK($F$28),ISBLANK($E$8)),0,IF($E$9&gt;60,0,IF($B76="","",IF(MOD($B76,5)=1,IF($J$30="!",0,1)*ROUND($F$28/'CC Tarifák'!$B$261*VLOOKUP(64-$E$9+1-$B76+1,'CC Tarifák'!$B$263:$AX$309,$E$9+$B76-1-18+2,0)*IF($E$47="Kizárás",1,1+$E$47),0),$M75))))</f>
        <v/>
      </c>
      <c r="N76" s="158"/>
      <c r="O76" s="158" t="str">
        <f ca="1">IF(OR(ISBLANK($F$28),ISBLANK($E$8)),0,IF($E$9&gt;55,0,IF($B76="","",IF(MOD($B76,10)=1,IF($L$30="!",0,1)*ROUND($F$28/'CC Tarifák'!$B$313*VLOOKUP(64-$E$9+1-$B76+1,'CC Tarifák'!$B$315:$AX$361,$E$9+$B76-1-18+2,0)*IF($E$47="Kizárás",1,1+$E$47),0),$O75))))</f>
        <v/>
      </c>
      <c r="P76" s="158"/>
      <c r="Q76" s="158" t="str">
        <f t="shared" ca="1" si="1"/>
        <v/>
      </c>
      <c r="R76" s="158"/>
      <c r="S76" s="157" t="str">
        <f ca="1">IF(OR(ISBLANK($F$28),ISBLANK($E$8)),0,IF($E$9&gt;64,0,IF($B76="","",IF($H$32="!",0,1)*ROUND($F$28/'CC Tarifák'!$B$417*VLOOKUP(64-$E$9+1-$B76+1,'CC Tarifák'!$B$419:$AX$465,$E$9+$B76-1-18+2,0)*IF($E$47="Kizárás",1,1+$E$47),0))))</f>
        <v/>
      </c>
      <c r="T76" s="157"/>
      <c r="U76" s="157" t="str">
        <f ca="1">IF(OR(ISBLANK($F$28),ISBLANK($E$8)),0,IF($E$9&gt;60,0,IF($B76="","",IF(MOD($B76,5)=1,IF($J$32="!",0,1)*ROUND($F$28/'CC Tarifák'!$B$469*VLOOKUP(64-$E$9+1-$B76+1,'CC Tarifák'!$B$471:$AX$517,$E$9+$B76-1-18+2,0)*IF($E$47="Kizárás",1,1+$E$47),0),$U75))))</f>
        <v/>
      </c>
      <c r="V76" s="157"/>
      <c r="W76" s="157" t="str">
        <f ca="1">IF(OR(ISBLANK($F$28),ISBLANK($E$8)),0,IF($E$9&gt;55,0,IF($B76="","",IF(MOD($B76,10)=1,IF($L$32="!",0,1)*ROUND($F$28/'CC Tarifák'!$B$521*VLOOKUP(64-$E$9+1-$B76+1,'CC Tarifák'!$B$523:$AX$569,$E$9+$B76-1-18+2,0)*IF($E$47="Kizárás",1,1+$E$47),0),$W75))))</f>
        <v/>
      </c>
      <c r="X76" s="157"/>
      <c r="Y76" s="157" t="str">
        <f t="shared" ca="1" si="2"/>
        <v/>
      </c>
      <c r="Z76" s="157"/>
    </row>
    <row r="77" spans="2:26" x14ac:dyDescent="0.2">
      <c r="B77" s="78" t="str">
        <f t="shared" ca="1" si="3"/>
        <v/>
      </c>
      <c r="C77" s="157" t="str">
        <f ca="1">IF(OR(ISBLANK($F$28),ISBLANK($E$8)),0,IF($E$9&gt;64,0,IF($B77="","",IF($H$28="!",0,1)*ROUND($F$28/'CC Tarifák'!$B$1*VLOOKUP(64-$E$9+1-$B77+1,'CC Tarifák'!$B$3:$AX$49,$E$9+$B77-1-18+2,0)*IF($E$47="Kizárás",1,1+$E$47),0))))</f>
        <v/>
      </c>
      <c r="D77" s="157"/>
      <c r="E77" s="157" t="str">
        <f ca="1">IF(OR(ISBLANK($F$28),ISBLANK($E$8)),0,IF($E$9&gt;60,0,IF($B77="","",IF(MOD($B77,5)=1,IF($J$28="!",0,1)*ROUND($F$28/'CC Tarifák'!$B$53*VLOOKUP(64-$E$9+1-$B77+1,'CC Tarifák'!$B$55:$AX$101,$E$9+$B77-1-18+2,0)*IF($E$47="Kizárás",1,1+$E$47),0),$E76))))</f>
        <v/>
      </c>
      <c r="F77" s="157"/>
      <c r="G77" s="157" t="str">
        <f ca="1">IF(OR(ISBLANK($F$28),ISBLANK($E$8)),0,IF($E$9&gt;55,0,IF($B77="","",IF(MOD($B77,10)=1,IF($L$28="!",0,1)*ROUND($F$28/'CC Tarifák'!$B$105*VLOOKUP(64-$E$9+1-$B77+1,'CC Tarifák'!$B$107:$AX$153,$E$9+$B77-1-18+2,0)*IF($E$47="Kizárás",1,1+$E$47),0),$G76))))</f>
        <v/>
      </c>
      <c r="H77" s="157"/>
      <c r="I77" s="157" t="str">
        <f t="shared" ca="1" si="0"/>
        <v/>
      </c>
      <c r="J77" s="157"/>
      <c r="K77" s="158" t="str">
        <f ca="1">IF(OR(ISBLANK($F$28),ISBLANK($E$8)),0,IF($E$9&gt;64,0,IF($B77="","",IF($H$30="!",0,1)*ROUND($F$28/'CC Tarifák'!$B$209*VLOOKUP(64-$E$9+1-$B77+1,'CC Tarifák'!$B$211:$AX$257,$E$9+$B77-1-18+2,0)*IF($E$47="Kizárás",1,1+$E$47),0))))</f>
        <v/>
      </c>
      <c r="L77" s="158"/>
      <c r="M77" s="158" t="str">
        <f ca="1">IF(OR(ISBLANK($F$28),ISBLANK($E$8)),0,IF($E$9&gt;60,0,IF($B77="","",IF(MOD($B77,5)=1,IF($J$30="!",0,1)*ROUND($F$28/'CC Tarifák'!$B$261*VLOOKUP(64-$E$9+1-$B77+1,'CC Tarifák'!$B$263:$AX$309,$E$9+$B77-1-18+2,0)*IF($E$47="Kizárás",1,1+$E$47),0),$M76))))</f>
        <v/>
      </c>
      <c r="N77" s="158"/>
      <c r="O77" s="158" t="str">
        <f ca="1">IF(OR(ISBLANK($F$28),ISBLANK($E$8)),0,IF($E$9&gt;55,0,IF($B77="","",IF(MOD($B77,10)=1,IF($L$30="!",0,1)*ROUND($F$28/'CC Tarifák'!$B$313*VLOOKUP(64-$E$9+1-$B77+1,'CC Tarifák'!$B$315:$AX$361,$E$9+$B77-1-18+2,0)*IF($E$47="Kizárás",1,1+$E$47),0),$O76))))</f>
        <v/>
      </c>
      <c r="P77" s="158"/>
      <c r="Q77" s="158" t="str">
        <f t="shared" ca="1" si="1"/>
        <v/>
      </c>
      <c r="R77" s="158"/>
      <c r="S77" s="157" t="str">
        <f ca="1">IF(OR(ISBLANK($F$28),ISBLANK($E$8)),0,IF($E$9&gt;64,0,IF($B77="","",IF($H$32="!",0,1)*ROUND($F$28/'CC Tarifák'!$B$417*VLOOKUP(64-$E$9+1-$B77+1,'CC Tarifák'!$B$419:$AX$465,$E$9+$B77-1-18+2,0)*IF($E$47="Kizárás",1,1+$E$47),0))))</f>
        <v/>
      </c>
      <c r="T77" s="157"/>
      <c r="U77" s="157" t="str">
        <f ca="1">IF(OR(ISBLANK($F$28),ISBLANK($E$8)),0,IF($E$9&gt;60,0,IF($B77="","",IF(MOD($B77,5)=1,IF($J$32="!",0,1)*ROUND($F$28/'CC Tarifák'!$B$469*VLOOKUP(64-$E$9+1-$B77+1,'CC Tarifák'!$B$471:$AX$517,$E$9+$B77-1-18+2,0)*IF($E$47="Kizárás",1,1+$E$47),0),$U76))))</f>
        <v/>
      </c>
      <c r="V77" s="157"/>
      <c r="W77" s="157" t="str">
        <f ca="1">IF(OR(ISBLANK($F$28),ISBLANK($E$8)),0,IF($E$9&gt;55,0,IF($B77="","",IF(MOD($B77,10)=1,IF($L$32="!",0,1)*ROUND($F$28/'CC Tarifák'!$B$521*VLOOKUP(64-$E$9+1-$B77+1,'CC Tarifák'!$B$523:$AX$569,$E$9+$B77-1-18+2,0)*IF($E$47="Kizárás",1,1+$E$47),0),$W76))))</f>
        <v/>
      </c>
      <c r="X77" s="157"/>
      <c r="Y77" s="157" t="str">
        <f t="shared" ca="1" si="2"/>
        <v/>
      </c>
      <c r="Z77" s="157"/>
    </row>
    <row r="78" spans="2:26" x14ac:dyDescent="0.2">
      <c r="B78" s="78" t="str">
        <f t="shared" ca="1" si="3"/>
        <v/>
      </c>
      <c r="C78" s="157" t="str">
        <f ca="1">IF(OR(ISBLANK($F$28),ISBLANK($E$8)),0,IF($E$9&gt;64,0,IF($B78="","",IF($H$28="!",0,1)*ROUND($F$28/'CC Tarifák'!$B$1*VLOOKUP(64-$E$9+1-$B78+1,'CC Tarifák'!$B$3:$AX$49,$E$9+$B78-1-18+2,0)*IF($E$47="Kizárás",1,1+$E$47),0))))</f>
        <v/>
      </c>
      <c r="D78" s="157"/>
      <c r="E78" s="157" t="str">
        <f ca="1">IF(OR(ISBLANK($F$28),ISBLANK($E$8)),0,IF($E$9&gt;60,0,IF($B78="","",IF(MOD($B78,5)=1,IF($J$28="!",0,1)*ROUND($F$28/'CC Tarifák'!$B$53*VLOOKUP(64-$E$9+1-$B78+1,'CC Tarifák'!$B$55:$AX$101,$E$9+$B78-1-18+2,0)*IF($E$47="Kizárás",1,1+$E$47),0),$E77))))</f>
        <v/>
      </c>
      <c r="F78" s="157"/>
      <c r="G78" s="157" t="str">
        <f ca="1">IF(OR(ISBLANK($F$28),ISBLANK($E$8)),0,IF($E$9&gt;55,0,IF($B78="","",IF(MOD($B78,10)=1,IF($L$28="!",0,1)*ROUND($F$28/'CC Tarifák'!$B$105*VLOOKUP(64-$E$9+1-$B78+1,'CC Tarifák'!$B$107:$AX$153,$E$9+$B78-1-18+2,0)*IF($E$47="Kizárás",1,1+$E$47),0),$G77))))</f>
        <v/>
      </c>
      <c r="H78" s="157"/>
      <c r="I78" s="157" t="str">
        <f t="shared" ca="1" si="0"/>
        <v/>
      </c>
      <c r="J78" s="157"/>
      <c r="K78" s="158" t="str">
        <f ca="1">IF(OR(ISBLANK($F$28),ISBLANK($E$8)),0,IF($E$9&gt;64,0,IF($B78="","",IF($H$30="!",0,1)*ROUND($F$28/'CC Tarifák'!$B$209*VLOOKUP(64-$E$9+1-$B78+1,'CC Tarifák'!$B$211:$AX$257,$E$9+$B78-1-18+2,0)*IF($E$47="Kizárás",1,1+$E$47),0))))</f>
        <v/>
      </c>
      <c r="L78" s="158"/>
      <c r="M78" s="158" t="str">
        <f ca="1">IF(OR(ISBLANK($F$28),ISBLANK($E$8)),0,IF($E$9&gt;60,0,IF($B78="","",IF(MOD($B78,5)=1,IF($J$30="!",0,1)*ROUND($F$28/'CC Tarifák'!$B$261*VLOOKUP(64-$E$9+1-$B78+1,'CC Tarifák'!$B$263:$AX$309,$E$9+$B78-1-18+2,0)*IF($E$47="Kizárás",1,1+$E$47),0),$M77))))</f>
        <v/>
      </c>
      <c r="N78" s="158"/>
      <c r="O78" s="158" t="str">
        <f ca="1">IF(OR(ISBLANK($F$28),ISBLANK($E$8)),0,IF($E$9&gt;55,0,IF($B78="","",IF(MOD($B78,10)=1,IF($L$30="!",0,1)*ROUND($F$28/'CC Tarifák'!$B$313*VLOOKUP(64-$E$9+1-$B78+1,'CC Tarifák'!$B$315:$AX$361,$E$9+$B78-1-18+2,0)*IF($E$47="Kizárás",1,1+$E$47),0),$O77))))</f>
        <v/>
      </c>
      <c r="P78" s="158"/>
      <c r="Q78" s="158" t="str">
        <f t="shared" ca="1" si="1"/>
        <v/>
      </c>
      <c r="R78" s="158"/>
      <c r="S78" s="157" t="str">
        <f ca="1">IF(OR(ISBLANK($F$28),ISBLANK($E$8)),0,IF($E$9&gt;64,0,IF($B78="","",IF($H$32="!",0,1)*ROUND($F$28/'CC Tarifák'!$B$417*VLOOKUP(64-$E$9+1-$B78+1,'CC Tarifák'!$B$419:$AX$465,$E$9+$B78-1-18+2,0)*IF($E$47="Kizárás",1,1+$E$47),0))))</f>
        <v/>
      </c>
      <c r="T78" s="157"/>
      <c r="U78" s="157" t="str">
        <f ca="1">IF(OR(ISBLANK($F$28),ISBLANK($E$8)),0,IF($E$9&gt;60,0,IF($B78="","",IF(MOD($B78,5)=1,IF($J$32="!",0,1)*ROUND($F$28/'CC Tarifák'!$B$469*VLOOKUP(64-$E$9+1-$B78+1,'CC Tarifák'!$B$471:$AX$517,$E$9+$B78-1-18+2,0)*IF($E$47="Kizárás",1,1+$E$47),0),$U77))))</f>
        <v/>
      </c>
      <c r="V78" s="157"/>
      <c r="W78" s="157" t="str">
        <f ca="1">IF(OR(ISBLANK($F$28),ISBLANK($E$8)),0,IF($E$9&gt;55,0,IF($B78="","",IF(MOD($B78,10)=1,IF($L$32="!",0,1)*ROUND($F$28/'CC Tarifák'!$B$521*VLOOKUP(64-$E$9+1-$B78+1,'CC Tarifák'!$B$523:$AX$569,$E$9+$B78-1-18+2,0)*IF($E$47="Kizárás",1,1+$E$47),0),$W77))))</f>
        <v/>
      </c>
      <c r="X78" s="157"/>
      <c r="Y78" s="157" t="str">
        <f t="shared" ca="1" si="2"/>
        <v/>
      </c>
      <c r="Z78" s="157"/>
    </row>
    <row r="79" spans="2:26" x14ac:dyDescent="0.2">
      <c r="B79" s="78" t="str">
        <f t="shared" ca="1" si="3"/>
        <v/>
      </c>
      <c r="C79" s="157" t="str">
        <f ca="1">IF(OR(ISBLANK($F$28),ISBLANK($E$8)),0,IF($E$9&gt;64,0,IF($B79="","",IF($H$28="!",0,1)*ROUND($F$28/'CC Tarifák'!$B$1*VLOOKUP(64-$E$9+1-$B79+1,'CC Tarifák'!$B$3:$AX$49,$E$9+$B79-1-18+2,0)*IF($E$47="Kizárás",1,1+$E$47),0))))</f>
        <v/>
      </c>
      <c r="D79" s="157"/>
      <c r="E79" s="157" t="str">
        <f ca="1">IF(OR(ISBLANK($F$28),ISBLANK($E$8)),0,IF($E$9&gt;60,0,IF($B79="","",IF(MOD($B79,5)=1,IF($J$28="!",0,1)*ROUND($F$28/'CC Tarifák'!$B$53*VLOOKUP(64-$E$9+1-$B79+1,'CC Tarifák'!$B$55:$AX$101,$E$9+$B79-1-18+2,0)*IF($E$47="Kizárás",1,1+$E$47),0),$E78))))</f>
        <v/>
      </c>
      <c r="F79" s="157"/>
      <c r="G79" s="157" t="str">
        <f ca="1">IF(OR(ISBLANK($F$28),ISBLANK($E$8)),0,IF($E$9&gt;55,0,IF($B79="","",IF(MOD($B79,10)=1,IF($L$28="!",0,1)*ROUND($F$28/'CC Tarifák'!$B$105*VLOOKUP(64-$E$9+1-$B79+1,'CC Tarifák'!$B$107:$AX$153,$E$9+$B79-1-18+2,0)*IF($E$47="Kizárás",1,1+$E$47),0),$G78))))</f>
        <v/>
      </c>
      <c r="H79" s="157"/>
      <c r="I79" s="157" t="str">
        <f t="shared" ca="1" si="0"/>
        <v/>
      </c>
      <c r="J79" s="157"/>
      <c r="K79" s="158" t="str">
        <f ca="1">IF(OR(ISBLANK($F$28),ISBLANK($E$8)),0,IF($E$9&gt;64,0,IF($B79="","",IF($H$30="!",0,1)*ROUND($F$28/'CC Tarifák'!$B$209*VLOOKUP(64-$E$9+1-$B79+1,'CC Tarifák'!$B$211:$AX$257,$E$9+$B79-1-18+2,0)*IF($E$47="Kizárás",1,1+$E$47),0))))</f>
        <v/>
      </c>
      <c r="L79" s="158"/>
      <c r="M79" s="158" t="str">
        <f ca="1">IF(OR(ISBLANK($F$28),ISBLANK($E$8)),0,IF($E$9&gt;60,0,IF($B79="","",IF(MOD($B79,5)=1,IF($J$30="!",0,1)*ROUND($F$28/'CC Tarifák'!$B$261*VLOOKUP(64-$E$9+1-$B79+1,'CC Tarifák'!$B$263:$AX$309,$E$9+$B79-1-18+2,0)*IF($E$47="Kizárás",1,1+$E$47),0),$M78))))</f>
        <v/>
      </c>
      <c r="N79" s="158"/>
      <c r="O79" s="158" t="str">
        <f ca="1">IF(OR(ISBLANK($F$28),ISBLANK($E$8)),0,IF($E$9&gt;55,0,IF($B79="","",IF(MOD($B79,10)=1,IF($L$30="!",0,1)*ROUND($F$28/'CC Tarifák'!$B$313*VLOOKUP(64-$E$9+1-$B79+1,'CC Tarifák'!$B$315:$AX$361,$E$9+$B79-1-18+2,0)*IF($E$47="Kizárás",1,1+$E$47),0),$O78))))</f>
        <v/>
      </c>
      <c r="P79" s="158"/>
      <c r="Q79" s="158" t="str">
        <f t="shared" ca="1" si="1"/>
        <v/>
      </c>
      <c r="R79" s="158"/>
      <c r="S79" s="157" t="str">
        <f ca="1">IF(OR(ISBLANK($F$28),ISBLANK($E$8)),0,IF($E$9&gt;64,0,IF($B79="","",IF($H$32="!",0,1)*ROUND($F$28/'CC Tarifák'!$B$417*VLOOKUP(64-$E$9+1-$B79+1,'CC Tarifák'!$B$419:$AX$465,$E$9+$B79-1-18+2,0)*IF($E$47="Kizárás",1,1+$E$47),0))))</f>
        <v/>
      </c>
      <c r="T79" s="157"/>
      <c r="U79" s="157" t="str">
        <f ca="1">IF(OR(ISBLANK($F$28),ISBLANK($E$8)),0,IF($E$9&gt;60,0,IF($B79="","",IF(MOD($B79,5)=1,IF($J$32="!",0,1)*ROUND($F$28/'CC Tarifák'!$B$469*VLOOKUP(64-$E$9+1-$B79+1,'CC Tarifák'!$B$471:$AX$517,$E$9+$B79-1-18+2,0)*IF($E$47="Kizárás",1,1+$E$47),0),$U78))))</f>
        <v/>
      </c>
      <c r="V79" s="157"/>
      <c r="W79" s="157" t="str">
        <f ca="1">IF(OR(ISBLANK($F$28),ISBLANK($E$8)),0,IF($E$9&gt;55,0,IF($B79="","",IF(MOD($B79,10)=1,IF($L$32="!",0,1)*ROUND($F$28/'CC Tarifák'!$B$521*VLOOKUP(64-$E$9+1-$B79+1,'CC Tarifák'!$B$523:$AX$569,$E$9+$B79-1-18+2,0)*IF($E$47="Kizárás",1,1+$E$47),0),$W78))))</f>
        <v/>
      </c>
      <c r="X79" s="157"/>
      <c r="Y79" s="157" t="str">
        <f t="shared" ca="1" si="2"/>
        <v/>
      </c>
      <c r="Z79" s="157"/>
    </row>
    <row r="80" spans="2:26" x14ac:dyDescent="0.2">
      <c r="B80" s="78" t="str">
        <f t="shared" ca="1" si="3"/>
        <v/>
      </c>
      <c r="C80" s="157" t="str">
        <f ca="1">IF(OR(ISBLANK($F$28),ISBLANK($E$8)),0,IF($E$9&gt;64,0,IF($B80="","",IF($H$28="!",0,1)*ROUND($F$28/'CC Tarifák'!$B$1*VLOOKUP(64-$E$9+1-$B80+1,'CC Tarifák'!$B$3:$AX$49,$E$9+$B80-1-18+2,0)*IF($E$47="Kizárás",1,1+$E$47),0))))</f>
        <v/>
      </c>
      <c r="D80" s="157"/>
      <c r="E80" s="157" t="str">
        <f ca="1">IF(OR(ISBLANK($F$28),ISBLANK($E$8)),0,IF($E$9&gt;60,0,IF($B80="","",IF(MOD($B80,5)=1,IF($J$28="!",0,1)*ROUND($F$28/'CC Tarifák'!$B$53*VLOOKUP(64-$E$9+1-$B80+1,'CC Tarifák'!$B$55:$AX$101,$E$9+$B80-1-18+2,0)*IF($E$47="Kizárás",1,1+$E$47),0),$E79))))</f>
        <v/>
      </c>
      <c r="F80" s="157"/>
      <c r="G80" s="157" t="str">
        <f ca="1">IF(OR(ISBLANK($F$28),ISBLANK($E$8)),0,IF($E$9&gt;55,0,IF($B80="","",IF(MOD($B80,10)=1,IF($L$28="!",0,1)*ROUND($F$28/'CC Tarifák'!$B$105*VLOOKUP(64-$E$9+1-$B80+1,'CC Tarifák'!$B$107:$AX$153,$E$9+$B80-1-18+2,0)*IF($E$47="Kizárás",1,1+$E$47),0),$G79))))</f>
        <v/>
      </c>
      <c r="H80" s="157"/>
      <c r="I80" s="157" t="str">
        <f t="shared" ca="1" si="0"/>
        <v/>
      </c>
      <c r="J80" s="157"/>
      <c r="K80" s="158" t="str">
        <f ca="1">IF(OR(ISBLANK($F$28),ISBLANK($E$8)),0,IF($E$9&gt;64,0,IF($B80="","",IF($H$30="!",0,1)*ROUND($F$28/'CC Tarifák'!$B$209*VLOOKUP(64-$E$9+1-$B80+1,'CC Tarifák'!$B$211:$AX$257,$E$9+$B80-1-18+2,0)*IF($E$47="Kizárás",1,1+$E$47),0))))</f>
        <v/>
      </c>
      <c r="L80" s="158"/>
      <c r="M80" s="158" t="str">
        <f ca="1">IF(OR(ISBLANK($F$28),ISBLANK($E$8)),0,IF($E$9&gt;60,0,IF($B80="","",IF(MOD($B80,5)=1,IF($J$30="!",0,1)*ROUND($F$28/'CC Tarifák'!$B$261*VLOOKUP(64-$E$9+1-$B80+1,'CC Tarifák'!$B$263:$AX$309,$E$9+$B80-1-18+2,0)*IF($E$47="Kizárás",1,1+$E$47),0),$M79))))</f>
        <v/>
      </c>
      <c r="N80" s="158"/>
      <c r="O80" s="158" t="str">
        <f ca="1">IF(OR(ISBLANK($F$28),ISBLANK($E$8)),0,IF($E$9&gt;55,0,IF($B80="","",IF(MOD($B80,10)=1,IF($L$30="!",0,1)*ROUND($F$28/'CC Tarifák'!$B$313*VLOOKUP(64-$E$9+1-$B80+1,'CC Tarifák'!$B$315:$AX$361,$E$9+$B80-1-18+2,0)*IF($E$47="Kizárás",1,1+$E$47),0),$O79))))</f>
        <v/>
      </c>
      <c r="P80" s="158"/>
      <c r="Q80" s="158" t="str">
        <f t="shared" ca="1" si="1"/>
        <v/>
      </c>
      <c r="R80" s="158"/>
      <c r="S80" s="157" t="str">
        <f ca="1">IF(OR(ISBLANK($F$28),ISBLANK($E$8)),0,IF($E$9&gt;64,0,IF($B80="","",IF($H$32="!",0,1)*ROUND($F$28/'CC Tarifák'!$B$417*VLOOKUP(64-$E$9+1-$B80+1,'CC Tarifák'!$B$419:$AX$465,$E$9+$B80-1-18+2,0)*IF($E$47="Kizárás",1,1+$E$47),0))))</f>
        <v/>
      </c>
      <c r="T80" s="157"/>
      <c r="U80" s="157" t="str">
        <f ca="1">IF(OR(ISBLANK($F$28),ISBLANK($E$8)),0,IF($E$9&gt;60,0,IF($B80="","",IF(MOD($B80,5)=1,IF($J$32="!",0,1)*ROUND($F$28/'CC Tarifák'!$B$469*VLOOKUP(64-$E$9+1-$B80+1,'CC Tarifák'!$B$471:$AX$517,$E$9+$B80-1-18+2,0)*IF($E$47="Kizárás",1,1+$E$47),0),$U79))))</f>
        <v/>
      </c>
      <c r="V80" s="157"/>
      <c r="W80" s="157" t="str">
        <f ca="1">IF(OR(ISBLANK($F$28),ISBLANK($E$8)),0,IF($E$9&gt;55,0,IF($B80="","",IF(MOD($B80,10)=1,IF($L$32="!",0,1)*ROUND($F$28/'CC Tarifák'!$B$521*VLOOKUP(64-$E$9+1-$B80+1,'CC Tarifák'!$B$523:$AX$569,$E$9+$B80-1-18+2,0)*IF($E$47="Kizárás",1,1+$E$47),0),$W79))))</f>
        <v/>
      </c>
      <c r="X80" s="157"/>
      <c r="Y80" s="157" t="str">
        <f t="shared" ca="1" si="2"/>
        <v/>
      </c>
      <c r="Z80" s="157"/>
    </row>
    <row r="81" spans="2:26" x14ac:dyDescent="0.2">
      <c r="B81" s="78" t="str">
        <f t="shared" ca="1" si="3"/>
        <v/>
      </c>
      <c r="C81" s="157" t="str">
        <f ca="1">IF(OR(ISBLANK($F$28),ISBLANK($E$8)),0,IF($E$9&gt;64,0,IF($B81="","",IF($H$28="!",0,1)*ROUND($F$28/'CC Tarifák'!$B$1*VLOOKUP(64-$E$9+1-$B81+1,'CC Tarifák'!$B$3:$AX$49,$E$9+$B81-1-18+2,0)*IF($E$47="Kizárás",1,1+$E$47),0))))</f>
        <v/>
      </c>
      <c r="D81" s="157"/>
      <c r="E81" s="157" t="str">
        <f ca="1">IF(OR(ISBLANK($F$28),ISBLANK($E$8)),0,IF($E$9&gt;60,0,IF($B81="","",IF(MOD($B81,5)=1,IF($J$28="!",0,1)*ROUND($F$28/'CC Tarifák'!$B$53*VLOOKUP(64-$E$9+1-$B81+1,'CC Tarifák'!$B$55:$AX$101,$E$9+$B81-1-18+2,0)*IF($E$47="Kizárás",1,1+$E$47),0),$E80))))</f>
        <v/>
      </c>
      <c r="F81" s="157"/>
      <c r="G81" s="157" t="str">
        <f ca="1">IF(OR(ISBLANK($F$28),ISBLANK($E$8)),0,IF($E$9&gt;55,0,IF($B81="","",IF(MOD($B81,10)=1,IF($L$28="!",0,1)*ROUND($F$28/'CC Tarifák'!$B$105*VLOOKUP(64-$E$9+1-$B81+1,'CC Tarifák'!$B$107:$AX$153,$E$9+$B81-1-18+2,0)*IF($E$47="Kizárás",1,1+$E$47),0),$G80))))</f>
        <v/>
      </c>
      <c r="H81" s="157"/>
      <c r="I81" s="157" t="str">
        <f t="shared" ca="1" si="0"/>
        <v/>
      </c>
      <c r="J81" s="157"/>
      <c r="K81" s="158" t="str">
        <f ca="1">IF(OR(ISBLANK($F$28),ISBLANK($E$8)),0,IF($E$9&gt;64,0,IF($B81="","",IF($H$30="!",0,1)*ROUND($F$28/'CC Tarifák'!$B$209*VLOOKUP(64-$E$9+1-$B81+1,'CC Tarifák'!$B$211:$AX$257,$E$9+$B81-1-18+2,0)*IF($E$47="Kizárás",1,1+$E$47),0))))</f>
        <v/>
      </c>
      <c r="L81" s="158"/>
      <c r="M81" s="158" t="str">
        <f ca="1">IF(OR(ISBLANK($F$28),ISBLANK($E$8)),0,IF($E$9&gt;60,0,IF($B81="","",IF(MOD($B81,5)=1,IF($J$30="!",0,1)*ROUND($F$28/'CC Tarifák'!$B$261*VLOOKUP(64-$E$9+1-$B81+1,'CC Tarifák'!$B$263:$AX$309,$E$9+$B81-1-18+2,0)*IF($E$47="Kizárás",1,1+$E$47),0),$M80))))</f>
        <v/>
      </c>
      <c r="N81" s="158"/>
      <c r="O81" s="158" t="str">
        <f ca="1">IF(OR(ISBLANK($F$28),ISBLANK($E$8)),0,IF($E$9&gt;55,0,IF($B81="","",IF(MOD($B81,10)=1,IF($L$30="!",0,1)*ROUND($F$28/'CC Tarifák'!$B$313*VLOOKUP(64-$E$9+1-$B81+1,'CC Tarifák'!$B$315:$AX$361,$E$9+$B81-1-18+2,0)*IF($E$47="Kizárás",1,1+$E$47),0),$O80))))</f>
        <v/>
      </c>
      <c r="P81" s="158"/>
      <c r="Q81" s="158" t="str">
        <f t="shared" ca="1" si="1"/>
        <v/>
      </c>
      <c r="R81" s="158"/>
      <c r="S81" s="157" t="str">
        <f ca="1">IF(OR(ISBLANK($F$28),ISBLANK($E$8)),0,IF($E$9&gt;64,0,IF($B81="","",IF($H$32="!",0,1)*ROUND($F$28/'CC Tarifák'!$B$417*VLOOKUP(64-$E$9+1-$B81+1,'CC Tarifák'!$B$419:$AX$465,$E$9+$B81-1-18+2,0)*IF($E$47="Kizárás",1,1+$E$47),0))))</f>
        <v/>
      </c>
      <c r="T81" s="157"/>
      <c r="U81" s="157" t="str">
        <f ca="1">IF(OR(ISBLANK($F$28),ISBLANK($E$8)),0,IF($E$9&gt;60,0,IF($B81="","",IF(MOD($B81,5)=1,IF($J$32="!",0,1)*ROUND($F$28/'CC Tarifák'!$B$469*VLOOKUP(64-$E$9+1-$B81+1,'CC Tarifák'!$B$471:$AX$517,$E$9+$B81-1-18+2,0)*IF($E$47="Kizárás",1,1+$E$47),0),$U80))))</f>
        <v/>
      </c>
      <c r="V81" s="157"/>
      <c r="W81" s="157" t="str">
        <f ca="1">IF(OR(ISBLANK($F$28),ISBLANK($E$8)),0,IF($E$9&gt;55,0,IF($B81="","",IF(MOD($B81,10)=1,IF($L$32="!",0,1)*ROUND($F$28/'CC Tarifák'!$B$521*VLOOKUP(64-$E$9+1-$B81+1,'CC Tarifák'!$B$523:$AX$569,$E$9+$B81-1-18+2,0)*IF($E$47="Kizárás",1,1+$E$47),0),$W80))))</f>
        <v/>
      </c>
      <c r="X81" s="157"/>
      <c r="Y81" s="157" t="str">
        <f t="shared" ca="1" si="2"/>
        <v/>
      </c>
      <c r="Z81" s="157"/>
    </row>
    <row r="82" spans="2:26" x14ac:dyDescent="0.2">
      <c r="B82" s="78" t="str">
        <f t="shared" ca="1" si="3"/>
        <v/>
      </c>
      <c r="C82" s="157" t="str">
        <f ca="1">IF(OR(ISBLANK($F$28),ISBLANK($E$8)),0,IF($E$9&gt;64,0,IF($B82="","",IF($H$28="!",0,1)*ROUND($F$28/'CC Tarifák'!$B$1*VLOOKUP(64-$E$9+1-$B82+1,'CC Tarifák'!$B$3:$AX$49,$E$9+$B82-1-18+2,0)*IF($E$47="Kizárás",1,1+$E$47),0))))</f>
        <v/>
      </c>
      <c r="D82" s="157"/>
      <c r="E82" s="157" t="str">
        <f ca="1">IF(OR(ISBLANK($F$28),ISBLANK($E$8)),0,IF($E$9&gt;60,0,IF($B82="","",IF(MOD($B82,5)=1,IF($J$28="!",0,1)*ROUND($F$28/'CC Tarifák'!$B$53*VLOOKUP(64-$E$9+1-$B82+1,'CC Tarifák'!$B$55:$AX$101,$E$9+$B82-1-18+2,0)*IF($E$47="Kizárás",1,1+$E$47),0),$E81))))</f>
        <v/>
      </c>
      <c r="F82" s="157"/>
      <c r="G82" s="157" t="str">
        <f ca="1">IF(OR(ISBLANK($F$28),ISBLANK($E$8)),0,IF($E$9&gt;55,0,IF($B82="","",IF(MOD($B82,10)=1,IF($L$28="!",0,1)*ROUND($F$28/'CC Tarifák'!$B$105*VLOOKUP(64-$E$9+1-$B82+1,'CC Tarifák'!$B$107:$AX$153,$E$9+$B82-1-18+2,0)*IF($E$47="Kizárás",1,1+$E$47),0),$G81))))</f>
        <v/>
      </c>
      <c r="H82" s="157"/>
      <c r="I82" s="157" t="str">
        <f t="shared" ca="1" si="0"/>
        <v/>
      </c>
      <c r="J82" s="157"/>
      <c r="K82" s="158" t="str">
        <f ca="1">IF(OR(ISBLANK($F$28),ISBLANK($E$8)),0,IF($E$9&gt;64,0,IF($B82="","",IF($H$30="!",0,1)*ROUND($F$28/'CC Tarifák'!$B$209*VLOOKUP(64-$E$9+1-$B82+1,'CC Tarifák'!$B$211:$AX$257,$E$9+$B82-1-18+2,0)*IF($E$47="Kizárás",1,1+$E$47),0))))</f>
        <v/>
      </c>
      <c r="L82" s="158"/>
      <c r="M82" s="158" t="str">
        <f ca="1">IF(OR(ISBLANK($F$28),ISBLANK($E$8)),0,IF($E$9&gt;60,0,IF($B82="","",IF(MOD($B82,5)=1,IF($J$30="!",0,1)*ROUND($F$28/'CC Tarifák'!$B$261*VLOOKUP(64-$E$9+1-$B82+1,'CC Tarifák'!$B$263:$AX$309,$E$9+$B82-1-18+2,0)*IF($E$47="Kizárás",1,1+$E$47),0),$M81))))</f>
        <v/>
      </c>
      <c r="N82" s="158"/>
      <c r="O82" s="158" t="str">
        <f ca="1">IF(OR(ISBLANK($F$28),ISBLANK($E$8)),0,IF($E$9&gt;55,0,IF($B82="","",IF(MOD($B82,10)=1,IF($L$30="!",0,1)*ROUND($F$28/'CC Tarifák'!$B$313*VLOOKUP(64-$E$9+1-$B82+1,'CC Tarifák'!$B$315:$AX$361,$E$9+$B82-1-18+2,0)*IF($E$47="Kizárás",1,1+$E$47),0),$O81))))</f>
        <v/>
      </c>
      <c r="P82" s="158"/>
      <c r="Q82" s="158" t="str">
        <f t="shared" ca="1" si="1"/>
        <v/>
      </c>
      <c r="R82" s="158"/>
      <c r="S82" s="157" t="str">
        <f ca="1">IF(OR(ISBLANK($F$28),ISBLANK($E$8)),0,IF($E$9&gt;64,0,IF($B82="","",IF($H$32="!",0,1)*ROUND($F$28/'CC Tarifák'!$B$417*VLOOKUP(64-$E$9+1-$B82+1,'CC Tarifák'!$B$419:$AX$465,$E$9+$B82-1-18+2,0)*IF($E$47="Kizárás",1,1+$E$47),0))))</f>
        <v/>
      </c>
      <c r="T82" s="157"/>
      <c r="U82" s="157" t="str">
        <f ca="1">IF(OR(ISBLANK($F$28),ISBLANK($E$8)),0,IF($E$9&gt;60,0,IF($B82="","",IF(MOD($B82,5)=1,IF($J$32="!",0,1)*ROUND($F$28/'CC Tarifák'!$B$469*VLOOKUP(64-$E$9+1-$B82+1,'CC Tarifák'!$B$471:$AX$517,$E$9+$B82-1-18+2,0)*IF($E$47="Kizárás",1,1+$E$47),0),$U81))))</f>
        <v/>
      </c>
      <c r="V82" s="157"/>
      <c r="W82" s="157" t="str">
        <f ca="1">IF(OR(ISBLANK($F$28),ISBLANK($E$8)),0,IF($E$9&gt;55,0,IF($B82="","",IF(MOD($B82,10)=1,IF($L$32="!",0,1)*ROUND($F$28/'CC Tarifák'!$B$521*VLOOKUP(64-$E$9+1-$B82+1,'CC Tarifák'!$B$523:$AX$569,$E$9+$B82-1-18+2,0)*IF($E$47="Kizárás",1,1+$E$47),0),$W81))))</f>
        <v/>
      </c>
      <c r="X82" s="157"/>
      <c r="Y82" s="157" t="str">
        <f t="shared" ca="1" si="2"/>
        <v/>
      </c>
      <c r="Z82" s="157"/>
    </row>
    <row r="83" spans="2:26" x14ac:dyDescent="0.2">
      <c r="B83" s="78" t="str">
        <f t="shared" ca="1" si="3"/>
        <v/>
      </c>
      <c r="C83" s="157" t="str">
        <f ca="1">IF(OR(ISBLANK($F$28),ISBLANK($E$8)),0,IF($E$9&gt;64,0,IF($B83="","",IF($H$28="!",0,1)*ROUND($F$28/'CC Tarifák'!$B$1*VLOOKUP(64-$E$9+1-$B83+1,'CC Tarifák'!$B$3:$AX$49,$E$9+$B83-1-18+2,0)*IF($E$47="Kizárás",1,1+$E$47),0))))</f>
        <v/>
      </c>
      <c r="D83" s="157"/>
      <c r="E83" s="157" t="str">
        <f ca="1">IF(OR(ISBLANK($F$28),ISBLANK($E$8)),0,IF($E$9&gt;60,0,IF($B83="","",IF(MOD($B83,5)=1,IF($J$28="!",0,1)*ROUND($F$28/'CC Tarifák'!$B$53*VLOOKUP(64-$E$9+1-$B83+1,'CC Tarifák'!$B$55:$AX$101,$E$9+$B83-1-18+2,0)*IF($E$47="Kizárás",1,1+$E$47),0),$E82))))</f>
        <v/>
      </c>
      <c r="F83" s="157"/>
      <c r="G83" s="157" t="str">
        <f ca="1">IF(OR(ISBLANK($F$28),ISBLANK($E$8)),0,IF($E$9&gt;55,0,IF($B83="","",IF(MOD($B83,10)=1,IF($L$28="!",0,1)*ROUND($F$28/'CC Tarifák'!$B$105*VLOOKUP(64-$E$9+1-$B83+1,'CC Tarifák'!$B$107:$AX$153,$E$9+$B83-1-18+2,0)*IF($E$47="Kizárás",1,1+$E$47),0),$G82))))</f>
        <v/>
      </c>
      <c r="H83" s="157"/>
      <c r="I83" s="157" t="str">
        <f t="shared" ca="1" si="0"/>
        <v/>
      </c>
      <c r="J83" s="157"/>
      <c r="K83" s="158" t="str">
        <f ca="1">IF(OR(ISBLANK($F$28),ISBLANK($E$8)),0,IF($E$9&gt;64,0,IF($B83="","",IF($H$30="!",0,1)*ROUND($F$28/'CC Tarifák'!$B$209*VLOOKUP(64-$E$9+1-$B83+1,'CC Tarifák'!$B$211:$AX$257,$E$9+$B83-1-18+2,0)*IF($E$47="Kizárás",1,1+$E$47),0))))</f>
        <v/>
      </c>
      <c r="L83" s="158"/>
      <c r="M83" s="158" t="str">
        <f ca="1">IF(OR(ISBLANK($F$28),ISBLANK($E$8)),0,IF($E$9&gt;60,0,IF($B83="","",IF(MOD($B83,5)=1,IF($J$30="!",0,1)*ROUND($F$28/'CC Tarifák'!$B$261*VLOOKUP(64-$E$9+1-$B83+1,'CC Tarifák'!$B$263:$AX$309,$E$9+$B83-1-18+2,0)*IF($E$47="Kizárás",1,1+$E$47),0),$M82))))</f>
        <v/>
      </c>
      <c r="N83" s="158"/>
      <c r="O83" s="158" t="str">
        <f ca="1">IF(OR(ISBLANK($F$28),ISBLANK($E$8)),0,IF($E$9&gt;55,0,IF($B83="","",IF(MOD($B83,10)=1,IF($L$30="!",0,1)*ROUND($F$28/'CC Tarifák'!$B$313*VLOOKUP(64-$E$9+1-$B83+1,'CC Tarifák'!$B$315:$AX$361,$E$9+$B83-1-18+2,0)*IF($E$47="Kizárás",1,1+$E$47),0),$O82))))</f>
        <v/>
      </c>
      <c r="P83" s="158"/>
      <c r="Q83" s="158" t="str">
        <f t="shared" ca="1" si="1"/>
        <v/>
      </c>
      <c r="R83" s="158"/>
      <c r="S83" s="157" t="str">
        <f ca="1">IF(OR(ISBLANK($F$28),ISBLANK($E$8)),0,IF($E$9&gt;64,0,IF($B83="","",IF($H$32="!",0,1)*ROUND($F$28/'CC Tarifák'!$B$417*VLOOKUP(64-$E$9+1-$B83+1,'CC Tarifák'!$B$419:$AX$465,$E$9+$B83-1-18+2,0)*IF($E$47="Kizárás",1,1+$E$47),0))))</f>
        <v/>
      </c>
      <c r="T83" s="157"/>
      <c r="U83" s="157" t="str">
        <f ca="1">IF(OR(ISBLANK($F$28),ISBLANK($E$8)),0,IF($E$9&gt;60,0,IF($B83="","",IF(MOD($B83,5)=1,IF($J$32="!",0,1)*ROUND($F$28/'CC Tarifák'!$B$469*VLOOKUP(64-$E$9+1-$B83+1,'CC Tarifák'!$B$471:$AX$517,$E$9+$B83-1-18+2,0)*IF($E$47="Kizárás",1,1+$E$47),0),$U82))))</f>
        <v/>
      </c>
      <c r="V83" s="157"/>
      <c r="W83" s="157" t="str">
        <f ca="1">IF(OR(ISBLANK($F$28),ISBLANK($E$8)),0,IF($E$9&gt;55,0,IF($B83="","",IF(MOD($B83,10)=1,IF($L$32="!",0,1)*ROUND($F$28/'CC Tarifák'!$B$521*VLOOKUP(64-$E$9+1-$B83+1,'CC Tarifák'!$B$523:$AX$569,$E$9+$B83-1-18+2,0)*IF($E$47="Kizárás",1,1+$E$47),0),$W82))))</f>
        <v/>
      </c>
      <c r="X83" s="157"/>
      <c r="Y83" s="157" t="str">
        <f t="shared" ca="1" si="2"/>
        <v/>
      </c>
      <c r="Z83" s="157"/>
    </row>
    <row r="84" spans="2:26" x14ac:dyDescent="0.2">
      <c r="B84" s="78" t="str">
        <f t="shared" ca="1" si="3"/>
        <v/>
      </c>
      <c r="C84" s="157" t="str">
        <f ca="1">IF(OR(ISBLANK($F$28),ISBLANK($E$8)),0,IF($E$9&gt;64,0,IF($B84="","",IF($H$28="!",0,1)*ROUND($F$28/'CC Tarifák'!$B$1*VLOOKUP(64-$E$9+1-$B84+1,'CC Tarifák'!$B$3:$AX$49,$E$9+$B84-1-18+2,0)*IF($E$47="Kizárás",1,1+$E$47),0))))</f>
        <v/>
      </c>
      <c r="D84" s="157"/>
      <c r="E84" s="157" t="str">
        <f ca="1">IF(OR(ISBLANK($F$28),ISBLANK($E$8)),0,IF($E$9&gt;60,0,IF($B84="","",IF(MOD($B84,5)=1,IF($J$28="!",0,1)*ROUND($F$28/'CC Tarifák'!$B$53*VLOOKUP(64-$E$9+1-$B84+1,'CC Tarifák'!$B$55:$AX$101,$E$9+$B84-1-18+2,0)*IF($E$47="Kizárás",1,1+$E$47),0),$E83))))</f>
        <v/>
      </c>
      <c r="F84" s="157"/>
      <c r="G84" s="157" t="str">
        <f ca="1">IF(OR(ISBLANK($F$28),ISBLANK($E$8)),0,IF($E$9&gt;55,0,IF($B84="","",IF(MOD($B84,10)=1,IF($L$28="!",0,1)*ROUND($F$28/'CC Tarifák'!$B$105*VLOOKUP(64-$E$9+1-$B84+1,'CC Tarifák'!$B$107:$AX$153,$E$9+$B84-1-18+2,0)*IF($E$47="Kizárás",1,1+$E$47),0),$G83))))</f>
        <v/>
      </c>
      <c r="H84" s="157"/>
      <c r="I84" s="157" t="str">
        <f t="shared" ca="1" si="0"/>
        <v/>
      </c>
      <c r="J84" s="157"/>
      <c r="K84" s="158" t="str">
        <f ca="1">IF(OR(ISBLANK($F$28),ISBLANK($E$8)),0,IF($E$9&gt;64,0,IF($B84="","",IF($H$30="!",0,1)*ROUND($F$28/'CC Tarifák'!$B$209*VLOOKUP(64-$E$9+1-$B84+1,'CC Tarifák'!$B$211:$AX$257,$E$9+$B84-1-18+2,0)*IF($E$47="Kizárás",1,1+$E$47),0))))</f>
        <v/>
      </c>
      <c r="L84" s="158"/>
      <c r="M84" s="158" t="str">
        <f ca="1">IF(OR(ISBLANK($F$28),ISBLANK($E$8)),0,IF($E$9&gt;60,0,IF($B84="","",IF(MOD($B84,5)=1,IF($J$30="!",0,1)*ROUND($F$28/'CC Tarifák'!$B$261*VLOOKUP(64-$E$9+1-$B84+1,'CC Tarifák'!$B$263:$AX$309,$E$9+$B84-1-18+2,0)*IF($E$47="Kizárás",1,1+$E$47),0),$M83))))</f>
        <v/>
      </c>
      <c r="N84" s="158"/>
      <c r="O84" s="158" t="str">
        <f ca="1">IF(OR(ISBLANK($F$28),ISBLANK($E$8)),0,IF($E$9&gt;55,0,IF($B84="","",IF(MOD($B84,10)=1,IF($L$30="!",0,1)*ROUND($F$28/'CC Tarifák'!$B$313*VLOOKUP(64-$E$9+1-$B84+1,'CC Tarifák'!$B$315:$AX$361,$E$9+$B84-1-18+2,0)*IF($E$47="Kizárás",1,1+$E$47),0),$O83))))</f>
        <v/>
      </c>
      <c r="P84" s="158"/>
      <c r="Q84" s="158" t="str">
        <f t="shared" ca="1" si="1"/>
        <v/>
      </c>
      <c r="R84" s="158"/>
      <c r="S84" s="157" t="str">
        <f ca="1">IF(OR(ISBLANK($F$28),ISBLANK($E$8)),0,IF($E$9&gt;64,0,IF($B84="","",IF($H$32="!",0,1)*ROUND($F$28/'CC Tarifák'!$B$417*VLOOKUP(64-$E$9+1-$B84+1,'CC Tarifák'!$B$419:$AX$465,$E$9+$B84-1-18+2,0)*IF($E$47="Kizárás",1,1+$E$47),0))))</f>
        <v/>
      </c>
      <c r="T84" s="157"/>
      <c r="U84" s="157" t="str">
        <f ca="1">IF(OR(ISBLANK($F$28),ISBLANK($E$8)),0,IF($E$9&gt;60,0,IF($B84="","",IF(MOD($B84,5)=1,IF($J$32="!",0,1)*ROUND($F$28/'CC Tarifák'!$B$469*VLOOKUP(64-$E$9+1-$B84+1,'CC Tarifák'!$B$471:$AX$517,$E$9+$B84-1-18+2,0)*IF($E$47="Kizárás",1,1+$E$47),0),$U83))))</f>
        <v/>
      </c>
      <c r="V84" s="157"/>
      <c r="W84" s="157" t="str">
        <f ca="1">IF(OR(ISBLANK($F$28),ISBLANK($E$8)),0,IF($E$9&gt;55,0,IF($B84="","",IF(MOD($B84,10)=1,IF($L$32="!",0,1)*ROUND($F$28/'CC Tarifák'!$B$521*VLOOKUP(64-$E$9+1-$B84+1,'CC Tarifák'!$B$523:$AX$569,$E$9+$B84-1-18+2,0)*IF($E$47="Kizárás",1,1+$E$47),0),$W83))))</f>
        <v/>
      </c>
      <c r="X84" s="157"/>
      <c r="Y84" s="157" t="str">
        <f t="shared" ca="1" si="2"/>
        <v/>
      </c>
      <c r="Z84" s="157"/>
    </row>
    <row r="85" spans="2:26" x14ac:dyDescent="0.2">
      <c r="B85" s="78" t="str">
        <f t="shared" ca="1" si="3"/>
        <v/>
      </c>
      <c r="C85" s="157" t="str">
        <f ca="1">IF(OR(ISBLANK($F$28),ISBLANK($E$8)),0,IF($E$9&gt;64,0,IF($B85="","",IF($H$28="!",0,1)*ROUND($F$28/'CC Tarifák'!$B$1*VLOOKUP(64-$E$9+1-$B85+1,'CC Tarifák'!$B$3:$AX$49,$E$9+$B85-1-18+2,0)*IF($E$47="Kizárás",1,1+$E$47),0))))</f>
        <v/>
      </c>
      <c r="D85" s="157"/>
      <c r="E85" s="157" t="str">
        <f ca="1">IF(OR(ISBLANK($F$28),ISBLANK($E$8)),0,IF($E$9&gt;60,0,IF($B85="","",IF(MOD($B85,5)=1,IF($J$28="!",0,1)*ROUND($F$28/'CC Tarifák'!$B$53*VLOOKUP(64-$E$9+1-$B85+1,'CC Tarifák'!$B$55:$AX$101,$E$9+$B85-1-18+2,0)*IF($E$47="Kizárás",1,1+$E$47),0),$E84))))</f>
        <v/>
      </c>
      <c r="F85" s="157"/>
      <c r="G85" s="157" t="str">
        <f ca="1">IF(OR(ISBLANK($F$28),ISBLANK($E$8)),0,IF($E$9&gt;55,0,IF($B85="","",IF(MOD($B85,10)=1,IF($L$28="!",0,1)*ROUND($F$28/'CC Tarifák'!$B$105*VLOOKUP(64-$E$9+1-$B85+1,'CC Tarifák'!$B$107:$AX$153,$E$9+$B85-1-18+2,0)*IF($E$47="Kizárás",1,1+$E$47),0),$G84))))</f>
        <v/>
      </c>
      <c r="H85" s="157"/>
      <c r="I85" s="157" t="str">
        <f t="shared" ca="1" si="0"/>
        <v/>
      </c>
      <c r="J85" s="157"/>
      <c r="K85" s="158" t="str">
        <f ca="1">IF(OR(ISBLANK($F$28),ISBLANK($E$8)),0,IF($E$9&gt;64,0,IF($B85="","",IF($H$30="!",0,1)*ROUND($F$28/'CC Tarifák'!$B$209*VLOOKUP(64-$E$9+1-$B85+1,'CC Tarifák'!$B$211:$AX$257,$E$9+$B85-1-18+2,0)*IF($E$47="Kizárás",1,1+$E$47),0))))</f>
        <v/>
      </c>
      <c r="L85" s="158"/>
      <c r="M85" s="158" t="str">
        <f ca="1">IF(OR(ISBLANK($F$28),ISBLANK($E$8)),0,IF($E$9&gt;60,0,IF($B85="","",IF(MOD($B85,5)=1,IF($J$30="!",0,1)*ROUND($F$28/'CC Tarifák'!$B$261*VLOOKUP(64-$E$9+1-$B85+1,'CC Tarifák'!$B$263:$AX$309,$E$9+$B85-1-18+2,0)*IF($E$47="Kizárás",1,1+$E$47),0),$M84))))</f>
        <v/>
      </c>
      <c r="N85" s="158"/>
      <c r="O85" s="158" t="str">
        <f ca="1">IF(OR(ISBLANK($F$28),ISBLANK($E$8)),0,IF($E$9&gt;55,0,IF($B85="","",IF(MOD($B85,10)=1,IF($L$30="!",0,1)*ROUND($F$28/'CC Tarifák'!$B$313*VLOOKUP(64-$E$9+1-$B85+1,'CC Tarifák'!$B$315:$AX$361,$E$9+$B85-1-18+2,0)*IF($E$47="Kizárás",1,1+$E$47),0),$O84))))</f>
        <v/>
      </c>
      <c r="P85" s="158"/>
      <c r="Q85" s="158" t="str">
        <f t="shared" ca="1" si="1"/>
        <v/>
      </c>
      <c r="R85" s="158"/>
      <c r="S85" s="157" t="str">
        <f ca="1">IF(OR(ISBLANK($F$28),ISBLANK($E$8)),0,IF($E$9&gt;64,0,IF($B85="","",IF($H$32="!",0,1)*ROUND($F$28/'CC Tarifák'!$B$417*VLOOKUP(64-$E$9+1-$B85+1,'CC Tarifák'!$B$419:$AX$465,$E$9+$B85-1-18+2,0)*IF($E$47="Kizárás",1,1+$E$47),0))))</f>
        <v/>
      </c>
      <c r="T85" s="157"/>
      <c r="U85" s="157" t="str">
        <f ca="1">IF(OR(ISBLANK($F$28),ISBLANK($E$8)),0,IF($E$9&gt;60,0,IF($B85="","",IF(MOD($B85,5)=1,IF($J$32="!",0,1)*ROUND($F$28/'CC Tarifák'!$B$469*VLOOKUP(64-$E$9+1-$B85+1,'CC Tarifák'!$B$471:$AX$517,$E$9+$B85-1-18+2,0)*IF($E$47="Kizárás",1,1+$E$47),0),$U84))))</f>
        <v/>
      </c>
      <c r="V85" s="157"/>
      <c r="W85" s="157" t="str">
        <f ca="1">IF(OR(ISBLANK($F$28),ISBLANK($E$8)),0,IF($E$9&gt;55,0,IF($B85="","",IF(MOD($B85,10)=1,IF($L$32="!",0,1)*ROUND($F$28/'CC Tarifák'!$B$521*VLOOKUP(64-$E$9+1-$B85+1,'CC Tarifák'!$B$523:$AX$569,$E$9+$B85-1-18+2,0)*IF($E$47="Kizárás",1,1+$E$47),0),$W84))))</f>
        <v/>
      </c>
      <c r="X85" s="157"/>
      <c r="Y85" s="157" t="str">
        <f t="shared" ca="1" si="2"/>
        <v/>
      </c>
      <c r="Z85" s="157"/>
    </row>
    <row r="86" spans="2:26" x14ac:dyDescent="0.2">
      <c r="B86" s="78" t="str">
        <f t="shared" ca="1" si="3"/>
        <v/>
      </c>
      <c r="C86" s="157" t="str">
        <f ca="1">IF(OR(ISBLANK($F$28),ISBLANK($E$8)),0,IF($E$9&gt;64,0,IF($B86="","",IF($H$28="!",0,1)*ROUND($F$28/'CC Tarifák'!$B$1*VLOOKUP(64-$E$9+1-$B86+1,'CC Tarifák'!$B$3:$AX$49,$E$9+$B86-1-18+2,0)*IF($E$47="Kizárás",1,1+$E$47),0))))</f>
        <v/>
      </c>
      <c r="D86" s="157"/>
      <c r="E86" s="157" t="str">
        <f ca="1">IF(OR(ISBLANK($F$28),ISBLANK($E$8)),0,IF($E$9&gt;60,0,IF($B86="","",IF(MOD($B86,5)=1,IF($J$28="!",0,1)*ROUND($F$28/'CC Tarifák'!$B$53*VLOOKUP(64-$E$9+1-$B86+1,'CC Tarifák'!$B$55:$AX$101,$E$9+$B86-1-18+2,0)*IF($E$47="Kizárás",1,1+$E$47),0),$E85))))</f>
        <v/>
      </c>
      <c r="F86" s="157"/>
      <c r="G86" s="157" t="str">
        <f ca="1">IF(OR(ISBLANK($F$28),ISBLANK($E$8)),0,IF($E$9&gt;55,0,IF($B86="","",IF(MOD($B86,10)=1,IF($L$28="!",0,1)*ROUND($F$28/'CC Tarifák'!$B$105*VLOOKUP(64-$E$9+1-$B86+1,'CC Tarifák'!$B$107:$AX$153,$E$9+$B86-1-18+2,0)*IF($E$47="Kizárás",1,1+$E$47),0),$G85))))</f>
        <v/>
      </c>
      <c r="H86" s="157"/>
      <c r="I86" s="157" t="str">
        <f t="shared" ca="1" si="0"/>
        <v/>
      </c>
      <c r="J86" s="157"/>
      <c r="K86" s="158" t="str">
        <f ca="1">IF(OR(ISBLANK($F$28),ISBLANK($E$8)),0,IF($E$9&gt;64,0,IF($B86="","",IF($H$30="!",0,1)*ROUND($F$28/'CC Tarifák'!$B$209*VLOOKUP(64-$E$9+1-$B86+1,'CC Tarifák'!$B$211:$AX$257,$E$9+$B86-1-18+2,0)*IF($E$47="Kizárás",1,1+$E$47),0))))</f>
        <v/>
      </c>
      <c r="L86" s="158"/>
      <c r="M86" s="158" t="str">
        <f ca="1">IF(OR(ISBLANK($F$28),ISBLANK($E$8)),0,IF($E$9&gt;60,0,IF($B86="","",IF(MOD($B86,5)=1,IF($J$30="!",0,1)*ROUND($F$28/'CC Tarifák'!$B$261*VLOOKUP(64-$E$9+1-$B86+1,'CC Tarifák'!$B$263:$AX$309,$E$9+$B86-1-18+2,0)*IF($E$47="Kizárás",1,1+$E$47),0),$M85))))</f>
        <v/>
      </c>
      <c r="N86" s="158"/>
      <c r="O86" s="158" t="str">
        <f ca="1">IF(OR(ISBLANK($F$28),ISBLANK($E$8)),0,IF($E$9&gt;55,0,IF($B86="","",IF(MOD($B86,10)=1,IF($L$30="!",0,1)*ROUND($F$28/'CC Tarifák'!$B$313*VLOOKUP(64-$E$9+1-$B86+1,'CC Tarifák'!$B$315:$AX$361,$E$9+$B86-1-18+2,0)*IF($E$47="Kizárás",1,1+$E$47),0),$O85))))</f>
        <v/>
      </c>
      <c r="P86" s="158"/>
      <c r="Q86" s="158" t="str">
        <f t="shared" ca="1" si="1"/>
        <v/>
      </c>
      <c r="R86" s="158"/>
      <c r="S86" s="157" t="str">
        <f ca="1">IF(OR(ISBLANK($F$28),ISBLANK($E$8)),0,IF($E$9&gt;64,0,IF($B86="","",IF($H$32="!",0,1)*ROUND($F$28/'CC Tarifák'!$B$417*VLOOKUP(64-$E$9+1-$B86+1,'CC Tarifák'!$B$419:$AX$465,$E$9+$B86-1-18+2,0)*IF($E$47="Kizárás",1,1+$E$47),0))))</f>
        <v/>
      </c>
      <c r="T86" s="157"/>
      <c r="U86" s="157" t="str">
        <f ca="1">IF(OR(ISBLANK($F$28),ISBLANK($E$8)),0,IF($E$9&gt;60,0,IF($B86="","",IF(MOD($B86,5)=1,IF($J$32="!",0,1)*ROUND($F$28/'CC Tarifák'!$B$469*VLOOKUP(64-$E$9+1-$B86+1,'CC Tarifák'!$B$471:$AX$517,$E$9+$B86-1-18+2,0)*IF($E$47="Kizárás",1,1+$E$47),0),$U85))))</f>
        <v/>
      </c>
      <c r="V86" s="157"/>
      <c r="W86" s="157" t="str">
        <f ca="1">IF(OR(ISBLANK($F$28),ISBLANK($E$8)),0,IF($E$9&gt;55,0,IF($B86="","",IF(MOD($B86,10)=1,IF($L$32="!",0,1)*ROUND($F$28/'CC Tarifák'!$B$521*VLOOKUP(64-$E$9+1-$B86+1,'CC Tarifák'!$B$523:$AX$569,$E$9+$B86-1-18+2,0)*IF($E$47="Kizárás",1,1+$E$47),0),$W85))))</f>
        <v/>
      </c>
      <c r="X86" s="157"/>
      <c r="Y86" s="157" t="str">
        <f t="shared" ca="1" si="2"/>
        <v/>
      </c>
      <c r="Z86" s="157"/>
    </row>
    <row r="87" spans="2:26" x14ac:dyDescent="0.2">
      <c r="B87" s="78" t="str">
        <f t="shared" ca="1" si="3"/>
        <v/>
      </c>
      <c r="C87" s="157" t="str">
        <f ca="1">IF(OR(ISBLANK($F$28),ISBLANK($E$8)),0,IF($E$9&gt;64,0,IF($B87="","",IF($H$28="!",0,1)*ROUND($F$28/'CC Tarifák'!$B$1*VLOOKUP(64-$E$9+1-$B87+1,'CC Tarifák'!$B$3:$AX$49,$E$9+$B87-1-18+2,0)*IF($E$47="Kizárás",1,1+$E$47),0))))</f>
        <v/>
      </c>
      <c r="D87" s="157"/>
      <c r="E87" s="157" t="str">
        <f ca="1">IF(OR(ISBLANK($F$28),ISBLANK($E$8)),0,IF($E$9&gt;60,0,IF($B87="","",IF(MOD($B87,5)=1,IF($J$28="!",0,1)*ROUND($F$28/'CC Tarifák'!$B$53*VLOOKUP(64-$E$9+1-$B87+1,'CC Tarifák'!$B$55:$AX$101,$E$9+$B87-1-18+2,0)*IF($E$47="Kizárás",1,1+$E$47),0),$E86))))</f>
        <v/>
      </c>
      <c r="F87" s="157"/>
      <c r="G87" s="157" t="str">
        <f ca="1">IF(OR(ISBLANK($F$28),ISBLANK($E$8)),0,IF($E$9&gt;55,0,IF($B87="","",IF(MOD($B87,10)=1,IF($L$28="!",0,1)*ROUND($F$28/'CC Tarifák'!$B$105*VLOOKUP(64-$E$9+1-$B87+1,'CC Tarifák'!$B$107:$AX$153,$E$9+$B87-1-18+2,0)*IF($E$47="Kizárás",1,1+$E$47),0),$G86))))</f>
        <v/>
      </c>
      <c r="H87" s="157"/>
      <c r="I87" s="157" t="str">
        <f t="shared" ca="1" si="0"/>
        <v/>
      </c>
      <c r="J87" s="157"/>
      <c r="K87" s="158" t="str">
        <f ca="1">IF(OR(ISBLANK($F$28),ISBLANK($E$8)),0,IF($E$9&gt;64,0,IF($B87="","",IF($H$30="!",0,1)*ROUND($F$28/'CC Tarifák'!$B$209*VLOOKUP(64-$E$9+1-$B87+1,'CC Tarifák'!$B$211:$AX$257,$E$9+$B87-1-18+2,0)*IF($E$47="Kizárás",1,1+$E$47),0))))</f>
        <v/>
      </c>
      <c r="L87" s="158"/>
      <c r="M87" s="158" t="str">
        <f ca="1">IF(OR(ISBLANK($F$28),ISBLANK($E$8)),0,IF($E$9&gt;60,0,IF($B87="","",IF(MOD($B87,5)=1,IF($J$30="!",0,1)*ROUND($F$28/'CC Tarifák'!$B$261*VLOOKUP(64-$E$9+1-$B87+1,'CC Tarifák'!$B$263:$AX$309,$E$9+$B87-1-18+2,0)*IF($E$47="Kizárás",1,1+$E$47),0),$M86))))</f>
        <v/>
      </c>
      <c r="N87" s="158"/>
      <c r="O87" s="158" t="str">
        <f ca="1">IF(OR(ISBLANK($F$28),ISBLANK($E$8)),0,IF($E$9&gt;55,0,IF($B87="","",IF(MOD($B87,10)=1,IF($L$30="!",0,1)*ROUND($F$28/'CC Tarifák'!$B$313*VLOOKUP(64-$E$9+1-$B87+1,'CC Tarifák'!$B$315:$AX$361,$E$9+$B87-1-18+2,0)*IF($E$47="Kizárás",1,1+$E$47),0),$O86))))</f>
        <v/>
      </c>
      <c r="P87" s="158"/>
      <c r="Q87" s="158" t="str">
        <f t="shared" ca="1" si="1"/>
        <v/>
      </c>
      <c r="R87" s="158"/>
      <c r="S87" s="157" t="str">
        <f ca="1">IF(OR(ISBLANK($F$28),ISBLANK($E$8)),0,IF($E$9&gt;64,0,IF($B87="","",IF($H$32="!",0,1)*ROUND($F$28/'CC Tarifák'!$B$417*VLOOKUP(64-$E$9+1-$B87+1,'CC Tarifák'!$B$419:$AX$465,$E$9+$B87-1-18+2,0)*IF($E$47="Kizárás",1,1+$E$47),0))))</f>
        <v/>
      </c>
      <c r="T87" s="157"/>
      <c r="U87" s="157" t="str">
        <f ca="1">IF(OR(ISBLANK($F$28),ISBLANK($E$8)),0,IF($E$9&gt;60,0,IF($B87="","",IF(MOD($B87,5)=1,IF($J$32="!",0,1)*ROUND($F$28/'CC Tarifák'!$B$469*VLOOKUP(64-$E$9+1-$B87+1,'CC Tarifák'!$B$471:$AX$517,$E$9+$B87-1-18+2,0)*IF($E$47="Kizárás",1,1+$E$47),0),$U86))))</f>
        <v/>
      </c>
      <c r="V87" s="157"/>
      <c r="W87" s="157" t="str">
        <f ca="1">IF(OR(ISBLANK($F$28),ISBLANK($E$8)),0,IF($E$9&gt;55,0,IF($B87="","",IF(MOD($B87,10)=1,IF($L$32="!",0,1)*ROUND($F$28/'CC Tarifák'!$B$521*VLOOKUP(64-$E$9+1-$B87+1,'CC Tarifák'!$B$523:$AX$569,$E$9+$B87-1-18+2,0)*IF($E$47="Kizárás",1,1+$E$47),0),$W86))))</f>
        <v/>
      </c>
      <c r="X87" s="157"/>
      <c r="Y87" s="157" t="str">
        <f t="shared" ca="1" si="2"/>
        <v/>
      </c>
      <c r="Z87" s="157"/>
    </row>
    <row r="88" spans="2:26" x14ac:dyDescent="0.2">
      <c r="B88" s="78" t="str">
        <f t="shared" ca="1" si="3"/>
        <v/>
      </c>
      <c r="C88" s="157" t="str">
        <f ca="1">IF(OR(ISBLANK($F$28),ISBLANK($E$8)),0,IF($E$9&gt;64,0,IF($B88="","",IF($H$28="!",0,1)*ROUND($F$28/'CC Tarifák'!$B$1*VLOOKUP(64-$E$9+1-$B88+1,'CC Tarifák'!$B$3:$AX$49,$E$9+$B88-1-18+2,0)*IF($E$47="Kizárás",1,1+$E$47),0))))</f>
        <v/>
      </c>
      <c r="D88" s="157"/>
      <c r="E88" s="157" t="str">
        <f ca="1">IF(OR(ISBLANK($F$28),ISBLANK($E$8)),0,IF($E$9&gt;60,0,IF($B88="","",IF(MOD($B88,5)=1,IF($J$28="!",0,1)*ROUND($F$28/'CC Tarifák'!$B$53*VLOOKUP(64-$E$9+1-$B88+1,'CC Tarifák'!$B$55:$AX$101,$E$9+$B88-1-18+2,0)*IF($E$47="Kizárás",1,1+$E$47),0),$E87))))</f>
        <v/>
      </c>
      <c r="F88" s="157"/>
      <c r="G88" s="157" t="str">
        <f ca="1">IF(OR(ISBLANK($F$28),ISBLANK($E$8)),0,IF($E$9&gt;55,0,IF($B88="","",IF(MOD($B88,10)=1,IF($L$28="!",0,1)*ROUND($F$28/'CC Tarifák'!$B$105*VLOOKUP(64-$E$9+1-$B88+1,'CC Tarifák'!$B$107:$AX$153,$E$9+$B88-1-18+2,0)*IF($E$47="Kizárás",1,1+$E$47),0),$G87))))</f>
        <v/>
      </c>
      <c r="H88" s="157"/>
      <c r="I88" s="157" t="str">
        <f t="shared" ca="1" si="0"/>
        <v/>
      </c>
      <c r="J88" s="157"/>
      <c r="K88" s="158" t="str">
        <f ca="1">IF(OR(ISBLANK($F$28),ISBLANK($E$8)),0,IF($E$9&gt;64,0,IF($B88="","",IF($H$30="!",0,1)*ROUND($F$28/'CC Tarifák'!$B$209*VLOOKUP(64-$E$9+1-$B88+1,'CC Tarifák'!$B$211:$AX$257,$E$9+$B88-1-18+2,0)*IF($E$47="Kizárás",1,1+$E$47),0))))</f>
        <v/>
      </c>
      <c r="L88" s="158"/>
      <c r="M88" s="158" t="str">
        <f ca="1">IF(OR(ISBLANK($F$28),ISBLANK($E$8)),0,IF($E$9&gt;60,0,IF($B88="","",IF(MOD($B88,5)=1,IF($J$30="!",0,1)*ROUND($F$28/'CC Tarifák'!$B$261*VLOOKUP(64-$E$9+1-$B88+1,'CC Tarifák'!$B$263:$AX$309,$E$9+$B88-1-18+2,0)*IF($E$47="Kizárás",1,1+$E$47),0),$M87))))</f>
        <v/>
      </c>
      <c r="N88" s="158"/>
      <c r="O88" s="158" t="str">
        <f ca="1">IF(OR(ISBLANK($F$28),ISBLANK($E$8)),0,IF($E$9&gt;55,0,IF($B88="","",IF(MOD($B88,10)=1,IF($L$30="!",0,1)*ROUND($F$28/'CC Tarifák'!$B$313*VLOOKUP(64-$E$9+1-$B88+1,'CC Tarifák'!$B$315:$AX$361,$E$9+$B88-1-18+2,0)*IF($E$47="Kizárás",1,1+$E$47),0),$O87))))</f>
        <v/>
      </c>
      <c r="P88" s="158"/>
      <c r="Q88" s="158" t="str">
        <f t="shared" ca="1" si="1"/>
        <v/>
      </c>
      <c r="R88" s="158"/>
      <c r="S88" s="157" t="str">
        <f ca="1">IF(OR(ISBLANK($F$28),ISBLANK($E$8)),0,IF($E$9&gt;64,0,IF($B88="","",IF($H$32="!",0,1)*ROUND($F$28/'CC Tarifák'!$B$417*VLOOKUP(64-$E$9+1-$B88+1,'CC Tarifák'!$B$419:$AX$465,$E$9+$B88-1-18+2,0)*IF($E$47="Kizárás",1,1+$E$47),0))))</f>
        <v/>
      </c>
      <c r="T88" s="157"/>
      <c r="U88" s="157" t="str">
        <f ca="1">IF(OR(ISBLANK($F$28),ISBLANK($E$8)),0,IF($E$9&gt;60,0,IF($B88="","",IF(MOD($B88,5)=1,IF($J$32="!",0,1)*ROUND($F$28/'CC Tarifák'!$B$469*VLOOKUP(64-$E$9+1-$B88+1,'CC Tarifák'!$B$471:$AX$517,$E$9+$B88-1-18+2,0)*IF($E$47="Kizárás",1,1+$E$47),0),$U87))))</f>
        <v/>
      </c>
      <c r="V88" s="157"/>
      <c r="W88" s="157" t="str">
        <f ca="1">IF(OR(ISBLANK($F$28),ISBLANK($E$8)),0,IF($E$9&gt;55,0,IF($B88="","",IF(MOD($B88,10)=1,IF($L$32="!",0,1)*ROUND($F$28/'CC Tarifák'!$B$521*VLOOKUP(64-$E$9+1-$B88+1,'CC Tarifák'!$B$523:$AX$569,$E$9+$B88-1-18+2,0)*IF($E$47="Kizárás",1,1+$E$47),0),$W87))))</f>
        <v/>
      </c>
      <c r="X88" s="157"/>
      <c r="Y88" s="157" t="str">
        <f t="shared" ca="1" si="2"/>
        <v/>
      </c>
      <c r="Z88" s="157"/>
    </row>
    <row r="89" spans="2:26" x14ac:dyDescent="0.2">
      <c r="B89" s="78" t="str">
        <f t="shared" ca="1" si="3"/>
        <v/>
      </c>
      <c r="C89" s="157" t="str">
        <f ca="1">IF(OR(ISBLANK($F$28),ISBLANK($E$8)),0,IF($E$9&gt;64,0,IF($B89="","",IF($H$28="!",0,1)*ROUND($F$28/'CC Tarifák'!$B$1*VLOOKUP(64-$E$9+1-$B89+1,'CC Tarifák'!$B$3:$AX$49,$E$9+$B89-1-18+2,0)*IF($E$47="Kizárás",1,1+$E$47),0))))</f>
        <v/>
      </c>
      <c r="D89" s="157"/>
      <c r="E89" s="157" t="str">
        <f ca="1">IF(OR(ISBLANK($F$28),ISBLANK($E$8)),0,IF($E$9&gt;60,0,IF($B89="","",IF(MOD($B89,5)=1,IF($J$28="!",0,1)*ROUND($F$28/'CC Tarifák'!$B$53*VLOOKUP(64-$E$9+1-$B89+1,'CC Tarifák'!$B$55:$AX$101,$E$9+$B89-1-18+2,0)*IF($E$47="Kizárás",1,1+$E$47),0),$E88))))</f>
        <v/>
      </c>
      <c r="F89" s="157"/>
      <c r="G89" s="157" t="str">
        <f ca="1">IF(OR(ISBLANK($F$28),ISBLANK($E$8)),0,IF($E$9&gt;55,0,IF($B89="","",IF(MOD($B89,10)=1,IF($L$28="!",0,1)*ROUND($F$28/'CC Tarifák'!$B$105*VLOOKUP(64-$E$9+1-$B89+1,'CC Tarifák'!$B$107:$AX$153,$E$9+$B89-1-18+2,0)*IF($E$47="Kizárás",1,1+$E$47),0),$G88))))</f>
        <v/>
      </c>
      <c r="H89" s="157"/>
      <c r="I89" s="157" t="str">
        <f t="shared" ca="1" si="0"/>
        <v/>
      </c>
      <c r="J89" s="157"/>
      <c r="K89" s="158" t="str">
        <f ca="1">IF(OR(ISBLANK($F$28),ISBLANK($E$8)),0,IF($E$9&gt;64,0,IF($B89="","",IF($H$30="!",0,1)*ROUND($F$28/'CC Tarifák'!$B$209*VLOOKUP(64-$E$9+1-$B89+1,'CC Tarifák'!$B$211:$AX$257,$E$9+$B89-1-18+2,0)*IF($E$47="Kizárás",1,1+$E$47),0))))</f>
        <v/>
      </c>
      <c r="L89" s="158"/>
      <c r="M89" s="158" t="str">
        <f ca="1">IF(OR(ISBLANK($F$28),ISBLANK($E$8)),0,IF($E$9&gt;60,0,IF($B89="","",IF(MOD($B89,5)=1,IF($J$30="!",0,1)*ROUND($F$28/'CC Tarifák'!$B$261*VLOOKUP(64-$E$9+1-$B89+1,'CC Tarifák'!$B$263:$AX$309,$E$9+$B89-1-18+2,0)*IF($E$47="Kizárás",1,1+$E$47),0),$M88))))</f>
        <v/>
      </c>
      <c r="N89" s="158"/>
      <c r="O89" s="158" t="str">
        <f ca="1">IF(OR(ISBLANK($F$28),ISBLANK($E$8)),0,IF($E$9&gt;55,0,IF($B89="","",IF(MOD($B89,10)=1,IF($L$30="!",0,1)*ROUND($F$28/'CC Tarifák'!$B$313*VLOOKUP(64-$E$9+1-$B89+1,'CC Tarifák'!$B$315:$AX$361,$E$9+$B89-1-18+2,0)*IF($E$47="Kizárás",1,1+$E$47),0),$O88))))</f>
        <v/>
      </c>
      <c r="P89" s="158"/>
      <c r="Q89" s="158" t="str">
        <f t="shared" ca="1" si="1"/>
        <v/>
      </c>
      <c r="R89" s="158"/>
      <c r="S89" s="157" t="str">
        <f ca="1">IF(OR(ISBLANK($F$28),ISBLANK($E$8)),0,IF($E$9&gt;64,0,IF($B89="","",IF($H$32="!",0,1)*ROUND($F$28/'CC Tarifák'!$B$417*VLOOKUP(64-$E$9+1-$B89+1,'CC Tarifák'!$B$419:$AX$465,$E$9+$B89-1-18+2,0)*IF($E$47="Kizárás",1,1+$E$47),0))))</f>
        <v/>
      </c>
      <c r="T89" s="157"/>
      <c r="U89" s="157" t="str">
        <f ca="1">IF(OR(ISBLANK($F$28),ISBLANK($E$8)),0,IF($E$9&gt;60,0,IF($B89="","",IF(MOD($B89,5)=1,IF($J$32="!",0,1)*ROUND($F$28/'CC Tarifák'!$B$469*VLOOKUP(64-$E$9+1-$B89+1,'CC Tarifák'!$B$471:$AX$517,$E$9+$B89-1-18+2,0)*IF($E$47="Kizárás",1,1+$E$47),0),$U88))))</f>
        <v/>
      </c>
      <c r="V89" s="157"/>
      <c r="W89" s="157" t="str">
        <f ca="1">IF(OR(ISBLANK($F$28),ISBLANK($E$8)),0,IF($E$9&gt;55,0,IF($B89="","",IF(MOD($B89,10)=1,IF($L$32="!",0,1)*ROUND($F$28/'CC Tarifák'!$B$521*VLOOKUP(64-$E$9+1-$B89+1,'CC Tarifák'!$B$523:$AX$569,$E$9+$B89-1-18+2,0)*IF($E$47="Kizárás",1,1+$E$47),0),$W88))))</f>
        <v/>
      </c>
      <c r="X89" s="157"/>
      <c r="Y89" s="157" t="str">
        <f t="shared" ca="1" si="2"/>
        <v/>
      </c>
      <c r="Z89" s="157"/>
    </row>
    <row r="90" spans="2:26" x14ac:dyDescent="0.2">
      <c r="B90" s="78" t="str">
        <f t="shared" ca="1" si="3"/>
        <v/>
      </c>
      <c r="C90" s="157" t="str">
        <f ca="1">IF(OR(ISBLANK($F$28),ISBLANK($E$8)),0,IF($E$9&gt;64,0,IF($B90="","",IF($H$28="!",0,1)*ROUND($F$28/'CC Tarifák'!$B$1*VLOOKUP(64-$E$9+1-$B90+1,'CC Tarifák'!$B$3:$AX$49,$E$9+$B90-1-18+2,0)*IF($E$47="Kizárás",1,1+$E$47),0))))</f>
        <v/>
      </c>
      <c r="D90" s="157"/>
      <c r="E90" s="157" t="str">
        <f ca="1">IF(OR(ISBLANK($F$28),ISBLANK($E$8)),0,IF($E$9&gt;60,0,IF($B90="","",IF(MOD($B90,5)=1,IF($J$28="!",0,1)*ROUND($F$28/'CC Tarifák'!$B$53*VLOOKUP(64-$E$9+1-$B90+1,'CC Tarifák'!$B$55:$AX$101,$E$9+$B90-1-18+2,0)*IF($E$47="Kizárás",1,1+$E$47),0),$E89))))</f>
        <v/>
      </c>
      <c r="F90" s="157"/>
      <c r="G90" s="157" t="str">
        <f ca="1">IF(OR(ISBLANK($F$28),ISBLANK($E$8)),0,IF($E$9&gt;55,0,IF($B90="","",IF(MOD($B90,10)=1,IF($L$28="!",0,1)*ROUND($F$28/'CC Tarifák'!$B$105*VLOOKUP(64-$E$9+1-$B90+1,'CC Tarifák'!$B$107:$AX$153,$E$9+$B90-1-18+2,0)*IF($E$47="Kizárás",1,1+$E$47),0),$G89))))</f>
        <v/>
      </c>
      <c r="H90" s="157"/>
      <c r="I90" s="157" t="str">
        <f t="shared" ca="1" si="0"/>
        <v/>
      </c>
      <c r="J90" s="157"/>
      <c r="K90" s="158" t="str">
        <f ca="1">IF(OR(ISBLANK($F$28),ISBLANK($E$8)),0,IF($E$9&gt;64,0,IF($B90="","",IF($H$30="!",0,1)*ROUND($F$28/'CC Tarifák'!$B$209*VLOOKUP(64-$E$9+1-$B90+1,'CC Tarifák'!$B$211:$AX$257,$E$9+$B90-1-18+2,0)*IF($E$47="Kizárás",1,1+$E$47),0))))</f>
        <v/>
      </c>
      <c r="L90" s="158"/>
      <c r="M90" s="158" t="str">
        <f ca="1">IF(OR(ISBLANK($F$28),ISBLANK($E$8)),0,IF($E$9&gt;60,0,IF($B90="","",IF(MOD($B90,5)=1,IF($J$30="!",0,1)*ROUND($F$28/'CC Tarifák'!$B$261*VLOOKUP(64-$E$9+1-$B90+1,'CC Tarifák'!$B$263:$AX$309,$E$9+$B90-1-18+2,0)*IF($E$47="Kizárás",1,1+$E$47),0),$M89))))</f>
        <v/>
      </c>
      <c r="N90" s="158"/>
      <c r="O90" s="158" t="str">
        <f ca="1">IF(OR(ISBLANK($F$28),ISBLANK($E$8)),0,IF($E$9&gt;55,0,IF($B90="","",IF(MOD($B90,10)=1,IF($L$30="!",0,1)*ROUND($F$28/'CC Tarifák'!$B$313*VLOOKUP(64-$E$9+1-$B90+1,'CC Tarifák'!$B$315:$AX$361,$E$9+$B90-1-18+2,0)*IF($E$47="Kizárás",1,1+$E$47),0),$O89))))</f>
        <v/>
      </c>
      <c r="P90" s="158"/>
      <c r="Q90" s="158" t="str">
        <f t="shared" ca="1" si="1"/>
        <v/>
      </c>
      <c r="R90" s="158"/>
      <c r="S90" s="157" t="str">
        <f ca="1">IF(OR(ISBLANK($F$28),ISBLANK($E$8)),0,IF($E$9&gt;64,0,IF($B90="","",IF($H$32="!",0,1)*ROUND($F$28/'CC Tarifák'!$B$417*VLOOKUP(64-$E$9+1-$B90+1,'CC Tarifák'!$B$419:$AX$465,$E$9+$B90-1-18+2,0)*IF($E$47="Kizárás",1,1+$E$47),0))))</f>
        <v/>
      </c>
      <c r="T90" s="157"/>
      <c r="U90" s="157" t="str">
        <f ca="1">IF(OR(ISBLANK($F$28),ISBLANK($E$8)),0,IF($E$9&gt;60,0,IF($B90="","",IF(MOD($B90,5)=1,IF($J$32="!",0,1)*ROUND($F$28/'CC Tarifák'!$B$469*VLOOKUP(64-$E$9+1-$B90+1,'CC Tarifák'!$B$471:$AX$517,$E$9+$B90-1-18+2,0)*IF($E$47="Kizárás",1,1+$E$47),0),$U89))))</f>
        <v/>
      </c>
      <c r="V90" s="157"/>
      <c r="W90" s="157" t="str">
        <f ca="1">IF(OR(ISBLANK($F$28),ISBLANK($E$8)),0,IF($E$9&gt;55,0,IF($B90="","",IF(MOD($B90,10)=1,IF($L$32="!",0,1)*ROUND($F$28/'CC Tarifák'!$B$521*VLOOKUP(64-$E$9+1-$B90+1,'CC Tarifák'!$B$523:$AX$569,$E$9+$B90-1-18+2,0)*IF($E$47="Kizárás",1,1+$E$47),0),$W89))))</f>
        <v/>
      </c>
      <c r="X90" s="157"/>
      <c r="Y90" s="157" t="str">
        <f t="shared" ca="1" si="2"/>
        <v/>
      </c>
      <c r="Z90" s="157"/>
    </row>
    <row r="91" spans="2:26" x14ac:dyDescent="0.2">
      <c r="B91" s="78" t="str">
        <f t="shared" ca="1" si="3"/>
        <v/>
      </c>
      <c r="C91" s="157" t="str">
        <f ca="1">IF(OR(ISBLANK($F$28),ISBLANK($E$8)),0,IF($E$9&gt;64,0,IF($B91="","",IF($H$28="!",0,1)*ROUND($F$28/'CC Tarifák'!$B$1*VLOOKUP(64-$E$9+1-$B91+1,'CC Tarifák'!$B$3:$AX$49,$E$9+$B91-1-18+2,0)*IF($E$47="Kizárás",1,1+$E$47),0))))</f>
        <v/>
      </c>
      <c r="D91" s="157"/>
      <c r="E91" s="157" t="str">
        <f ca="1">IF(OR(ISBLANK($F$28),ISBLANK($E$8)),0,IF($E$9&gt;60,0,IF($B91="","",IF(MOD($B91,5)=1,IF($J$28="!",0,1)*ROUND($F$28/'CC Tarifák'!$B$53*VLOOKUP(64-$E$9+1-$B91+1,'CC Tarifák'!$B$55:$AX$101,$E$9+$B91-1-18+2,0)*IF($E$47="Kizárás",1,1+$E$47),0),$E90))))</f>
        <v/>
      </c>
      <c r="F91" s="157"/>
      <c r="G91" s="157" t="str">
        <f ca="1">IF(OR(ISBLANK($F$28),ISBLANK($E$8)),0,IF($E$9&gt;55,0,IF($B91="","",IF(MOD($B91,10)=1,IF($L$28="!",0,1)*ROUND($F$28/'CC Tarifák'!$B$105*VLOOKUP(64-$E$9+1-$B91+1,'CC Tarifák'!$B$107:$AX$153,$E$9+$B91-1-18+2,0)*IF($E$47="Kizárás",1,1+$E$47),0),$G90))))</f>
        <v/>
      </c>
      <c r="H91" s="157"/>
      <c r="I91" s="157" t="str">
        <f t="shared" ca="1" si="0"/>
        <v/>
      </c>
      <c r="J91" s="157"/>
      <c r="K91" s="158" t="str">
        <f ca="1">IF(OR(ISBLANK($F$28),ISBLANK($E$8)),0,IF($E$9&gt;64,0,IF($B91="","",IF($H$30="!",0,1)*ROUND($F$28/'CC Tarifák'!$B$209*VLOOKUP(64-$E$9+1-$B91+1,'CC Tarifák'!$B$211:$AX$257,$E$9+$B91-1-18+2,0)*IF($E$47="Kizárás",1,1+$E$47),0))))</f>
        <v/>
      </c>
      <c r="L91" s="158"/>
      <c r="M91" s="158" t="str">
        <f ca="1">IF(OR(ISBLANK($F$28),ISBLANK($E$8)),0,IF($E$9&gt;60,0,IF($B91="","",IF(MOD($B91,5)=1,IF($J$30="!",0,1)*ROUND($F$28/'CC Tarifák'!$B$261*VLOOKUP(64-$E$9+1-$B91+1,'CC Tarifák'!$B$263:$AX$309,$E$9+$B91-1-18+2,0)*IF($E$47="Kizárás",1,1+$E$47),0),$M90))))</f>
        <v/>
      </c>
      <c r="N91" s="158"/>
      <c r="O91" s="158" t="str">
        <f ca="1">IF(OR(ISBLANK($F$28),ISBLANK($E$8)),0,IF($E$9&gt;55,0,IF($B91="","",IF(MOD($B91,10)=1,IF($L$30="!",0,1)*ROUND($F$28/'CC Tarifák'!$B$313*VLOOKUP(64-$E$9+1-$B91+1,'CC Tarifák'!$B$315:$AX$361,$E$9+$B91-1-18+2,0)*IF($E$47="Kizárás",1,1+$E$47),0),$O90))))</f>
        <v/>
      </c>
      <c r="P91" s="158"/>
      <c r="Q91" s="158" t="str">
        <f t="shared" ca="1" si="1"/>
        <v/>
      </c>
      <c r="R91" s="158"/>
      <c r="S91" s="157" t="str">
        <f ca="1">IF(OR(ISBLANK($F$28),ISBLANK($E$8)),0,IF($E$9&gt;64,0,IF($B91="","",IF($H$32="!",0,1)*ROUND($F$28/'CC Tarifák'!$B$417*VLOOKUP(64-$E$9+1-$B91+1,'CC Tarifák'!$B$419:$AX$465,$E$9+$B91-1-18+2,0)*IF($E$47="Kizárás",1,1+$E$47),0))))</f>
        <v/>
      </c>
      <c r="T91" s="157"/>
      <c r="U91" s="157" t="str">
        <f ca="1">IF(OR(ISBLANK($F$28),ISBLANK($E$8)),0,IF($E$9&gt;60,0,IF($B91="","",IF(MOD($B91,5)=1,IF($J$32="!",0,1)*ROUND($F$28/'CC Tarifák'!$B$469*VLOOKUP(64-$E$9+1-$B91+1,'CC Tarifák'!$B$471:$AX$517,$E$9+$B91-1-18+2,0)*IF($E$47="Kizárás",1,1+$E$47),0),$U90))))</f>
        <v/>
      </c>
      <c r="V91" s="157"/>
      <c r="W91" s="157" t="str">
        <f ca="1">IF(OR(ISBLANK($F$28),ISBLANK($E$8)),0,IF($E$9&gt;55,0,IF($B91="","",IF(MOD($B91,10)=1,IF($L$32="!",0,1)*ROUND($F$28/'CC Tarifák'!$B$521*VLOOKUP(64-$E$9+1-$B91+1,'CC Tarifák'!$B$523:$AX$569,$E$9+$B91-1-18+2,0)*IF($E$47="Kizárás",1,1+$E$47),0),$W90))))</f>
        <v/>
      </c>
      <c r="X91" s="157"/>
      <c r="Y91" s="157" t="str">
        <f t="shared" ca="1" si="2"/>
        <v/>
      </c>
      <c r="Z91" s="157"/>
    </row>
    <row r="92" spans="2:26" x14ac:dyDescent="0.2">
      <c r="B92" s="78" t="str">
        <f t="shared" ca="1" si="3"/>
        <v/>
      </c>
      <c r="C92" s="157" t="str">
        <f ca="1">IF(OR(ISBLANK($F$28),ISBLANK($E$8)),0,IF($E$9&gt;64,0,IF($B92="","",IF($H$28="!",0,1)*ROUND($F$28/'CC Tarifák'!$B$1*VLOOKUP(64-$E$9+1-$B92+1,'CC Tarifák'!$B$3:$AX$49,$E$9+$B92-1-18+2,0)*IF($E$47="Kizárás",1,1+$E$47),0))))</f>
        <v/>
      </c>
      <c r="D92" s="157"/>
      <c r="E92" s="157" t="str">
        <f ca="1">IF(OR(ISBLANK($F$28),ISBLANK($E$8)),0,IF($E$9&gt;60,0,IF($B92="","",IF(MOD($B92,5)=1,IF($J$28="!",0,1)*ROUND($F$28/'CC Tarifák'!$B$53*VLOOKUP(64-$E$9+1-$B92+1,'CC Tarifák'!$B$55:$AX$101,$E$9+$B92-1-18+2,0)*IF($E$47="Kizárás",1,1+$E$47),0),$E91))))</f>
        <v/>
      </c>
      <c r="F92" s="157"/>
      <c r="G92" s="157" t="str">
        <f ca="1">IF(OR(ISBLANK($F$28),ISBLANK($E$8)),0,IF($E$9&gt;55,0,IF($B92="","",IF(MOD($B92,10)=1,IF($L$28="!",0,1)*ROUND($F$28/'CC Tarifák'!$B$105*VLOOKUP(64-$E$9+1-$B92+1,'CC Tarifák'!$B$107:$AX$153,$E$9+$B92-1-18+2,0)*IF($E$47="Kizárás",1,1+$E$47),0),$G91))))</f>
        <v/>
      </c>
      <c r="H92" s="157"/>
      <c r="I92" s="157" t="str">
        <f t="shared" ca="1" si="0"/>
        <v/>
      </c>
      <c r="J92" s="157"/>
      <c r="K92" s="158" t="str">
        <f ca="1">IF(OR(ISBLANK($F$28),ISBLANK($E$8)),0,IF($E$9&gt;64,0,IF($B92="","",IF($H$30="!",0,1)*ROUND($F$28/'CC Tarifák'!$B$209*VLOOKUP(64-$E$9+1-$B92+1,'CC Tarifák'!$B$211:$AX$257,$E$9+$B92-1-18+2,0)*IF($E$47="Kizárás",1,1+$E$47),0))))</f>
        <v/>
      </c>
      <c r="L92" s="158"/>
      <c r="M92" s="158" t="str">
        <f ca="1">IF(OR(ISBLANK($F$28),ISBLANK($E$8)),0,IF($E$9&gt;60,0,IF($B92="","",IF(MOD($B92,5)=1,IF($J$30="!",0,1)*ROUND($F$28/'CC Tarifák'!$B$261*VLOOKUP(64-$E$9+1-$B92+1,'CC Tarifák'!$B$263:$AX$309,$E$9+$B92-1-18+2,0)*IF($E$47="Kizárás",1,1+$E$47),0),$M91))))</f>
        <v/>
      </c>
      <c r="N92" s="158"/>
      <c r="O92" s="158" t="str">
        <f ca="1">IF(OR(ISBLANK($F$28),ISBLANK($E$8)),0,IF($E$9&gt;55,0,IF($B92="","",IF(MOD($B92,10)=1,IF($L$30="!",0,1)*ROUND($F$28/'CC Tarifák'!$B$313*VLOOKUP(64-$E$9+1-$B92+1,'CC Tarifák'!$B$315:$AX$361,$E$9+$B92-1-18+2,0)*IF($E$47="Kizárás",1,1+$E$47),0),$O91))))</f>
        <v/>
      </c>
      <c r="P92" s="158"/>
      <c r="Q92" s="158" t="str">
        <f t="shared" ca="1" si="1"/>
        <v/>
      </c>
      <c r="R92" s="158"/>
      <c r="S92" s="157" t="str">
        <f ca="1">IF(OR(ISBLANK($F$28),ISBLANK($E$8)),0,IF($E$9&gt;64,0,IF($B92="","",IF($H$32="!",0,1)*ROUND($F$28/'CC Tarifák'!$B$417*VLOOKUP(64-$E$9+1-$B92+1,'CC Tarifák'!$B$419:$AX$465,$E$9+$B92-1-18+2,0)*IF($E$47="Kizárás",1,1+$E$47),0))))</f>
        <v/>
      </c>
      <c r="T92" s="157"/>
      <c r="U92" s="157" t="str">
        <f ca="1">IF(OR(ISBLANK($F$28),ISBLANK($E$8)),0,IF($E$9&gt;60,0,IF($B92="","",IF(MOD($B92,5)=1,IF($J$32="!",0,1)*ROUND($F$28/'CC Tarifák'!$B$469*VLOOKUP(64-$E$9+1-$B92+1,'CC Tarifák'!$B$471:$AX$517,$E$9+$B92-1-18+2,0)*IF($E$47="Kizárás",1,1+$E$47),0),$U91))))</f>
        <v/>
      </c>
      <c r="V92" s="157"/>
      <c r="W92" s="157" t="str">
        <f ca="1">IF(OR(ISBLANK($F$28),ISBLANK($E$8)),0,IF($E$9&gt;55,0,IF($B92="","",IF(MOD($B92,10)=1,IF($L$32="!",0,1)*ROUND($F$28/'CC Tarifák'!$B$521*VLOOKUP(64-$E$9+1-$B92+1,'CC Tarifák'!$B$523:$AX$569,$E$9+$B92-1-18+2,0)*IF($E$47="Kizárás",1,1+$E$47),0),$W91))))</f>
        <v/>
      </c>
      <c r="X92" s="157"/>
      <c r="Y92" s="157" t="str">
        <f t="shared" ca="1" si="2"/>
        <v/>
      </c>
      <c r="Z92" s="157"/>
    </row>
    <row r="93" spans="2:26" x14ac:dyDescent="0.2">
      <c r="B93" s="78" t="str">
        <f t="shared" ca="1" si="3"/>
        <v/>
      </c>
      <c r="C93" s="157" t="str">
        <f ca="1">IF(OR(ISBLANK($F$28),ISBLANK($E$8)),0,IF($E$9&gt;64,0,IF($B93="","",IF($H$28="!",0,1)*ROUND($F$28/'CC Tarifák'!$B$1*VLOOKUP(64-$E$9+1-$B93+1,'CC Tarifák'!$B$3:$AX$49,$E$9+$B93-1-18+2,0)*IF($E$47="Kizárás",1,1+$E$47),0))))</f>
        <v/>
      </c>
      <c r="D93" s="157"/>
      <c r="E93" s="157" t="str">
        <f ca="1">IF(OR(ISBLANK($F$28),ISBLANK($E$8)),0,IF($E$9&gt;60,0,IF($B93="","",IF(MOD($B93,5)=1,IF($J$28="!",0,1)*ROUND($F$28/'CC Tarifák'!$B$53*VLOOKUP(64-$E$9+1-$B93+1,'CC Tarifák'!$B$55:$AX$101,$E$9+$B93-1-18+2,0)*IF($E$47="Kizárás",1,1+$E$47),0),$E92))))</f>
        <v/>
      </c>
      <c r="F93" s="157"/>
      <c r="G93" s="157" t="str">
        <f ca="1">IF(OR(ISBLANK($F$28),ISBLANK($E$8)),0,IF($E$9&gt;55,0,IF($B93="","",IF(MOD($B93,10)=1,IF($L$28="!",0,1)*ROUND($F$28/'CC Tarifák'!$B$105*VLOOKUP(64-$E$9+1-$B93+1,'CC Tarifák'!$B$107:$AX$153,$E$9+$B93-1-18+2,0)*IF($E$47="Kizárás",1,1+$E$47),0),$G92))))</f>
        <v/>
      </c>
      <c r="H93" s="157"/>
      <c r="I93" s="157" t="str">
        <f t="shared" ca="1" si="0"/>
        <v/>
      </c>
      <c r="J93" s="157"/>
      <c r="K93" s="158" t="str">
        <f ca="1">IF(OR(ISBLANK($F$28),ISBLANK($E$8)),0,IF($E$9&gt;64,0,IF($B93="","",IF($H$30="!",0,1)*ROUND($F$28/'CC Tarifák'!$B$209*VLOOKUP(64-$E$9+1-$B93+1,'CC Tarifák'!$B$211:$AX$257,$E$9+$B93-1-18+2,0)*IF($E$47="Kizárás",1,1+$E$47),0))))</f>
        <v/>
      </c>
      <c r="L93" s="158"/>
      <c r="M93" s="158" t="str">
        <f ca="1">IF(OR(ISBLANK($F$28),ISBLANK($E$8)),0,IF($E$9&gt;60,0,IF($B93="","",IF(MOD($B93,5)=1,IF($J$30="!",0,1)*ROUND($F$28/'CC Tarifák'!$B$261*VLOOKUP(64-$E$9+1-$B93+1,'CC Tarifák'!$B$263:$AX$309,$E$9+$B93-1-18+2,0)*IF($E$47="Kizárás",1,1+$E$47),0),$M92))))</f>
        <v/>
      </c>
      <c r="N93" s="158"/>
      <c r="O93" s="158" t="str">
        <f ca="1">IF(OR(ISBLANK($F$28),ISBLANK($E$8)),0,IF($E$9&gt;55,0,IF($B93="","",IF(MOD($B93,10)=1,IF($L$30="!",0,1)*ROUND($F$28/'CC Tarifák'!$B$313*VLOOKUP(64-$E$9+1-$B93+1,'CC Tarifák'!$B$315:$AX$361,$E$9+$B93-1-18+2,0)*IF($E$47="Kizárás",1,1+$E$47),0),$O92))))</f>
        <v/>
      </c>
      <c r="P93" s="158"/>
      <c r="Q93" s="158" t="str">
        <f t="shared" ca="1" si="1"/>
        <v/>
      </c>
      <c r="R93" s="158"/>
      <c r="S93" s="157" t="str">
        <f ca="1">IF(OR(ISBLANK($F$28),ISBLANK($E$8)),0,IF($E$9&gt;64,0,IF($B93="","",IF($H$32="!",0,1)*ROUND($F$28/'CC Tarifák'!$B$417*VLOOKUP(64-$E$9+1-$B93+1,'CC Tarifák'!$B$419:$AX$465,$E$9+$B93-1-18+2,0)*IF($E$47="Kizárás",1,1+$E$47),0))))</f>
        <v/>
      </c>
      <c r="T93" s="157"/>
      <c r="U93" s="157" t="str">
        <f ca="1">IF(OR(ISBLANK($F$28),ISBLANK($E$8)),0,IF($E$9&gt;60,0,IF($B93="","",IF(MOD($B93,5)=1,IF($J$32="!",0,1)*ROUND($F$28/'CC Tarifák'!$B$469*VLOOKUP(64-$E$9+1-$B93+1,'CC Tarifák'!$B$471:$AX$517,$E$9+$B93-1-18+2,0)*IF($E$47="Kizárás",1,1+$E$47),0),$U92))))</f>
        <v/>
      </c>
      <c r="V93" s="157"/>
      <c r="W93" s="157" t="str">
        <f ca="1">IF(OR(ISBLANK($F$28),ISBLANK($E$8)),0,IF($E$9&gt;55,0,IF($B93="","",IF(MOD($B93,10)=1,IF($L$32="!",0,1)*ROUND($F$28/'CC Tarifák'!$B$521*VLOOKUP(64-$E$9+1-$B93+1,'CC Tarifák'!$B$523:$AX$569,$E$9+$B93-1-18+2,0)*IF($E$47="Kizárás",1,1+$E$47),0),$W92))))</f>
        <v/>
      </c>
      <c r="X93" s="157"/>
      <c r="Y93" s="157" t="str">
        <f t="shared" ca="1" si="2"/>
        <v/>
      </c>
      <c r="Z93" s="157"/>
    </row>
    <row r="94" spans="2:26" x14ac:dyDescent="0.2">
      <c r="B94" s="78" t="str">
        <f t="shared" ca="1" si="3"/>
        <v/>
      </c>
      <c r="C94" s="157" t="str">
        <f ca="1">IF(OR(ISBLANK($F$28),ISBLANK($E$8)),0,IF($E$9&gt;64,0,IF($B94="","",IF($H$28="!",0,1)*ROUND($F$28/'CC Tarifák'!$B$1*VLOOKUP(64-$E$9+1-$B94+1,'CC Tarifák'!$B$3:$AX$49,$E$9+$B94-1-18+2,0)*IF($E$47="Kizárás",1,1+$E$47),0))))</f>
        <v/>
      </c>
      <c r="D94" s="157"/>
      <c r="E94" s="157" t="str">
        <f ca="1">IF(OR(ISBLANK($F$28),ISBLANK($E$8)),0,IF($E$9&gt;60,0,IF($B94="","",IF(MOD($B94,5)=1,IF($J$28="!",0,1)*ROUND($F$28/'CC Tarifák'!$B$53*VLOOKUP(64-$E$9+1-$B94+1,'CC Tarifák'!$B$55:$AX$101,$E$9+$B94-1-18+2,0)*IF($E$47="Kizárás",1,1+$E$47),0),$E93))))</f>
        <v/>
      </c>
      <c r="F94" s="157"/>
      <c r="G94" s="157" t="str">
        <f ca="1">IF(OR(ISBLANK($F$28),ISBLANK($E$8)),0,IF($E$9&gt;55,0,IF($B94="","",IF(MOD($B94,10)=1,IF($L$28="!",0,1)*ROUND($F$28/'CC Tarifák'!$B$105*VLOOKUP(64-$E$9+1-$B94+1,'CC Tarifák'!$B$107:$AX$153,$E$9+$B94-1-18+2,0)*IF($E$47="Kizárás",1,1+$E$47),0),$G93))))</f>
        <v/>
      </c>
      <c r="H94" s="157"/>
      <c r="I94" s="157" t="str">
        <f t="shared" ca="1" si="0"/>
        <v/>
      </c>
      <c r="J94" s="157"/>
      <c r="K94" s="158" t="str">
        <f ca="1">IF(OR(ISBLANK($F$28),ISBLANK($E$8)),0,IF($E$9&gt;64,0,IF($B94="","",IF($H$30="!",0,1)*ROUND($F$28/'CC Tarifák'!$B$209*VLOOKUP(64-$E$9+1-$B94+1,'CC Tarifák'!$B$211:$AX$257,$E$9+$B94-1-18+2,0)*IF($E$47="Kizárás",1,1+$E$47),0))))</f>
        <v/>
      </c>
      <c r="L94" s="158"/>
      <c r="M94" s="158" t="str">
        <f ca="1">IF(OR(ISBLANK($F$28),ISBLANK($E$8)),0,IF($E$9&gt;60,0,IF($B94="","",IF(MOD($B94,5)=1,IF($J$30="!",0,1)*ROUND($F$28/'CC Tarifák'!$B$261*VLOOKUP(64-$E$9+1-$B94+1,'CC Tarifák'!$B$263:$AX$309,$E$9+$B94-1-18+2,0)*IF($E$47="Kizárás",1,1+$E$47),0),$M93))))</f>
        <v/>
      </c>
      <c r="N94" s="158"/>
      <c r="O94" s="158" t="str">
        <f ca="1">IF(OR(ISBLANK($F$28),ISBLANK($E$8)),0,IF($E$9&gt;55,0,IF($B94="","",IF(MOD($B94,10)=1,IF($L$30="!",0,1)*ROUND($F$28/'CC Tarifák'!$B$313*VLOOKUP(64-$E$9+1-$B94+1,'CC Tarifák'!$B$315:$AX$361,$E$9+$B94-1-18+2,0)*IF($E$47="Kizárás",1,1+$E$47),0),$O93))))</f>
        <v/>
      </c>
      <c r="P94" s="158"/>
      <c r="Q94" s="158" t="str">
        <f t="shared" ca="1" si="1"/>
        <v/>
      </c>
      <c r="R94" s="158"/>
      <c r="S94" s="157" t="str">
        <f ca="1">IF(OR(ISBLANK($F$28),ISBLANK($E$8)),0,IF($E$9&gt;64,0,IF($B94="","",IF($H$32="!",0,1)*ROUND($F$28/'CC Tarifák'!$B$417*VLOOKUP(64-$E$9+1-$B94+1,'CC Tarifák'!$B$419:$AX$465,$E$9+$B94-1-18+2,0)*IF($E$47="Kizárás",1,1+$E$47),0))))</f>
        <v/>
      </c>
      <c r="T94" s="157"/>
      <c r="U94" s="157" t="str">
        <f ca="1">IF(OR(ISBLANK($F$28),ISBLANK($E$8)),0,IF($E$9&gt;60,0,IF($B94="","",IF(MOD($B94,5)=1,IF($J$32="!",0,1)*ROUND($F$28/'CC Tarifák'!$B$469*VLOOKUP(64-$E$9+1-$B94+1,'CC Tarifák'!$B$471:$AX$517,$E$9+$B94-1-18+2,0)*IF($E$47="Kizárás",1,1+$E$47),0),$U93))))</f>
        <v/>
      </c>
      <c r="V94" s="157"/>
      <c r="W94" s="157" t="str">
        <f ca="1">IF(OR(ISBLANK($F$28),ISBLANK($E$8)),0,IF($E$9&gt;55,0,IF($B94="","",IF(MOD($B94,10)=1,IF($L$32="!",0,1)*ROUND($F$28/'CC Tarifák'!$B$521*VLOOKUP(64-$E$9+1-$B94+1,'CC Tarifák'!$B$523:$AX$569,$E$9+$B94-1-18+2,0)*IF($E$47="Kizárás",1,1+$E$47),0),$W93))))</f>
        <v/>
      </c>
      <c r="X94" s="157"/>
      <c r="Y94" s="157" t="str">
        <f t="shared" ca="1" si="2"/>
        <v/>
      </c>
      <c r="Z94" s="157"/>
    </row>
    <row r="95" spans="2:26" x14ac:dyDescent="0.2">
      <c r="B95" s="78" t="str">
        <f t="shared" ca="1" si="3"/>
        <v/>
      </c>
      <c r="C95" s="157" t="str">
        <f ca="1">IF(OR(ISBLANK($F$28),ISBLANK($E$8)),0,IF($E$9&gt;64,0,IF($B95="","",IF($H$28="!",0,1)*ROUND($F$28/'CC Tarifák'!$B$1*VLOOKUP(64-$E$9+1-$B95+1,'CC Tarifák'!$B$3:$AX$49,$E$9+$B95-1-18+2,0)*IF($E$47="Kizárás",1,1+$E$47),0))))</f>
        <v/>
      </c>
      <c r="D95" s="157"/>
      <c r="E95" s="157" t="str">
        <f ca="1">IF(OR(ISBLANK($F$28),ISBLANK($E$8)),0,IF($E$9&gt;60,0,IF($B95="","",IF(MOD($B95,5)=1,IF($J$28="!",0,1)*ROUND($F$28/'CC Tarifák'!$B$53*VLOOKUP(64-$E$9+1-$B95+1,'CC Tarifák'!$B$55:$AX$101,$E$9+$B95-1-18+2,0)*IF($E$47="Kizárás",1,1+$E$47),0),$E94))))</f>
        <v/>
      </c>
      <c r="F95" s="157"/>
      <c r="G95" s="157" t="str">
        <f ca="1">IF(OR(ISBLANK($F$28),ISBLANK($E$8)),0,IF($E$9&gt;55,0,IF($B95="","",IF(MOD($B95,10)=1,IF($L$28="!",0,1)*ROUND($F$28/'CC Tarifák'!$B$105*VLOOKUP(64-$E$9+1-$B95+1,'CC Tarifák'!$B$107:$AX$153,$E$9+$B95-1-18+2,0)*IF($E$47="Kizárás",1,1+$E$47),0),$G94))))</f>
        <v/>
      </c>
      <c r="H95" s="157"/>
      <c r="I95" s="157" t="str">
        <f t="shared" ca="1" si="0"/>
        <v/>
      </c>
      <c r="J95" s="157"/>
      <c r="K95" s="158" t="str">
        <f ca="1">IF(OR(ISBLANK($F$28),ISBLANK($E$8)),0,IF($E$9&gt;64,0,IF($B95="","",IF($H$30="!",0,1)*ROUND($F$28/'CC Tarifák'!$B$209*VLOOKUP(64-$E$9+1-$B95+1,'CC Tarifák'!$B$211:$AX$257,$E$9+$B95-1-18+2,0)*IF($E$47="Kizárás",1,1+$E$47),0))))</f>
        <v/>
      </c>
      <c r="L95" s="158"/>
      <c r="M95" s="158" t="str">
        <f ca="1">IF(OR(ISBLANK($F$28),ISBLANK($E$8)),0,IF($E$9&gt;60,0,IF($B95="","",IF(MOD($B95,5)=1,IF($J$30="!",0,1)*ROUND($F$28/'CC Tarifák'!$B$261*VLOOKUP(64-$E$9+1-$B95+1,'CC Tarifák'!$B$263:$AX$309,$E$9+$B95-1-18+2,0)*IF($E$47="Kizárás",1,1+$E$47),0),$M94))))</f>
        <v/>
      </c>
      <c r="N95" s="158"/>
      <c r="O95" s="158" t="str">
        <f ca="1">IF(OR(ISBLANK($F$28),ISBLANK($E$8)),0,IF($E$9&gt;55,0,IF($B95="","",IF(MOD($B95,10)=1,IF($L$30="!",0,1)*ROUND($F$28/'CC Tarifák'!$B$313*VLOOKUP(64-$E$9+1-$B95+1,'CC Tarifák'!$B$315:$AX$361,$E$9+$B95-1-18+2,0)*IF($E$47="Kizárás",1,1+$E$47),0),$O94))))</f>
        <v/>
      </c>
      <c r="P95" s="158"/>
      <c r="Q95" s="158" t="str">
        <f t="shared" ca="1" si="1"/>
        <v/>
      </c>
      <c r="R95" s="158"/>
      <c r="S95" s="157" t="str">
        <f ca="1">IF(OR(ISBLANK($F$28),ISBLANK($E$8)),0,IF($E$9&gt;64,0,IF($B95="","",IF($H$32="!",0,1)*ROUND($F$28/'CC Tarifák'!$B$417*VLOOKUP(64-$E$9+1-$B95+1,'CC Tarifák'!$B$419:$AX$465,$E$9+$B95-1-18+2,0)*IF($E$47="Kizárás",1,1+$E$47),0))))</f>
        <v/>
      </c>
      <c r="T95" s="157"/>
      <c r="U95" s="157" t="str">
        <f ca="1">IF(OR(ISBLANK($F$28),ISBLANK($E$8)),0,IF($E$9&gt;60,0,IF($B95="","",IF(MOD($B95,5)=1,IF($J$32="!",0,1)*ROUND($F$28/'CC Tarifák'!$B$469*VLOOKUP(64-$E$9+1-$B95+1,'CC Tarifák'!$B$471:$AX$517,$E$9+$B95-1-18+2,0)*IF($E$47="Kizárás",1,1+$E$47),0),$U94))))</f>
        <v/>
      </c>
      <c r="V95" s="157"/>
      <c r="W95" s="157" t="str">
        <f ca="1">IF(OR(ISBLANK($F$28),ISBLANK($E$8)),0,IF($E$9&gt;55,0,IF($B95="","",IF(MOD($B95,10)=1,IF($L$32="!",0,1)*ROUND($F$28/'CC Tarifák'!$B$521*VLOOKUP(64-$E$9+1-$B95+1,'CC Tarifák'!$B$523:$AX$569,$E$9+$B95-1-18+2,0)*IF($E$47="Kizárás",1,1+$E$47),0),$W94))))</f>
        <v/>
      </c>
      <c r="X95" s="157"/>
      <c r="Y95" s="157" t="str">
        <f t="shared" ca="1" si="2"/>
        <v/>
      </c>
      <c r="Z95" s="157"/>
    </row>
    <row r="96" spans="2:26" x14ac:dyDescent="0.2">
      <c r="B96" s="78" t="str">
        <f t="shared" ca="1" si="3"/>
        <v/>
      </c>
      <c r="C96" s="157" t="str">
        <f ca="1">IF(OR(ISBLANK($F$28),ISBLANK($E$8)),0,IF($E$9&gt;64,0,IF($B96="","",IF($H$28="!",0,1)*ROUND($F$28/'CC Tarifák'!$B$1*VLOOKUP(64-$E$9+1-$B96+1,'CC Tarifák'!$B$3:$AX$49,$E$9+$B96-1-18+2,0)*IF($E$47="Kizárás",1,1+$E$47),0))))</f>
        <v/>
      </c>
      <c r="D96" s="157"/>
      <c r="E96" s="157" t="str">
        <f ca="1">IF(OR(ISBLANK($F$28),ISBLANK($E$8)),0,IF($E$9&gt;60,0,IF($B96="","",IF(MOD($B96,5)=1,IF($J$28="!",0,1)*ROUND($F$28/'CC Tarifák'!$B$53*VLOOKUP(64-$E$9+1-$B96+1,'CC Tarifák'!$B$55:$AX$101,$E$9+$B96-1-18+2,0)*IF($E$47="Kizárás",1,1+$E$47),0),$E95))))</f>
        <v/>
      </c>
      <c r="F96" s="157"/>
      <c r="G96" s="157" t="str">
        <f ca="1">IF(OR(ISBLANK($F$28),ISBLANK($E$8)),0,IF($E$9&gt;55,0,IF($B96="","",IF(MOD($B96,10)=1,IF($L$28="!",0,1)*ROUND($F$28/'CC Tarifák'!$B$105*VLOOKUP(64-$E$9+1-$B96+1,'CC Tarifák'!$B$107:$AX$153,$E$9+$B96-1-18+2,0)*IF($E$47="Kizárás",1,1+$E$47),0),$G95))))</f>
        <v/>
      </c>
      <c r="H96" s="157"/>
      <c r="I96" s="157" t="str">
        <f t="shared" ca="1" si="0"/>
        <v/>
      </c>
      <c r="J96" s="157"/>
      <c r="K96" s="158" t="str">
        <f ca="1">IF(OR(ISBLANK($F$28),ISBLANK($E$8)),0,IF($E$9&gt;64,0,IF($B96="","",IF($H$30="!",0,1)*ROUND($F$28/'CC Tarifák'!$B$209*VLOOKUP(64-$E$9+1-$B96+1,'CC Tarifák'!$B$211:$AX$257,$E$9+$B96-1-18+2,0)*IF($E$47="Kizárás",1,1+$E$47),0))))</f>
        <v/>
      </c>
      <c r="L96" s="158"/>
      <c r="M96" s="158" t="str">
        <f ca="1">IF(OR(ISBLANK($F$28),ISBLANK($E$8)),0,IF($E$9&gt;60,0,IF($B96="","",IF(MOD($B96,5)=1,IF($J$30="!",0,1)*ROUND($F$28/'CC Tarifák'!$B$261*VLOOKUP(64-$E$9+1-$B96+1,'CC Tarifák'!$B$263:$AX$309,$E$9+$B96-1-18+2,0)*IF($E$47="Kizárás",1,1+$E$47),0),$M95))))</f>
        <v/>
      </c>
      <c r="N96" s="158"/>
      <c r="O96" s="158" t="str">
        <f ca="1">IF(OR(ISBLANK($F$28),ISBLANK($E$8)),0,IF($E$9&gt;55,0,IF($B96="","",IF(MOD($B96,10)=1,IF($L$30="!",0,1)*ROUND($F$28/'CC Tarifák'!$B$313*VLOOKUP(64-$E$9+1-$B96+1,'CC Tarifák'!$B$315:$AX$361,$E$9+$B96-1-18+2,0)*IF($E$47="Kizárás",1,1+$E$47),0),$O95))))</f>
        <v/>
      </c>
      <c r="P96" s="158"/>
      <c r="Q96" s="158" t="str">
        <f t="shared" ca="1" si="1"/>
        <v/>
      </c>
      <c r="R96" s="158"/>
      <c r="S96" s="157" t="str">
        <f ca="1">IF(OR(ISBLANK($F$28),ISBLANK($E$8)),0,IF($E$9&gt;64,0,IF($B96="","",IF($H$32="!",0,1)*ROUND($F$28/'CC Tarifák'!$B$417*VLOOKUP(64-$E$9+1-$B96+1,'CC Tarifák'!$B$419:$AX$465,$E$9+$B96-1-18+2,0)*IF($E$47="Kizárás",1,1+$E$47),0))))</f>
        <v/>
      </c>
      <c r="T96" s="157"/>
      <c r="U96" s="157" t="str">
        <f ca="1">IF(OR(ISBLANK($F$28),ISBLANK($E$8)),0,IF($E$9&gt;60,0,IF($B96="","",IF(MOD($B96,5)=1,IF($J$32="!",0,1)*ROUND($F$28/'CC Tarifák'!$B$469*VLOOKUP(64-$E$9+1-$B96+1,'CC Tarifák'!$B$471:$AX$517,$E$9+$B96-1-18+2,0)*IF($E$47="Kizárás",1,1+$E$47),0),$U95))))</f>
        <v/>
      </c>
      <c r="V96" s="157"/>
      <c r="W96" s="157" t="str">
        <f ca="1">IF(OR(ISBLANK($F$28),ISBLANK($E$8)),0,IF($E$9&gt;55,0,IF($B96="","",IF(MOD($B96,10)=1,IF($L$32="!",0,1)*ROUND($F$28/'CC Tarifák'!$B$521*VLOOKUP(64-$E$9+1-$B96+1,'CC Tarifák'!$B$523:$AX$569,$E$9+$B96-1-18+2,0)*IF($E$47="Kizárás",1,1+$E$47),0),$W95))))</f>
        <v/>
      </c>
      <c r="X96" s="157"/>
      <c r="Y96" s="157" t="str">
        <f t="shared" ca="1" si="2"/>
        <v/>
      </c>
      <c r="Z96" s="157"/>
    </row>
    <row r="97" spans="2:26" x14ac:dyDescent="0.2">
      <c r="B97" s="78" t="str">
        <f t="shared" ca="1" si="3"/>
        <v/>
      </c>
      <c r="C97" s="157" t="str">
        <f ca="1">IF(OR(ISBLANK($F$28),ISBLANK($E$8)),0,IF($E$9&gt;64,0,IF($B97="","",IF($H$28="!",0,1)*ROUND($F$28/'CC Tarifák'!$B$1*VLOOKUP(64-$E$9+1-$B97+1,'CC Tarifák'!$B$3:$AX$49,$E$9+$B97-1-18+2,0)*IF($E$47="Kizárás",1,1+$E$47),0))))</f>
        <v/>
      </c>
      <c r="D97" s="157"/>
      <c r="E97" s="157" t="str">
        <f ca="1">IF(OR(ISBLANK($F$28),ISBLANK($E$8)),0,IF($E$9&gt;60,0,IF($B97="","",IF(MOD($B97,5)=1,IF($J$28="!",0,1)*ROUND($F$28/'CC Tarifák'!$B$53*VLOOKUP(64-$E$9+1-$B97+1,'CC Tarifák'!$B$55:$AX$101,$E$9+$B97-1-18+2,0)*IF($E$47="Kizárás",1,1+$E$47),0),$E96))))</f>
        <v/>
      </c>
      <c r="F97" s="157"/>
      <c r="G97" s="157" t="str">
        <f ca="1">IF(OR(ISBLANK($F$28),ISBLANK($E$8)),0,IF($E$9&gt;55,0,IF($B97="","",IF(MOD($B97,10)=1,IF($L$28="!",0,1)*ROUND($F$28/'CC Tarifák'!$B$105*VLOOKUP(64-$E$9+1-$B97+1,'CC Tarifák'!$B$107:$AX$153,$E$9+$B97-1-18+2,0)*IF($E$47="Kizárás",1,1+$E$47),0),$G96))))</f>
        <v/>
      </c>
      <c r="H97" s="157"/>
      <c r="I97" s="157" t="str">
        <f t="shared" ca="1" si="0"/>
        <v/>
      </c>
      <c r="J97" s="157"/>
      <c r="K97" s="158" t="str">
        <f ca="1">IF(OR(ISBLANK($F$28),ISBLANK($E$8)),0,IF($E$9&gt;64,0,IF($B97="","",IF($H$30="!",0,1)*ROUND($F$28/'CC Tarifák'!$B$209*VLOOKUP(64-$E$9+1-$B97+1,'CC Tarifák'!$B$211:$AX$257,$E$9+$B97-1-18+2,0)*IF($E$47="Kizárás",1,1+$E$47),0))))</f>
        <v/>
      </c>
      <c r="L97" s="158"/>
      <c r="M97" s="158" t="str">
        <f ca="1">IF(OR(ISBLANK($F$28),ISBLANK($E$8)),0,IF($E$9&gt;60,0,IF($B97="","",IF(MOD($B97,5)=1,IF($J$30="!",0,1)*ROUND($F$28/'CC Tarifák'!$B$261*VLOOKUP(64-$E$9+1-$B97+1,'CC Tarifák'!$B$263:$AX$309,$E$9+$B97-1-18+2,0)*IF($E$47="Kizárás",1,1+$E$47),0),$M96))))</f>
        <v/>
      </c>
      <c r="N97" s="158"/>
      <c r="O97" s="158" t="str">
        <f ca="1">IF(OR(ISBLANK($F$28),ISBLANK($E$8)),0,IF($E$9&gt;55,0,IF($B97="","",IF(MOD($B97,10)=1,IF($L$30="!",0,1)*ROUND($F$28/'CC Tarifák'!$B$313*VLOOKUP(64-$E$9+1-$B97+1,'CC Tarifák'!$B$315:$AX$361,$E$9+$B97-1-18+2,0)*IF($E$47="Kizárás",1,1+$E$47),0),$O96))))</f>
        <v/>
      </c>
      <c r="P97" s="158"/>
      <c r="Q97" s="158" t="str">
        <f t="shared" ca="1" si="1"/>
        <v/>
      </c>
      <c r="R97" s="158"/>
      <c r="S97" s="157" t="str">
        <f ca="1">IF(OR(ISBLANK($F$28),ISBLANK($E$8)),0,IF($E$9&gt;64,0,IF($B97="","",IF($H$32="!",0,1)*ROUND($F$28/'CC Tarifák'!$B$417*VLOOKUP(64-$E$9+1-$B97+1,'CC Tarifák'!$B$419:$AX$465,$E$9+$B97-1-18+2,0)*IF($E$47="Kizárás",1,1+$E$47),0))))</f>
        <v/>
      </c>
      <c r="T97" s="157"/>
      <c r="U97" s="157" t="str">
        <f ca="1">IF(OR(ISBLANK($F$28),ISBLANK($E$8)),0,IF($E$9&gt;60,0,IF($B97="","",IF(MOD($B97,5)=1,IF($J$32="!",0,1)*ROUND($F$28/'CC Tarifák'!$B$469*VLOOKUP(64-$E$9+1-$B97+1,'CC Tarifák'!$B$471:$AX$517,$E$9+$B97-1-18+2,0)*IF($E$47="Kizárás",1,1+$E$47),0),$U96))))</f>
        <v/>
      </c>
      <c r="V97" s="157"/>
      <c r="W97" s="157" t="str">
        <f ca="1">IF(OR(ISBLANK($F$28),ISBLANK($E$8)),0,IF($E$9&gt;55,0,IF($B97="","",IF(MOD($B97,10)=1,IF($L$32="!",0,1)*ROUND($F$28/'CC Tarifák'!$B$521*VLOOKUP(64-$E$9+1-$B97+1,'CC Tarifák'!$B$523:$AX$569,$E$9+$B97-1-18+2,0)*IF($E$47="Kizárás",1,1+$E$47),0),$W96))))</f>
        <v/>
      </c>
      <c r="X97" s="157"/>
      <c r="Y97" s="157" t="str">
        <f t="shared" ca="1" si="2"/>
        <v/>
      </c>
      <c r="Z97" s="157"/>
    </row>
    <row r="98" spans="2:26" x14ac:dyDescent="0.2">
      <c r="B98" s="78" t="str">
        <f t="shared" ca="1" si="3"/>
        <v/>
      </c>
      <c r="C98" s="157" t="str">
        <f ca="1">IF(OR(ISBLANK($F$28),ISBLANK($E$8)),0,IF($E$9&gt;64,0,IF($B98="","",IF($H$28="!",0,1)*ROUND($F$28/'CC Tarifák'!$B$1*VLOOKUP(64-$E$9+1-$B98+1,'CC Tarifák'!$B$3:$AX$49,$E$9+$B98-1-18+2,0)*IF($E$47="Kizárás",1,1+$E$47),0))))</f>
        <v/>
      </c>
      <c r="D98" s="157"/>
      <c r="E98" s="157" t="str">
        <f ca="1">IF(OR(ISBLANK($F$28),ISBLANK($E$8)),0,IF($E$9&gt;60,0,IF($B98="","",IF(MOD($B98,5)=1,IF($J$28="!",0,1)*ROUND($F$28/'CC Tarifák'!$B$53*VLOOKUP(64-$E$9+1-$B98+1,'CC Tarifák'!$B$55:$AX$101,$E$9+$B98-1-18+2,0)*IF($E$47="Kizárás",1,1+$E$47),0),$E97))))</f>
        <v/>
      </c>
      <c r="F98" s="157"/>
      <c r="G98" s="157" t="str">
        <f ca="1">IF(OR(ISBLANK($F$28),ISBLANK($E$8)),0,IF($E$9&gt;55,0,IF($B98="","",IF(MOD($B98,10)=1,IF($L$28="!",0,1)*ROUND($F$28/'CC Tarifák'!$B$105*VLOOKUP(64-$E$9+1-$B98+1,'CC Tarifák'!$B$107:$AX$153,$E$9+$B98-1-18+2,0)*IF($E$47="Kizárás",1,1+$E$47),0),$G97))))</f>
        <v/>
      </c>
      <c r="H98" s="157"/>
      <c r="I98" s="157" t="str">
        <f t="shared" ca="1" si="0"/>
        <v/>
      </c>
      <c r="J98" s="157"/>
      <c r="K98" s="158" t="str">
        <f ca="1">IF(OR(ISBLANK($F$28),ISBLANK($E$8)),0,IF($E$9&gt;64,0,IF($B98="","",IF($H$30="!",0,1)*ROUND($F$28/'CC Tarifák'!$B$209*VLOOKUP(64-$E$9+1-$B98+1,'CC Tarifák'!$B$211:$AX$257,$E$9+$B98-1-18+2,0)*IF($E$47="Kizárás",1,1+$E$47),0))))</f>
        <v/>
      </c>
      <c r="L98" s="158"/>
      <c r="M98" s="158" t="str">
        <f ca="1">IF(OR(ISBLANK($F$28),ISBLANK($E$8)),0,IF($E$9&gt;60,0,IF($B98="","",IF(MOD($B98,5)=1,IF($J$30="!",0,1)*ROUND($F$28/'CC Tarifák'!$B$261*VLOOKUP(64-$E$9+1-$B98+1,'CC Tarifák'!$B$263:$AX$309,$E$9+$B98-1-18+2,0)*IF($E$47="Kizárás",1,1+$E$47),0),$M97))))</f>
        <v/>
      </c>
      <c r="N98" s="158"/>
      <c r="O98" s="158" t="str">
        <f ca="1">IF(OR(ISBLANK($F$28),ISBLANK($E$8)),0,IF($E$9&gt;55,0,IF($B98="","",IF(MOD($B98,10)=1,IF($L$30="!",0,1)*ROUND($F$28/'CC Tarifák'!$B$313*VLOOKUP(64-$E$9+1-$B98+1,'CC Tarifák'!$B$315:$AX$361,$E$9+$B98-1-18+2,0)*IF($E$47="Kizárás",1,1+$E$47),0),$O97))))</f>
        <v/>
      </c>
      <c r="P98" s="158"/>
      <c r="Q98" s="158" t="str">
        <f t="shared" ca="1" si="1"/>
        <v/>
      </c>
      <c r="R98" s="158"/>
      <c r="S98" s="157" t="str">
        <f ca="1">IF(OR(ISBLANK($F$28),ISBLANK($E$8)),0,IF($E$9&gt;64,0,IF($B98="","",IF($H$32="!",0,1)*ROUND($F$28/'CC Tarifák'!$B$417*VLOOKUP(64-$E$9+1-$B98+1,'CC Tarifák'!$B$419:$AX$465,$E$9+$B98-1-18+2,0)*IF($E$47="Kizárás",1,1+$E$47),0))))</f>
        <v/>
      </c>
      <c r="T98" s="157"/>
      <c r="U98" s="157" t="str">
        <f ca="1">IF(OR(ISBLANK($F$28),ISBLANK($E$8)),0,IF($E$9&gt;60,0,IF($B98="","",IF(MOD($B98,5)=1,IF($J$32="!",0,1)*ROUND($F$28/'CC Tarifák'!$B$469*VLOOKUP(64-$E$9+1-$B98+1,'CC Tarifák'!$B$471:$AX$517,$E$9+$B98-1-18+2,0)*IF($E$47="Kizárás",1,1+$E$47),0),$U97))))</f>
        <v/>
      </c>
      <c r="V98" s="157"/>
      <c r="W98" s="157" t="str">
        <f ca="1">IF(OR(ISBLANK($F$28),ISBLANK($E$8)),0,IF($E$9&gt;55,0,IF($B98="","",IF(MOD($B98,10)=1,IF($L$32="!",0,1)*ROUND($F$28/'CC Tarifák'!$B$521*VLOOKUP(64-$E$9+1-$B98+1,'CC Tarifák'!$B$523:$AX$569,$E$9+$B98-1-18+2,0)*IF($E$47="Kizárás",1,1+$E$47),0),$W97))))</f>
        <v/>
      </c>
      <c r="X98" s="157"/>
      <c r="Y98" s="157" t="str">
        <f t="shared" ca="1" si="2"/>
        <v/>
      </c>
      <c r="Z98" s="157"/>
    </row>
    <row r="99" spans="2:26" x14ac:dyDescent="0.2">
      <c r="B99" s="78" t="str">
        <f t="shared" ca="1" si="3"/>
        <v/>
      </c>
      <c r="C99" s="157" t="str">
        <f ca="1">IF(OR(ISBLANK($F$28),ISBLANK($E$8)),0,IF($E$9&gt;64,0,IF($B99="","",IF($H$28="!",0,1)*ROUND($F$28/'CC Tarifák'!$B$1*VLOOKUP(64-$E$9+1-$B99+1,'CC Tarifák'!$B$3:$AX$49,$E$9+$B99-1-18+2,0)*IF($E$47="Kizárás",1,1+$E$47),0))))</f>
        <v/>
      </c>
      <c r="D99" s="157"/>
      <c r="E99" s="157" t="str">
        <f ca="1">IF(OR(ISBLANK($F$28),ISBLANK($E$8)),0,IF($E$9&gt;60,0,IF($B99="","",IF(MOD($B99,5)=1,IF($J$28="!",0,1)*ROUND($F$28/'CC Tarifák'!$B$53*VLOOKUP(64-$E$9+1-$B99+1,'CC Tarifák'!$B$55:$AX$101,$E$9+$B99-1-18+2,0)*IF($E$47="Kizárás",1,1+$E$47),0),$E98))))</f>
        <v/>
      </c>
      <c r="F99" s="157"/>
      <c r="G99" s="157" t="str">
        <f ca="1">IF(OR(ISBLANK($F$28),ISBLANK($E$8)),0,IF($E$9&gt;55,0,IF($B99="","",IF(MOD($B99,10)=1,IF($L$28="!",0,1)*ROUND($F$28/'CC Tarifák'!$B$105*VLOOKUP(64-$E$9+1-$B99+1,'CC Tarifák'!$B$107:$AX$153,$E$9+$B99-1-18+2,0)*IF($E$47="Kizárás",1,1+$E$47),0),$G98))))</f>
        <v/>
      </c>
      <c r="H99" s="157"/>
      <c r="I99" s="157" t="str">
        <f t="shared" ca="1" si="0"/>
        <v/>
      </c>
      <c r="J99" s="157"/>
      <c r="K99" s="158" t="str">
        <f ca="1">IF(OR(ISBLANK($F$28),ISBLANK($E$8)),0,IF($E$9&gt;64,0,IF($B99="","",IF($H$30="!",0,1)*ROUND($F$28/'CC Tarifák'!$B$209*VLOOKUP(64-$E$9+1-$B99+1,'CC Tarifák'!$B$211:$AX$257,$E$9+$B99-1-18+2,0)*IF($E$47="Kizárás",1,1+$E$47),0))))</f>
        <v/>
      </c>
      <c r="L99" s="158"/>
      <c r="M99" s="158" t="str">
        <f ca="1">IF(OR(ISBLANK($F$28),ISBLANK($E$8)),0,IF($E$9&gt;60,0,IF($B99="","",IF(MOD($B99,5)=1,IF($J$30="!",0,1)*ROUND($F$28/'CC Tarifák'!$B$261*VLOOKUP(64-$E$9+1-$B99+1,'CC Tarifák'!$B$263:$AX$309,$E$9+$B99-1-18+2,0)*IF($E$47="Kizárás",1,1+$E$47),0),$M98))))</f>
        <v/>
      </c>
      <c r="N99" s="158"/>
      <c r="O99" s="158" t="str">
        <f ca="1">IF(OR(ISBLANK($F$28),ISBLANK($E$8)),0,IF($E$9&gt;55,0,IF($B99="","",IF(MOD($B99,10)=1,IF($L$30="!",0,1)*ROUND($F$28/'CC Tarifák'!$B$313*VLOOKUP(64-$E$9+1-$B99+1,'CC Tarifák'!$B$315:$AX$361,$E$9+$B99-1-18+2,0)*IF($E$47="Kizárás",1,1+$E$47),0),$O98))))</f>
        <v/>
      </c>
      <c r="P99" s="158"/>
      <c r="Q99" s="158" t="str">
        <f t="shared" ca="1" si="1"/>
        <v/>
      </c>
      <c r="R99" s="158"/>
      <c r="S99" s="157" t="str">
        <f ca="1">IF(OR(ISBLANK($F$28),ISBLANK($E$8)),0,IF($E$9&gt;64,0,IF($B99="","",IF($H$32="!",0,1)*ROUND($F$28/'CC Tarifák'!$B$417*VLOOKUP(64-$E$9+1-$B99+1,'CC Tarifák'!$B$419:$AX$465,$E$9+$B99-1-18+2,0)*IF($E$47="Kizárás",1,1+$E$47),0))))</f>
        <v/>
      </c>
      <c r="T99" s="157"/>
      <c r="U99" s="157" t="str">
        <f ca="1">IF(OR(ISBLANK($F$28),ISBLANK($E$8)),0,IF($E$9&gt;60,0,IF($B99="","",IF(MOD($B99,5)=1,IF($J$32="!",0,1)*ROUND($F$28/'CC Tarifák'!$B$469*VLOOKUP(64-$E$9+1-$B99+1,'CC Tarifák'!$B$471:$AX$517,$E$9+$B99-1-18+2,0)*IF($E$47="Kizárás",1,1+$E$47),0),$U98))))</f>
        <v/>
      </c>
      <c r="V99" s="157"/>
      <c r="W99" s="157" t="str">
        <f ca="1">IF(OR(ISBLANK($F$28),ISBLANK($E$8)),0,IF($E$9&gt;55,0,IF($B99="","",IF(MOD($B99,10)=1,IF($L$32="!",0,1)*ROUND($F$28/'CC Tarifák'!$B$521*VLOOKUP(64-$E$9+1-$B99+1,'CC Tarifák'!$B$523:$AX$569,$E$9+$B99-1-18+2,0)*IF($E$47="Kizárás",1,1+$E$47),0),$W98))))</f>
        <v/>
      </c>
      <c r="X99" s="157"/>
      <c r="Y99" s="157" t="str">
        <f t="shared" ca="1" si="2"/>
        <v/>
      </c>
      <c r="Z99" s="157"/>
    </row>
    <row r="100" spans="2:26" x14ac:dyDescent="0.2">
      <c r="B100" s="78" t="str">
        <f t="shared" ca="1" si="3"/>
        <v/>
      </c>
      <c r="C100" s="157" t="str">
        <f ca="1">IF(OR(ISBLANK($F$28),ISBLANK($E$8)),0,IF($E$9&gt;64,0,IF($B100="","",IF($H$28="!",0,1)*ROUND($F$28/'CC Tarifák'!$B$1*VLOOKUP(64-$E$9+1-$B100+1,'CC Tarifák'!$B$3:$AX$49,$E$9+$B100-1-18+2,0)*IF($E$47="Kizárás",1,1+$E$47),0))))</f>
        <v/>
      </c>
      <c r="D100" s="157"/>
      <c r="E100" s="157" t="str">
        <f ca="1">IF(OR(ISBLANK($F$28),ISBLANK($E$8)),0,IF($E$9&gt;60,0,IF($B100="","",IF(MOD($B100,5)=1,IF($J$28="!",0,1)*ROUND($F$28/'CC Tarifák'!$B$53*VLOOKUP(64-$E$9+1-$B100+1,'CC Tarifák'!$B$55:$AX$101,$E$9+$B100-1-18+2,0)*IF($E$47="Kizárás",1,1+$E$47),0),$E99))))</f>
        <v/>
      </c>
      <c r="F100" s="157"/>
      <c r="G100" s="157" t="str">
        <f ca="1">IF(OR(ISBLANK($F$28),ISBLANK($E$8)),0,IF($E$9&gt;55,0,IF($B100="","",IF(MOD($B100,10)=1,IF($L$28="!",0,1)*ROUND($F$28/'CC Tarifák'!$B$105*VLOOKUP(64-$E$9+1-$B100+1,'CC Tarifák'!$B$107:$AX$153,$E$9+$B100-1-18+2,0)*IF($E$47="Kizárás",1,1+$E$47),0),$G99))))</f>
        <v/>
      </c>
      <c r="H100" s="157"/>
      <c r="I100" s="157" t="str">
        <f t="shared" ca="1" si="0"/>
        <v/>
      </c>
      <c r="J100" s="157"/>
      <c r="K100" s="158" t="str">
        <f ca="1">IF(OR(ISBLANK($F$28),ISBLANK($E$8)),0,IF($E$9&gt;64,0,IF($B100="","",IF($H$30="!",0,1)*ROUND($F$28/'CC Tarifák'!$B$209*VLOOKUP(64-$E$9+1-$B100+1,'CC Tarifák'!$B$211:$AX$257,$E$9+$B100-1-18+2,0)*IF($E$47="Kizárás",1,1+$E$47),0))))</f>
        <v/>
      </c>
      <c r="L100" s="158"/>
      <c r="M100" s="158" t="str">
        <f ca="1">IF(OR(ISBLANK($F$28),ISBLANK($E$8)),0,IF($E$9&gt;60,0,IF($B100="","",IF(MOD($B100,5)=1,IF($J$30="!",0,1)*ROUND($F$28/'CC Tarifák'!$B$261*VLOOKUP(64-$E$9+1-$B100+1,'CC Tarifák'!$B$263:$AX$309,$E$9+$B100-1-18+2,0)*IF($E$47="Kizárás",1,1+$E$47),0),$M99))))</f>
        <v/>
      </c>
      <c r="N100" s="158"/>
      <c r="O100" s="158" t="str">
        <f ca="1">IF(OR(ISBLANK($F$28),ISBLANK($E$8)),0,IF($E$9&gt;55,0,IF($B100="","",IF(MOD($B100,10)=1,IF($L$30="!",0,1)*ROUND($F$28/'CC Tarifák'!$B$313*VLOOKUP(64-$E$9+1-$B100+1,'CC Tarifák'!$B$315:$AX$361,$E$9+$B100-1-18+2,0)*IF($E$47="Kizárás",1,1+$E$47),0),$O99))))</f>
        <v/>
      </c>
      <c r="P100" s="158"/>
      <c r="Q100" s="158" t="str">
        <f t="shared" ca="1" si="1"/>
        <v/>
      </c>
      <c r="R100" s="158"/>
      <c r="S100" s="157" t="str">
        <f ca="1">IF(OR(ISBLANK($F$28),ISBLANK($E$8)),0,IF($E$9&gt;64,0,IF($B100="","",IF($H$32="!",0,1)*ROUND($F$28/'CC Tarifák'!$B$417*VLOOKUP(64-$E$9+1-$B100+1,'CC Tarifák'!$B$419:$AX$465,$E$9+$B100-1-18+2,0)*IF($E$47="Kizárás",1,1+$E$47),0))))</f>
        <v/>
      </c>
      <c r="T100" s="157"/>
      <c r="U100" s="157" t="str">
        <f ca="1">IF(OR(ISBLANK($F$28),ISBLANK($E$8)),0,IF($E$9&gt;60,0,IF($B100="","",IF(MOD($B100,5)=1,IF($J$32="!",0,1)*ROUND($F$28/'CC Tarifák'!$B$469*VLOOKUP(64-$E$9+1-$B100+1,'CC Tarifák'!$B$471:$AX$517,$E$9+$B100-1-18+2,0)*IF($E$47="Kizárás",1,1+$E$47),0),$U99))))</f>
        <v/>
      </c>
      <c r="V100" s="157"/>
      <c r="W100" s="157" t="str">
        <f ca="1">IF(OR(ISBLANK($F$28),ISBLANK($E$8)),0,IF($E$9&gt;55,0,IF($B100="","",IF(MOD($B100,10)=1,IF($L$32="!",0,1)*ROUND($F$28/'CC Tarifák'!$B$521*VLOOKUP(64-$E$9+1-$B100+1,'CC Tarifák'!$B$523:$AX$569,$E$9+$B100-1-18+2,0)*IF($E$47="Kizárás",1,1+$E$47),0),$W99))))</f>
        <v/>
      </c>
      <c r="X100" s="157"/>
      <c r="Y100" s="157" t="str">
        <f t="shared" ca="1" si="2"/>
        <v/>
      </c>
      <c r="Z100" s="157"/>
    </row>
    <row r="101" spans="2:26" x14ac:dyDescent="0.2">
      <c r="B101" s="78" t="str">
        <f t="shared" ca="1" si="3"/>
        <v/>
      </c>
      <c r="C101" s="157" t="str">
        <f ca="1">IF(OR(ISBLANK($F$28),ISBLANK($E$8)),0,IF($E$9&gt;64,0,IF($B101="","",IF($H$28="!",0,1)*ROUND($F$28/'CC Tarifák'!$B$1*VLOOKUP(64-$E$9+1-$B101+1,'CC Tarifák'!$B$3:$AX$49,$E$9+$B101-1-18+2,0)*IF($E$47="Kizárás",1,1+$E$47),0))))</f>
        <v/>
      </c>
      <c r="D101" s="157"/>
      <c r="E101" s="157" t="str">
        <f ca="1">IF(OR(ISBLANK($F$28),ISBLANK($E$8)),0,IF($E$9&gt;60,0,IF($B101="","",IF(MOD($B101,5)=1,IF($J$28="!",0,1)*ROUND($F$28/'CC Tarifák'!$B$53*VLOOKUP(64-$E$9+1-$B101+1,'CC Tarifák'!$B$55:$AX$101,$E$9+$B101-1-18+2,0)*IF($E$47="Kizárás",1,1+$E$47),0),$E100))))</f>
        <v/>
      </c>
      <c r="F101" s="157"/>
      <c r="G101" s="157" t="str">
        <f ca="1">IF(OR(ISBLANK($F$28),ISBLANK($E$8)),0,IF($E$9&gt;55,0,IF($B101="","",IF(MOD($B101,10)=1,IF($L$28="!",0,1)*ROUND($F$28/'CC Tarifák'!$B$105*VLOOKUP(64-$E$9+1-$B101+1,'CC Tarifák'!$B$107:$AX$153,$E$9+$B101-1-18+2,0)*IF($E$47="Kizárás",1,1+$E$47),0),$G100))))</f>
        <v/>
      </c>
      <c r="H101" s="157"/>
      <c r="I101" s="157" t="str">
        <f t="shared" ca="1" si="0"/>
        <v/>
      </c>
      <c r="J101" s="157"/>
      <c r="K101" s="158" t="str">
        <f ca="1">IF(OR(ISBLANK($F$28),ISBLANK($E$8)),0,IF($E$9&gt;64,0,IF($B101="","",IF($H$30="!",0,1)*ROUND($F$28/'CC Tarifák'!$B$209*VLOOKUP(64-$E$9+1-$B101+1,'CC Tarifák'!$B$211:$AX$257,$E$9+$B101-1-18+2,0)*IF($E$47="Kizárás",1,1+$E$47),0))))</f>
        <v/>
      </c>
      <c r="L101" s="158"/>
      <c r="M101" s="158" t="str">
        <f ca="1">IF(OR(ISBLANK($F$28),ISBLANK($E$8)),0,IF($E$9&gt;60,0,IF($B101="","",IF(MOD($B101,5)=1,IF($J$30="!",0,1)*ROUND($F$28/'CC Tarifák'!$B$261*VLOOKUP(64-$E$9+1-$B101+1,'CC Tarifák'!$B$263:$AX$309,$E$9+$B101-1-18+2,0)*IF($E$47="Kizárás",1,1+$E$47),0),$M100))))</f>
        <v/>
      </c>
      <c r="N101" s="158"/>
      <c r="O101" s="158" t="str">
        <f ca="1">IF(OR(ISBLANK($F$28),ISBLANK($E$8)),0,IF($E$9&gt;55,0,IF($B101="","",IF(MOD($B101,10)=1,IF($L$30="!",0,1)*ROUND($F$28/'CC Tarifák'!$B$313*VLOOKUP(64-$E$9+1-$B101+1,'CC Tarifák'!$B$315:$AX$361,$E$9+$B101-1-18+2,0)*IF($E$47="Kizárás",1,1+$E$47),0),$O100))))</f>
        <v/>
      </c>
      <c r="P101" s="158"/>
      <c r="Q101" s="158" t="str">
        <f t="shared" ca="1" si="1"/>
        <v/>
      </c>
      <c r="R101" s="158"/>
      <c r="S101" s="157" t="str">
        <f ca="1">IF(OR(ISBLANK($F$28),ISBLANK($E$8)),0,IF($E$9&gt;64,0,IF($B101="","",IF($H$32="!",0,1)*ROUND($F$28/'CC Tarifák'!$B$417*VLOOKUP(64-$E$9+1-$B101+1,'CC Tarifák'!$B$419:$AX$465,$E$9+$B101-1-18+2,0)*IF($E$47="Kizárás",1,1+$E$47),0))))</f>
        <v/>
      </c>
      <c r="T101" s="157"/>
      <c r="U101" s="157" t="str">
        <f ca="1">IF(OR(ISBLANK($F$28),ISBLANK($E$8)),0,IF($E$9&gt;60,0,IF($B101="","",IF(MOD($B101,5)=1,IF($J$32="!",0,1)*ROUND($F$28/'CC Tarifák'!$B$469*VLOOKUP(64-$E$9+1-$B101+1,'CC Tarifák'!$B$471:$AX$517,$E$9+$B101-1-18+2,0)*IF($E$47="Kizárás",1,1+$E$47),0),$U100))))</f>
        <v/>
      </c>
      <c r="V101" s="157"/>
      <c r="W101" s="157" t="str">
        <f ca="1">IF(OR(ISBLANK($F$28),ISBLANK($E$8)),0,IF($E$9&gt;55,0,IF($B101="","",IF(MOD($B101,10)=1,IF($L$32="!",0,1)*ROUND($F$28/'CC Tarifák'!$B$521*VLOOKUP(64-$E$9+1-$B101+1,'CC Tarifák'!$B$523:$AX$569,$E$9+$B101-1-18+2,0)*IF($E$47="Kizárás",1,1+$E$47),0),$W100))))</f>
        <v/>
      </c>
      <c r="X101" s="157"/>
      <c r="Y101" s="157" t="str">
        <f t="shared" ca="1" si="2"/>
        <v/>
      </c>
      <c r="Z101" s="157"/>
    </row>
    <row r="102" spans="2:26" x14ac:dyDescent="0.2">
      <c r="B102" s="78" t="str">
        <f t="shared" ca="1" si="3"/>
        <v/>
      </c>
      <c r="C102" s="157" t="str">
        <f ca="1">IF(OR(ISBLANK($F$28),ISBLANK($E$8)),0,IF($E$9&gt;64,0,IF($B102="","",IF($H$28="!",0,1)*ROUND($F$28/'CC Tarifák'!$B$1*VLOOKUP(64-$E$9+1-$B102+1,'CC Tarifák'!$B$3:$AX$49,$E$9+$B102-1-18+2,0)*IF($E$47="Kizárás",1,1+$E$47),0))))</f>
        <v/>
      </c>
      <c r="D102" s="157"/>
      <c r="E102" s="157" t="str">
        <f ca="1">IF(OR(ISBLANK($F$28),ISBLANK($E$8)),0,IF($E$9&gt;60,0,IF($B102="","",IF(MOD($B102,5)=1,IF($J$28="!",0,1)*ROUND($F$28/'CC Tarifák'!$B$53*VLOOKUP(64-$E$9+1-$B102+1,'CC Tarifák'!$B$55:$AX$101,$E$9+$B102-1-18+2,0)*IF($E$47="Kizárás",1,1+$E$47),0),$E101))))</f>
        <v/>
      </c>
      <c r="F102" s="157"/>
      <c r="G102" s="157" t="str">
        <f ca="1">IF(OR(ISBLANK($F$28),ISBLANK($E$8)),0,IF($E$9&gt;55,0,IF($B102="","",IF(MOD($B102,10)=1,IF($L$28="!",0,1)*ROUND($F$28/'CC Tarifák'!$B$105*VLOOKUP(64-$E$9+1-$B102+1,'CC Tarifák'!$B$107:$AX$153,$E$9+$B102-1-18+2,0)*IF($E$47="Kizárás",1,1+$E$47),0),$G101))))</f>
        <v/>
      </c>
      <c r="H102" s="157"/>
      <c r="I102" s="157" t="str">
        <f t="shared" ca="1" si="0"/>
        <v/>
      </c>
      <c r="J102" s="157"/>
      <c r="K102" s="158" t="str">
        <f ca="1">IF(OR(ISBLANK($F$28),ISBLANK($E$8)),0,IF($E$9&gt;64,0,IF($B102="","",IF($H$30="!",0,1)*ROUND($F$28/'CC Tarifák'!$B$209*VLOOKUP(64-$E$9+1-$B102+1,'CC Tarifák'!$B$211:$AX$257,$E$9+$B102-1-18+2,0)*IF($E$47="Kizárás",1,1+$E$47),0))))</f>
        <v/>
      </c>
      <c r="L102" s="158"/>
      <c r="M102" s="158" t="str">
        <f ca="1">IF(OR(ISBLANK($F$28),ISBLANK($E$8)),0,IF($E$9&gt;60,0,IF($B102="","",IF(MOD($B102,5)=1,IF($J$30="!",0,1)*ROUND($F$28/'CC Tarifák'!$B$261*VLOOKUP(64-$E$9+1-$B102+1,'CC Tarifák'!$B$263:$AX$309,$E$9+$B102-1-18+2,0)*IF($E$47="Kizárás",1,1+$E$47),0),$M101))))</f>
        <v/>
      </c>
      <c r="N102" s="158"/>
      <c r="O102" s="158" t="str">
        <f ca="1">IF(OR(ISBLANK($F$28),ISBLANK($E$8)),0,IF($E$9&gt;55,0,IF($B102="","",IF(MOD($B102,10)=1,IF($L$30="!",0,1)*ROUND($F$28/'CC Tarifák'!$B$313*VLOOKUP(64-$E$9+1-$B102+1,'CC Tarifák'!$B$315:$AX$361,$E$9+$B102-1-18+2,0)*IF($E$47="Kizárás",1,1+$E$47),0),$O101))))</f>
        <v/>
      </c>
      <c r="P102" s="158"/>
      <c r="Q102" s="158" t="str">
        <f t="shared" ca="1" si="1"/>
        <v/>
      </c>
      <c r="R102" s="158"/>
      <c r="S102" s="157" t="str">
        <f ca="1">IF(OR(ISBLANK($F$28),ISBLANK($E$8)),0,IF($E$9&gt;64,0,IF($B102="","",IF($H$32="!",0,1)*ROUND($F$28/'CC Tarifák'!$B$417*VLOOKUP(64-$E$9+1-$B102+1,'CC Tarifák'!$B$419:$AX$465,$E$9+$B102-1-18+2,0)*IF($E$47="Kizárás",1,1+$E$47),0))))</f>
        <v/>
      </c>
      <c r="T102" s="157"/>
      <c r="U102" s="157" t="str">
        <f ca="1">IF(OR(ISBLANK($F$28),ISBLANK($E$8)),0,IF($E$9&gt;60,0,IF($B102="","",IF(MOD($B102,5)=1,IF($J$32="!",0,1)*ROUND($F$28/'CC Tarifák'!$B$469*VLOOKUP(64-$E$9+1-$B102+1,'CC Tarifák'!$B$471:$AX$517,$E$9+$B102-1-18+2,0)*IF($E$47="Kizárás",1,1+$E$47),0),$U101))))</f>
        <v/>
      </c>
      <c r="V102" s="157"/>
      <c r="W102" s="157" t="str">
        <f ca="1">IF(OR(ISBLANK($F$28),ISBLANK($E$8)),0,IF($E$9&gt;55,0,IF($B102="","",IF(MOD($B102,10)=1,IF($L$32="!",0,1)*ROUND($F$28/'CC Tarifák'!$B$521*VLOOKUP(64-$E$9+1-$B102+1,'CC Tarifák'!$B$523:$AX$569,$E$9+$B102-1-18+2,0)*IF($E$47="Kizárás",1,1+$E$47),0),$W101))))</f>
        <v/>
      </c>
      <c r="X102" s="157"/>
      <c r="Y102" s="157" t="str">
        <f t="shared" ca="1" si="2"/>
        <v/>
      </c>
      <c r="Z102" s="157"/>
    </row>
    <row r="103" spans="2:26" x14ac:dyDescent="0.2">
      <c r="B103" s="78" t="str">
        <f t="shared" ca="1" si="3"/>
        <v/>
      </c>
      <c r="C103" s="157" t="str">
        <f ca="1">IF(OR(ISBLANK($F$28),ISBLANK($E$8)),0,IF($E$9&gt;64,0,IF($B103="","",IF($H$28="!",0,1)*ROUND($F$28/'CC Tarifák'!$B$1*VLOOKUP(64-$E$9+1-$B103+1,'CC Tarifák'!$B$3:$AX$49,$E$9+$B103-1-18+2,0)*IF($E$47="Kizárás",1,1+$E$47),0))))</f>
        <v/>
      </c>
      <c r="D103" s="157"/>
      <c r="E103" s="157" t="str">
        <f ca="1">IF(OR(ISBLANK($F$28),ISBLANK($E$8)),0,IF($E$9&gt;60,0,IF($B103="","",IF(MOD($B103,5)=1,IF($J$28="!",0,1)*ROUND($F$28/'CC Tarifák'!$B$53*VLOOKUP(64-$E$9+1-$B103+1,'CC Tarifák'!$B$55:$AX$101,$E$9+$B103-1-18+2,0)*IF($E$47="Kizárás",1,1+$E$47),0),$E102))))</f>
        <v/>
      </c>
      <c r="F103" s="157"/>
      <c r="G103" s="157" t="str">
        <f ca="1">IF(OR(ISBLANK($F$28),ISBLANK($E$8)),0,IF($E$9&gt;55,0,IF($B103="","",IF(MOD($B103,10)=1,IF($L$28="!",0,1)*ROUND($F$28/'CC Tarifák'!$B$105*VLOOKUP(64-$E$9+1-$B103+1,'CC Tarifák'!$B$107:$AX$153,$E$9+$B103-1-18+2,0)*IF($E$47="Kizárás",1,1+$E$47),0),$G102))))</f>
        <v/>
      </c>
      <c r="H103" s="157"/>
      <c r="I103" s="157" t="str">
        <f t="shared" ca="1" si="0"/>
        <v/>
      </c>
      <c r="J103" s="157"/>
      <c r="K103" s="158" t="str">
        <f ca="1">IF(OR(ISBLANK($F$28),ISBLANK($E$8)),0,IF($E$9&gt;64,0,IF($B103="","",IF($H$30="!",0,1)*ROUND($F$28/'CC Tarifák'!$B$209*VLOOKUP(64-$E$9+1-$B103+1,'CC Tarifák'!$B$211:$AX$257,$E$9+$B103-1-18+2,0)*IF($E$47="Kizárás",1,1+$E$47),0))))</f>
        <v/>
      </c>
      <c r="L103" s="158"/>
      <c r="M103" s="158" t="str">
        <f ca="1">IF(OR(ISBLANK($F$28),ISBLANK($E$8)),0,IF($E$9&gt;60,0,IF($B103="","",IF(MOD($B103,5)=1,IF($J$30="!",0,1)*ROUND($F$28/'CC Tarifák'!$B$261*VLOOKUP(64-$E$9+1-$B103+1,'CC Tarifák'!$B$263:$AX$309,$E$9+$B103-1-18+2,0)*IF($E$47="Kizárás",1,1+$E$47),0),$M102))))</f>
        <v/>
      </c>
      <c r="N103" s="158"/>
      <c r="O103" s="158" t="str">
        <f ca="1">IF(OR(ISBLANK($F$28),ISBLANK($E$8)),0,IF($E$9&gt;55,0,IF($B103="","",IF(MOD($B103,10)=1,IF($L$30="!",0,1)*ROUND($F$28/'CC Tarifák'!$B$313*VLOOKUP(64-$E$9+1-$B103+1,'CC Tarifák'!$B$315:$AX$361,$E$9+$B103-1-18+2,0)*IF($E$47="Kizárás",1,1+$E$47),0),$O102))))</f>
        <v/>
      </c>
      <c r="P103" s="158"/>
      <c r="Q103" s="158" t="str">
        <f t="shared" ca="1" si="1"/>
        <v/>
      </c>
      <c r="R103" s="158"/>
      <c r="S103" s="157" t="str">
        <f ca="1">IF(OR(ISBLANK($F$28),ISBLANK($E$8)),0,IF($E$9&gt;64,0,IF($B103="","",IF($H$32="!",0,1)*ROUND($F$28/'CC Tarifák'!$B$417*VLOOKUP(64-$E$9+1-$B103+1,'CC Tarifák'!$B$419:$AX$465,$E$9+$B103-1-18+2,0)*IF($E$47="Kizárás",1,1+$E$47),0))))</f>
        <v/>
      </c>
      <c r="T103" s="157"/>
      <c r="U103" s="157" t="str">
        <f ca="1">IF(OR(ISBLANK($F$28),ISBLANK($E$8)),0,IF($E$9&gt;60,0,IF($B103="","",IF(MOD($B103,5)=1,IF($J$32="!",0,1)*ROUND($F$28/'CC Tarifák'!$B$469*VLOOKUP(64-$E$9+1-$B103+1,'CC Tarifák'!$B$471:$AX$517,$E$9+$B103-1-18+2,0)*IF($E$47="Kizárás",1,1+$E$47),0),$U102))))</f>
        <v/>
      </c>
      <c r="V103" s="157"/>
      <c r="W103" s="157" t="str">
        <f ca="1">IF(OR(ISBLANK($F$28),ISBLANK($E$8)),0,IF($E$9&gt;55,0,IF($B103="","",IF(MOD($B103,10)=1,IF($L$32="!",0,1)*ROUND($F$28/'CC Tarifák'!$B$521*VLOOKUP(64-$E$9+1-$B103+1,'CC Tarifák'!$B$523:$AX$569,$E$9+$B103-1-18+2,0)*IF($E$47="Kizárás",1,1+$E$47),0),$W102))))</f>
        <v/>
      </c>
      <c r="X103" s="157"/>
      <c r="Y103" s="157" t="str">
        <f t="shared" ca="1" si="2"/>
        <v/>
      </c>
      <c r="Z103" s="157"/>
    </row>
    <row r="104" spans="2:26" x14ac:dyDescent="0.2">
      <c r="B104" s="78" t="str">
        <f t="shared" ca="1" si="3"/>
        <v/>
      </c>
      <c r="C104" s="157" t="str">
        <f ca="1">IF(OR(ISBLANK($F$28),ISBLANK($E$8)),0,IF($E$9&gt;64,0,IF($B104="","",IF($H$28="!",0,1)*ROUND($F$28/'CC Tarifák'!$B$1*VLOOKUP(64-$E$9+1-$B104+1,'CC Tarifák'!$B$3:$AX$49,$E$9+$B104-1-18+2,0)*IF($E$47="Kizárás",1,1+$E$47),0))))</f>
        <v/>
      </c>
      <c r="D104" s="157"/>
      <c r="E104" s="157" t="str">
        <f ca="1">IF(OR(ISBLANK($F$28),ISBLANK($E$8)),0,IF($E$9&gt;60,0,IF($B104="","",IF(MOD($B104,5)=1,IF($J$28="!",0,1)*ROUND($F$28/'CC Tarifák'!$B$53*VLOOKUP(64-$E$9+1-$B104+1,'CC Tarifák'!$B$55:$AX$101,$E$9+$B104-1-18+2,0)*IF($E$47="Kizárás",1,1+$E$47),0),$E103))))</f>
        <v/>
      </c>
      <c r="F104" s="157"/>
      <c r="G104" s="157" t="str">
        <f ca="1">IF(OR(ISBLANK($F$28),ISBLANK($E$8)),0,IF($E$9&gt;55,0,IF($B104="","",IF(MOD($B104,10)=1,IF($L$28="!",0,1)*ROUND($F$28/'CC Tarifák'!$B$105*VLOOKUP(64-$E$9+1-$B104+1,'CC Tarifák'!$B$107:$AX$153,$E$9+$B104-1-18+2,0)*IF($E$47="Kizárás",1,1+$E$47),0),$G103))))</f>
        <v/>
      </c>
      <c r="H104" s="157"/>
      <c r="I104" s="157" t="str">
        <f t="shared" ca="1" si="0"/>
        <v/>
      </c>
      <c r="J104" s="157"/>
      <c r="K104" s="158" t="str">
        <f ca="1">IF(OR(ISBLANK($F$28),ISBLANK($E$8)),0,IF($E$9&gt;64,0,IF($B104="","",IF($H$30="!",0,1)*ROUND($F$28/'CC Tarifák'!$B$209*VLOOKUP(64-$E$9+1-$B104+1,'CC Tarifák'!$B$211:$AX$257,$E$9+$B104-1-18+2,0)*IF($E$47="Kizárás",1,1+$E$47),0))))</f>
        <v/>
      </c>
      <c r="L104" s="158"/>
      <c r="M104" s="158" t="str">
        <f ca="1">IF(OR(ISBLANK($F$28),ISBLANK($E$8)),0,IF($E$9&gt;60,0,IF($B104="","",IF(MOD($B104,5)=1,IF($J$30="!",0,1)*ROUND($F$28/'CC Tarifák'!$B$261*VLOOKUP(64-$E$9+1-$B104+1,'CC Tarifák'!$B$263:$AX$309,$E$9+$B104-1-18+2,0)*IF($E$47="Kizárás",1,1+$E$47),0),$M103))))</f>
        <v/>
      </c>
      <c r="N104" s="158"/>
      <c r="O104" s="158" t="str">
        <f ca="1">IF(OR(ISBLANK($F$28),ISBLANK($E$8)),0,IF($E$9&gt;55,0,IF($B104="","",IF(MOD($B104,10)=1,IF($L$30="!",0,1)*ROUND($F$28/'CC Tarifák'!$B$313*VLOOKUP(64-$E$9+1-$B104+1,'CC Tarifák'!$B$315:$AX$361,$E$9+$B104-1-18+2,0)*IF($E$47="Kizárás",1,1+$E$47),0),$O103))))</f>
        <v/>
      </c>
      <c r="P104" s="158"/>
      <c r="Q104" s="158" t="str">
        <f t="shared" ca="1" si="1"/>
        <v/>
      </c>
      <c r="R104" s="158"/>
      <c r="S104" s="157" t="str">
        <f ca="1">IF(OR(ISBLANK($F$28),ISBLANK($E$8)),0,IF($E$9&gt;64,0,IF($B104="","",IF($H$32="!",0,1)*ROUND($F$28/'CC Tarifák'!$B$417*VLOOKUP(64-$E$9+1-$B104+1,'CC Tarifák'!$B$419:$AX$465,$E$9+$B104-1-18+2,0)*IF($E$47="Kizárás",1,1+$E$47),0))))</f>
        <v/>
      </c>
      <c r="T104" s="157"/>
      <c r="U104" s="157" t="str">
        <f ca="1">IF(OR(ISBLANK($F$28),ISBLANK($E$8)),0,IF($E$9&gt;60,0,IF($B104="","",IF(MOD($B104,5)=1,IF($J$32="!",0,1)*ROUND($F$28/'CC Tarifák'!$B$469*VLOOKUP(64-$E$9+1-$B104+1,'CC Tarifák'!$B$471:$AX$517,$E$9+$B104-1-18+2,0)*IF($E$47="Kizárás",1,1+$E$47),0),$U103))))</f>
        <v/>
      </c>
      <c r="V104" s="157"/>
      <c r="W104" s="157" t="str">
        <f ca="1">IF(OR(ISBLANK($F$28),ISBLANK($E$8)),0,IF($E$9&gt;55,0,IF($B104="","",IF(MOD($B104,10)=1,IF($L$32="!",0,1)*ROUND($F$28/'CC Tarifák'!$B$521*VLOOKUP(64-$E$9+1-$B104+1,'CC Tarifák'!$B$523:$AX$569,$E$9+$B104-1-18+2,0)*IF($E$47="Kizárás",1,1+$E$47),0),$W103))))</f>
        <v/>
      </c>
      <c r="X104" s="157"/>
      <c r="Y104" s="157" t="str">
        <f t="shared" ca="1" si="2"/>
        <v/>
      </c>
      <c r="Z104" s="157"/>
    </row>
    <row r="105" spans="2:26" x14ac:dyDescent="0.2">
      <c r="B105" s="78" t="str">
        <f t="shared" ca="1" si="3"/>
        <v/>
      </c>
      <c r="C105" s="157" t="str">
        <f ca="1">IF(OR(ISBLANK($F$28),ISBLANK($E$8)),0,IF($E$9&gt;64,0,IF($B105="","",IF($H$28="!",0,1)*ROUND($F$28/'CC Tarifák'!$B$1*VLOOKUP(64-$E$9+1-$B105+1,'CC Tarifák'!$B$3:$AX$49,$E$9+$B105-1-18+2,0)*IF($E$47="Kizárás",1,1+$E$47),0))))</f>
        <v/>
      </c>
      <c r="D105" s="157"/>
      <c r="E105" s="157" t="str">
        <f ca="1">IF(OR(ISBLANK($F$28),ISBLANK($E$8)),0,IF($E$9&gt;60,0,IF($B105="","",IF(MOD($B105,5)=1,IF($J$28="!",0,1)*ROUND($F$28/'CC Tarifák'!$B$53*VLOOKUP(64-$E$9+1-$B105+1,'CC Tarifák'!$B$55:$AX$101,$E$9+$B105-1-18+2,0)*IF($E$47="Kizárás",1,1+$E$47),0),$E104))))</f>
        <v/>
      </c>
      <c r="F105" s="157"/>
      <c r="G105" s="157" t="str">
        <f ca="1">IF(OR(ISBLANK($F$28),ISBLANK($E$8)),0,IF($E$9&gt;55,0,IF($B105="","",IF(MOD($B105,10)=1,IF($L$28="!",0,1)*ROUND($F$28/'CC Tarifák'!$B$105*VLOOKUP(64-$E$9+1-$B105+1,'CC Tarifák'!$B$107:$AX$153,$E$9+$B105-1-18+2,0)*IF($E$47="Kizárás",1,1+$E$47),0),$G104))))</f>
        <v/>
      </c>
      <c r="H105" s="157"/>
      <c r="I105" s="157" t="str">
        <f t="shared" ca="1" si="0"/>
        <v/>
      </c>
      <c r="J105" s="157"/>
      <c r="K105" s="158" t="str">
        <f ca="1">IF(OR(ISBLANK($F$28),ISBLANK($E$8)),0,IF($E$9&gt;64,0,IF($B105="","",IF($H$30="!",0,1)*ROUND($F$28/'CC Tarifák'!$B$209*VLOOKUP(64-$E$9+1-$B105+1,'CC Tarifák'!$B$211:$AX$257,$E$9+$B105-1-18+2,0)*IF($E$47="Kizárás",1,1+$E$47),0))))</f>
        <v/>
      </c>
      <c r="L105" s="158"/>
      <c r="M105" s="158" t="str">
        <f ca="1">IF(OR(ISBLANK($F$28),ISBLANK($E$8)),0,IF($E$9&gt;60,0,IF($B105="","",IF(MOD($B105,5)=1,IF($J$30="!",0,1)*ROUND($F$28/'CC Tarifák'!$B$261*VLOOKUP(64-$E$9+1-$B105+1,'CC Tarifák'!$B$263:$AX$309,$E$9+$B105-1-18+2,0)*IF($E$47="Kizárás",1,1+$E$47),0),$M104))))</f>
        <v/>
      </c>
      <c r="N105" s="158"/>
      <c r="O105" s="158" t="str">
        <f ca="1">IF(OR(ISBLANK($F$28),ISBLANK($E$8)),0,IF($E$9&gt;55,0,IF($B105="","",IF(MOD($B105,10)=1,IF($L$30="!",0,1)*ROUND($F$28/'CC Tarifák'!$B$313*VLOOKUP(64-$E$9+1-$B105+1,'CC Tarifák'!$B$315:$AX$361,$E$9+$B105-1-18+2,0)*IF($E$47="Kizárás",1,1+$E$47),0),$O104))))</f>
        <v/>
      </c>
      <c r="P105" s="158"/>
      <c r="Q105" s="158" t="str">
        <f t="shared" ca="1" si="1"/>
        <v/>
      </c>
      <c r="R105" s="158"/>
      <c r="S105" s="157" t="str">
        <f ca="1">IF(OR(ISBLANK($F$28),ISBLANK($E$8)),0,IF($E$9&gt;64,0,IF($B105="","",IF($H$32="!",0,1)*ROUND($F$28/'CC Tarifák'!$B$417*VLOOKUP(64-$E$9+1-$B105+1,'CC Tarifák'!$B$419:$AX$465,$E$9+$B105-1-18+2,0)*IF($E$47="Kizárás",1,1+$E$47),0))))</f>
        <v/>
      </c>
      <c r="T105" s="157"/>
      <c r="U105" s="157" t="str">
        <f ca="1">IF(OR(ISBLANK($F$28),ISBLANK($E$8)),0,IF($E$9&gt;60,0,IF($B105="","",IF(MOD($B105,5)=1,IF($J$32="!",0,1)*ROUND($F$28/'CC Tarifák'!$B$469*VLOOKUP(64-$E$9+1-$B105+1,'CC Tarifák'!$B$471:$AX$517,$E$9+$B105-1-18+2,0)*IF($E$47="Kizárás",1,1+$E$47),0),$U104))))</f>
        <v/>
      </c>
      <c r="V105" s="157"/>
      <c r="W105" s="157" t="str">
        <f ca="1">IF(OR(ISBLANK($F$28),ISBLANK($E$8)),0,IF($E$9&gt;55,0,IF($B105="","",IF(MOD($B105,10)=1,IF($L$32="!",0,1)*ROUND($F$28/'CC Tarifák'!$B$521*VLOOKUP(64-$E$9+1-$B105+1,'CC Tarifák'!$B$523:$AX$569,$E$9+$B105-1-18+2,0)*IF($E$47="Kizárás",1,1+$E$47),0),$W104))))</f>
        <v/>
      </c>
      <c r="X105" s="157"/>
      <c r="Y105" s="157" t="str">
        <f t="shared" ca="1" si="2"/>
        <v/>
      </c>
      <c r="Z105" s="157"/>
    </row>
  </sheetData>
  <sheetProtection password="D9D3" sheet="1" objects="1" scenarios="1"/>
  <mergeCells count="630">
    <mergeCell ref="B1:F2"/>
    <mergeCell ref="B5:H5"/>
    <mergeCell ref="B6:H6"/>
    <mergeCell ref="B8:D8"/>
    <mergeCell ref="E8:F8"/>
    <mergeCell ref="J8:M9"/>
    <mergeCell ref="N8:O9"/>
    <mergeCell ref="B9:D9"/>
    <mergeCell ref="E9:F9"/>
    <mergeCell ref="B11:D11"/>
    <mergeCell ref="E11:F11"/>
    <mergeCell ref="J12:M13"/>
    <mergeCell ref="N12:O13"/>
    <mergeCell ref="B13:D13"/>
    <mergeCell ref="E13:F13"/>
    <mergeCell ref="J19:M20"/>
    <mergeCell ref="N19:O20"/>
    <mergeCell ref="B22:H22"/>
    <mergeCell ref="J22:M23"/>
    <mergeCell ref="N22:O23"/>
    <mergeCell ref="B23:H23"/>
    <mergeCell ref="B15:D15"/>
    <mergeCell ref="E15:F15"/>
    <mergeCell ref="B17:D17"/>
    <mergeCell ref="E17:F17"/>
    <mergeCell ref="B19:D19"/>
    <mergeCell ref="E19:F19"/>
    <mergeCell ref="F26:G27"/>
    <mergeCell ref="H26:I27"/>
    <mergeCell ref="J26:K27"/>
    <mergeCell ref="L26:M27"/>
    <mergeCell ref="N26:O27"/>
    <mergeCell ref="B28:C33"/>
    <mergeCell ref="D28:E29"/>
    <mergeCell ref="F28:G33"/>
    <mergeCell ref="H28:I29"/>
    <mergeCell ref="J28:K29"/>
    <mergeCell ref="D32:E33"/>
    <mergeCell ref="H32:I33"/>
    <mergeCell ref="J32:K33"/>
    <mergeCell ref="L32:M33"/>
    <mergeCell ref="N32:O33"/>
    <mergeCell ref="H51:I52"/>
    <mergeCell ref="J51:K52"/>
    <mergeCell ref="L51:M52"/>
    <mergeCell ref="N51:O52"/>
    <mergeCell ref="B38:O42"/>
    <mergeCell ref="L28:M29"/>
    <mergeCell ref="N28:O29"/>
    <mergeCell ref="D30:E31"/>
    <mergeCell ref="H30:I31"/>
    <mergeCell ref="J30:K31"/>
    <mergeCell ref="L30:M31"/>
    <mergeCell ref="N30:O31"/>
    <mergeCell ref="H47:I48"/>
    <mergeCell ref="J47:K48"/>
    <mergeCell ref="L47:M48"/>
    <mergeCell ref="N47:O48"/>
    <mergeCell ref="H49:I50"/>
    <mergeCell ref="J49:K50"/>
    <mergeCell ref="L49:M50"/>
    <mergeCell ref="N49:O50"/>
    <mergeCell ref="O60:P60"/>
    <mergeCell ref="Q60:R60"/>
    <mergeCell ref="S60:T60"/>
    <mergeCell ref="U60:V60"/>
    <mergeCell ref="W60:X60"/>
    <mergeCell ref="Y60:Z60"/>
    <mergeCell ref="C60:D60"/>
    <mergeCell ref="E60:F60"/>
    <mergeCell ref="G60:H60"/>
    <mergeCell ref="I60:J60"/>
    <mergeCell ref="K60:L60"/>
    <mergeCell ref="M60:N60"/>
    <mergeCell ref="O61:P61"/>
    <mergeCell ref="Q61:R61"/>
    <mergeCell ref="S61:T61"/>
    <mergeCell ref="U61:V61"/>
    <mergeCell ref="W61:X61"/>
    <mergeCell ref="Y61:Z61"/>
    <mergeCell ref="C61:D61"/>
    <mergeCell ref="E61:F61"/>
    <mergeCell ref="G61:H61"/>
    <mergeCell ref="I61:J61"/>
    <mergeCell ref="K61:L61"/>
    <mergeCell ref="M61:N61"/>
    <mergeCell ref="O62:P62"/>
    <mergeCell ref="Q62:R62"/>
    <mergeCell ref="S62:T62"/>
    <mergeCell ref="U62:V62"/>
    <mergeCell ref="W62:X62"/>
    <mergeCell ref="Y62:Z62"/>
    <mergeCell ref="C62:D62"/>
    <mergeCell ref="E62:F62"/>
    <mergeCell ref="G62:H62"/>
    <mergeCell ref="I62:J62"/>
    <mergeCell ref="K62:L62"/>
    <mergeCell ref="M62:N62"/>
    <mergeCell ref="O63:P63"/>
    <mergeCell ref="Q63:R63"/>
    <mergeCell ref="S63:T63"/>
    <mergeCell ref="U63:V63"/>
    <mergeCell ref="W63:X63"/>
    <mergeCell ref="Y63:Z63"/>
    <mergeCell ref="C63:D63"/>
    <mergeCell ref="E63:F63"/>
    <mergeCell ref="G63:H63"/>
    <mergeCell ref="I63:J63"/>
    <mergeCell ref="K63:L63"/>
    <mergeCell ref="M63:N63"/>
    <mergeCell ref="O64:P64"/>
    <mergeCell ref="Q64:R64"/>
    <mergeCell ref="S64:T64"/>
    <mergeCell ref="U64:V64"/>
    <mergeCell ref="W64:X64"/>
    <mergeCell ref="Y64:Z64"/>
    <mergeCell ref="C64:D64"/>
    <mergeCell ref="E64:F64"/>
    <mergeCell ref="G64:H64"/>
    <mergeCell ref="I64:J64"/>
    <mergeCell ref="K64:L64"/>
    <mergeCell ref="M64:N64"/>
    <mergeCell ref="O65:P65"/>
    <mergeCell ref="Q65:R65"/>
    <mergeCell ref="S65:T65"/>
    <mergeCell ref="U65:V65"/>
    <mergeCell ref="W65:X65"/>
    <mergeCell ref="Y65:Z65"/>
    <mergeCell ref="C65:D65"/>
    <mergeCell ref="E65:F65"/>
    <mergeCell ref="G65:H65"/>
    <mergeCell ref="I65:J65"/>
    <mergeCell ref="K65:L65"/>
    <mergeCell ref="M65:N65"/>
    <mergeCell ref="O66:P66"/>
    <mergeCell ref="Q66:R66"/>
    <mergeCell ref="S66:T66"/>
    <mergeCell ref="U66:V66"/>
    <mergeCell ref="W66:X66"/>
    <mergeCell ref="Y66:Z66"/>
    <mergeCell ref="C66:D66"/>
    <mergeCell ref="E66:F66"/>
    <mergeCell ref="G66:H66"/>
    <mergeCell ref="I66:J66"/>
    <mergeCell ref="K66:L66"/>
    <mergeCell ref="M66:N66"/>
    <mergeCell ref="O67:P67"/>
    <mergeCell ref="Q67:R67"/>
    <mergeCell ref="S67:T67"/>
    <mergeCell ref="U67:V67"/>
    <mergeCell ref="W67:X67"/>
    <mergeCell ref="Y67:Z67"/>
    <mergeCell ref="C67:D67"/>
    <mergeCell ref="E67:F67"/>
    <mergeCell ref="G67:H67"/>
    <mergeCell ref="I67:J67"/>
    <mergeCell ref="K67:L67"/>
    <mergeCell ref="M67:N67"/>
    <mergeCell ref="O68:P68"/>
    <mergeCell ref="Q68:R68"/>
    <mergeCell ref="S68:T68"/>
    <mergeCell ref="U68:V68"/>
    <mergeCell ref="W68:X68"/>
    <mergeCell ref="Y68:Z68"/>
    <mergeCell ref="C68:D68"/>
    <mergeCell ref="E68:F68"/>
    <mergeCell ref="G68:H68"/>
    <mergeCell ref="I68:J68"/>
    <mergeCell ref="K68:L68"/>
    <mergeCell ref="M68:N68"/>
    <mergeCell ref="O69:P69"/>
    <mergeCell ref="Q69:R69"/>
    <mergeCell ref="S69:T69"/>
    <mergeCell ref="U69:V69"/>
    <mergeCell ref="W69:X69"/>
    <mergeCell ref="Y69:Z69"/>
    <mergeCell ref="C69:D69"/>
    <mergeCell ref="E69:F69"/>
    <mergeCell ref="G69:H69"/>
    <mergeCell ref="I69:J69"/>
    <mergeCell ref="K69:L69"/>
    <mergeCell ref="M69:N69"/>
    <mergeCell ref="O70:P70"/>
    <mergeCell ref="Q70:R70"/>
    <mergeCell ref="S70:T70"/>
    <mergeCell ref="U70:V70"/>
    <mergeCell ref="W70:X70"/>
    <mergeCell ref="Y70:Z70"/>
    <mergeCell ref="C70:D70"/>
    <mergeCell ref="E70:F70"/>
    <mergeCell ref="G70:H70"/>
    <mergeCell ref="I70:J70"/>
    <mergeCell ref="K70:L70"/>
    <mergeCell ref="M70:N70"/>
    <mergeCell ref="O71:P71"/>
    <mergeCell ref="Q71:R71"/>
    <mergeCell ref="S71:T71"/>
    <mergeCell ref="U71:V71"/>
    <mergeCell ref="W71:X71"/>
    <mergeCell ref="Y71:Z71"/>
    <mergeCell ref="C71:D71"/>
    <mergeCell ref="E71:F71"/>
    <mergeCell ref="G71:H71"/>
    <mergeCell ref="I71:J71"/>
    <mergeCell ref="K71:L71"/>
    <mergeCell ref="M71:N71"/>
    <mergeCell ref="O72:P72"/>
    <mergeCell ref="Q72:R72"/>
    <mergeCell ref="S72:T72"/>
    <mergeCell ref="U72:V72"/>
    <mergeCell ref="W72:X72"/>
    <mergeCell ref="Y72:Z72"/>
    <mergeCell ref="C72:D72"/>
    <mergeCell ref="E72:F72"/>
    <mergeCell ref="G72:H72"/>
    <mergeCell ref="I72:J72"/>
    <mergeCell ref="K72:L72"/>
    <mergeCell ref="M72:N72"/>
    <mergeCell ref="O73:P73"/>
    <mergeCell ref="Q73:R73"/>
    <mergeCell ref="S73:T73"/>
    <mergeCell ref="U73:V73"/>
    <mergeCell ref="W73:X73"/>
    <mergeCell ref="Y73:Z73"/>
    <mergeCell ref="C73:D73"/>
    <mergeCell ref="E73:F73"/>
    <mergeCell ref="G73:H73"/>
    <mergeCell ref="I73:J73"/>
    <mergeCell ref="K73:L73"/>
    <mergeCell ref="M73:N73"/>
    <mergeCell ref="O74:P74"/>
    <mergeCell ref="Q74:R74"/>
    <mergeCell ref="S74:T74"/>
    <mergeCell ref="U74:V74"/>
    <mergeCell ref="W74:X74"/>
    <mergeCell ref="Y74:Z74"/>
    <mergeCell ref="C74:D74"/>
    <mergeCell ref="E74:F74"/>
    <mergeCell ref="G74:H74"/>
    <mergeCell ref="I74:J74"/>
    <mergeCell ref="K74:L74"/>
    <mergeCell ref="M74:N74"/>
    <mergeCell ref="O75:P75"/>
    <mergeCell ref="Q75:R75"/>
    <mergeCell ref="S75:T75"/>
    <mergeCell ref="U75:V75"/>
    <mergeCell ref="W75:X75"/>
    <mergeCell ref="Y75:Z75"/>
    <mergeCell ref="C75:D75"/>
    <mergeCell ref="E75:F75"/>
    <mergeCell ref="G75:H75"/>
    <mergeCell ref="I75:J75"/>
    <mergeCell ref="K75:L75"/>
    <mergeCell ref="M75:N75"/>
    <mergeCell ref="O76:P76"/>
    <mergeCell ref="Q76:R76"/>
    <mergeCell ref="S76:T76"/>
    <mergeCell ref="U76:V76"/>
    <mergeCell ref="W76:X76"/>
    <mergeCell ref="Y76:Z76"/>
    <mergeCell ref="C76:D76"/>
    <mergeCell ref="E76:F76"/>
    <mergeCell ref="G76:H76"/>
    <mergeCell ref="I76:J76"/>
    <mergeCell ref="K76:L76"/>
    <mergeCell ref="M76:N76"/>
    <mergeCell ref="O77:P77"/>
    <mergeCell ref="Q77:R77"/>
    <mergeCell ref="S77:T77"/>
    <mergeCell ref="U77:V77"/>
    <mergeCell ref="W77:X77"/>
    <mergeCell ref="Y77:Z77"/>
    <mergeCell ref="C77:D77"/>
    <mergeCell ref="E77:F77"/>
    <mergeCell ref="G77:H77"/>
    <mergeCell ref="I77:J77"/>
    <mergeCell ref="K77:L77"/>
    <mergeCell ref="M77:N77"/>
    <mergeCell ref="O78:P78"/>
    <mergeCell ref="Q78:R78"/>
    <mergeCell ref="S78:T78"/>
    <mergeCell ref="U78:V78"/>
    <mergeCell ref="W78:X78"/>
    <mergeCell ref="Y78:Z78"/>
    <mergeCell ref="C78:D78"/>
    <mergeCell ref="E78:F78"/>
    <mergeCell ref="G78:H78"/>
    <mergeCell ref="I78:J78"/>
    <mergeCell ref="K78:L78"/>
    <mergeCell ref="M78:N78"/>
    <mergeCell ref="O79:P79"/>
    <mergeCell ref="Q79:R79"/>
    <mergeCell ref="S79:T79"/>
    <mergeCell ref="U79:V79"/>
    <mergeCell ref="W79:X79"/>
    <mergeCell ref="Y79:Z79"/>
    <mergeCell ref="C79:D79"/>
    <mergeCell ref="E79:F79"/>
    <mergeCell ref="G79:H79"/>
    <mergeCell ref="I79:J79"/>
    <mergeCell ref="K79:L79"/>
    <mergeCell ref="M79:N79"/>
    <mergeCell ref="O80:P80"/>
    <mergeCell ref="Q80:R80"/>
    <mergeCell ref="S80:T80"/>
    <mergeCell ref="U80:V80"/>
    <mergeCell ref="W80:X80"/>
    <mergeCell ref="Y80:Z80"/>
    <mergeCell ref="C80:D80"/>
    <mergeCell ref="E80:F80"/>
    <mergeCell ref="G80:H80"/>
    <mergeCell ref="I80:J80"/>
    <mergeCell ref="K80:L80"/>
    <mergeCell ref="M80:N80"/>
    <mergeCell ref="O81:P81"/>
    <mergeCell ref="Q81:R81"/>
    <mergeCell ref="S81:T81"/>
    <mergeCell ref="U81:V81"/>
    <mergeCell ref="W81:X81"/>
    <mergeCell ref="Y81:Z81"/>
    <mergeCell ref="C81:D81"/>
    <mergeCell ref="E81:F81"/>
    <mergeCell ref="G81:H81"/>
    <mergeCell ref="I81:J81"/>
    <mergeCell ref="K81:L81"/>
    <mergeCell ref="M81:N81"/>
    <mergeCell ref="O82:P82"/>
    <mergeCell ref="Q82:R82"/>
    <mergeCell ref="S82:T82"/>
    <mergeCell ref="U82:V82"/>
    <mergeCell ref="W82:X82"/>
    <mergeCell ref="Y82:Z82"/>
    <mergeCell ref="C82:D82"/>
    <mergeCell ref="E82:F82"/>
    <mergeCell ref="G82:H82"/>
    <mergeCell ref="I82:J82"/>
    <mergeCell ref="K82:L82"/>
    <mergeCell ref="M82:N82"/>
    <mergeCell ref="O83:P83"/>
    <mergeCell ref="Q83:R83"/>
    <mergeCell ref="S83:T83"/>
    <mergeCell ref="U83:V83"/>
    <mergeCell ref="W83:X83"/>
    <mergeCell ref="Y83:Z83"/>
    <mergeCell ref="C83:D83"/>
    <mergeCell ref="E83:F83"/>
    <mergeCell ref="G83:H83"/>
    <mergeCell ref="I83:J83"/>
    <mergeCell ref="K83:L83"/>
    <mergeCell ref="M83:N83"/>
    <mergeCell ref="O84:P84"/>
    <mergeCell ref="Q84:R84"/>
    <mergeCell ref="S84:T84"/>
    <mergeCell ref="U84:V84"/>
    <mergeCell ref="W84:X84"/>
    <mergeCell ref="Y84:Z84"/>
    <mergeCell ref="C84:D84"/>
    <mergeCell ref="E84:F84"/>
    <mergeCell ref="G84:H84"/>
    <mergeCell ref="I84:J84"/>
    <mergeCell ref="K84:L84"/>
    <mergeCell ref="M84:N84"/>
    <mergeCell ref="O85:P85"/>
    <mergeCell ref="Q85:R85"/>
    <mergeCell ref="S85:T85"/>
    <mergeCell ref="U85:V85"/>
    <mergeCell ref="W85:X85"/>
    <mergeCell ref="Y85:Z85"/>
    <mergeCell ref="C85:D85"/>
    <mergeCell ref="E85:F85"/>
    <mergeCell ref="G85:H85"/>
    <mergeCell ref="I85:J85"/>
    <mergeCell ref="K85:L85"/>
    <mergeCell ref="M85:N85"/>
    <mergeCell ref="O86:P86"/>
    <mergeCell ref="Q86:R86"/>
    <mergeCell ref="S86:T86"/>
    <mergeCell ref="U86:V86"/>
    <mergeCell ref="W86:X86"/>
    <mergeCell ref="Y86:Z86"/>
    <mergeCell ref="C86:D86"/>
    <mergeCell ref="E86:F86"/>
    <mergeCell ref="G86:H86"/>
    <mergeCell ref="I86:J86"/>
    <mergeCell ref="K86:L86"/>
    <mergeCell ref="M86:N86"/>
    <mergeCell ref="O87:P87"/>
    <mergeCell ref="Q87:R87"/>
    <mergeCell ref="S87:T87"/>
    <mergeCell ref="U87:V87"/>
    <mergeCell ref="W87:X87"/>
    <mergeCell ref="Y87:Z87"/>
    <mergeCell ref="C87:D87"/>
    <mergeCell ref="E87:F87"/>
    <mergeCell ref="G87:H87"/>
    <mergeCell ref="I87:J87"/>
    <mergeCell ref="K87:L87"/>
    <mergeCell ref="M87:N87"/>
    <mergeCell ref="O88:P88"/>
    <mergeCell ref="Q88:R88"/>
    <mergeCell ref="S88:T88"/>
    <mergeCell ref="U88:V88"/>
    <mergeCell ref="W88:X88"/>
    <mergeCell ref="Y88:Z88"/>
    <mergeCell ref="C88:D88"/>
    <mergeCell ref="E88:F88"/>
    <mergeCell ref="G88:H88"/>
    <mergeCell ref="I88:J88"/>
    <mergeCell ref="K88:L88"/>
    <mergeCell ref="M88:N88"/>
    <mergeCell ref="O89:P89"/>
    <mergeCell ref="Q89:R89"/>
    <mergeCell ref="S89:T89"/>
    <mergeCell ref="U89:V89"/>
    <mergeCell ref="W89:X89"/>
    <mergeCell ref="Y89:Z89"/>
    <mergeCell ref="C89:D89"/>
    <mergeCell ref="E89:F89"/>
    <mergeCell ref="G89:H89"/>
    <mergeCell ref="I89:J89"/>
    <mergeCell ref="K89:L89"/>
    <mergeCell ref="M89:N89"/>
    <mergeCell ref="O90:P90"/>
    <mergeCell ref="Q90:R90"/>
    <mergeCell ref="S90:T90"/>
    <mergeCell ref="U90:V90"/>
    <mergeCell ref="W90:X90"/>
    <mergeCell ref="Y90:Z90"/>
    <mergeCell ref="C90:D90"/>
    <mergeCell ref="E90:F90"/>
    <mergeCell ref="G90:H90"/>
    <mergeCell ref="I90:J90"/>
    <mergeCell ref="K90:L90"/>
    <mergeCell ref="M90:N90"/>
    <mergeCell ref="O91:P91"/>
    <mergeCell ref="Q91:R91"/>
    <mergeCell ref="S91:T91"/>
    <mergeCell ref="U91:V91"/>
    <mergeCell ref="W91:X91"/>
    <mergeCell ref="Y91:Z91"/>
    <mergeCell ref="C91:D91"/>
    <mergeCell ref="E91:F91"/>
    <mergeCell ref="G91:H91"/>
    <mergeCell ref="I91:J91"/>
    <mergeCell ref="K91:L91"/>
    <mergeCell ref="M91:N91"/>
    <mergeCell ref="O92:P92"/>
    <mergeCell ref="Q92:R92"/>
    <mergeCell ref="S92:T92"/>
    <mergeCell ref="U92:V92"/>
    <mergeCell ref="W92:X92"/>
    <mergeCell ref="Y92:Z92"/>
    <mergeCell ref="C92:D92"/>
    <mergeCell ref="E92:F92"/>
    <mergeCell ref="G92:H92"/>
    <mergeCell ref="I92:J92"/>
    <mergeCell ref="K92:L92"/>
    <mergeCell ref="M92:N92"/>
    <mergeCell ref="O93:P93"/>
    <mergeCell ref="Q93:R93"/>
    <mergeCell ref="S93:T93"/>
    <mergeCell ref="U93:V93"/>
    <mergeCell ref="W93:X93"/>
    <mergeCell ref="Y93:Z93"/>
    <mergeCell ref="C93:D93"/>
    <mergeCell ref="E93:F93"/>
    <mergeCell ref="G93:H93"/>
    <mergeCell ref="I93:J93"/>
    <mergeCell ref="K93:L93"/>
    <mergeCell ref="M93:N93"/>
    <mergeCell ref="O94:P94"/>
    <mergeCell ref="Q94:R94"/>
    <mergeCell ref="S94:T94"/>
    <mergeCell ref="U94:V94"/>
    <mergeCell ref="W94:X94"/>
    <mergeCell ref="Y94:Z94"/>
    <mergeCell ref="C94:D94"/>
    <mergeCell ref="E94:F94"/>
    <mergeCell ref="G94:H94"/>
    <mergeCell ref="I94:J94"/>
    <mergeCell ref="K94:L94"/>
    <mergeCell ref="M94:N94"/>
    <mergeCell ref="O95:P95"/>
    <mergeCell ref="Q95:R95"/>
    <mergeCell ref="S95:T95"/>
    <mergeCell ref="U95:V95"/>
    <mergeCell ref="W95:X95"/>
    <mergeCell ref="Y95:Z95"/>
    <mergeCell ref="C95:D95"/>
    <mergeCell ref="E95:F95"/>
    <mergeCell ref="G95:H95"/>
    <mergeCell ref="I95:J95"/>
    <mergeCell ref="K95:L95"/>
    <mergeCell ref="M95:N95"/>
    <mergeCell ref="O96:P96"/>
    <mergeCell ref="Q96:R96"/>
    <mergeCell ref="S96:T96"/>
    <mergeCell ref="U96:V96"/>
    <mergeCell ref="W96:X96"/>
    <mergeCell ref="Y96:Z96"/>
    <mergeCell ref="C96:D96"/>
    <mergeCell ref="E96:F96"/>
    <mergeCell ref="G96:H96"/>
    <mergeCell ref="I96:J96"/>
    <mergeCell ref="K96:L96"/>
    <mergeCell ref="M96:N96"/>
    <mergeCell ref="O97:P97"/>
    <mergeCell ref="Q97:R97"/>
    <mergeCell ref="S97:T97"/>
    <mergeCell ref="U97:V97"/>
    <mergeCell ref="W97:X97"/>
    <mergeCell ref="Y97:Z97"/>
    <mergeCell ref="C97:D97"/>
    <mergeCell ref="E97:F97"/>
    <mergeCell ref="G97:H97"/>
    <mergeCell ref="I97:J97"/>
    <mergeCell ref="K97:L97"/>
    <mergeCell ref="M97:N97"/>
    <mergeCell ref="O98:P98"/>
    <mergeCell ref="Q98:R98"/>
    <mergeCell ref="S98:T98"/>
    <mergeCell ref="U98:V98"/>
    <mergeCell ref="W98:X98"/>
    <mergeCell ref="Y98:Z98"/>
    <mergeCell ref="C98:D98"/>
    <mergeCell ref="E98:F98"/>
    <mergeCell ref="G98:H98"/>
    <mergeCell ref="I98:J98"/>
    <mergeCell ref="K98:L98"/>
    <mergeCell ref="M98:N98"/>
    <mergeCell ref="O99:P99"/>
    <mergeCell ref="Q99:R99"/>
    <mergeCell ref="S99:T99"/>
    <mergeCell ref="U99:V99"/>
    <mergeCell ref="W99:X99"/>
    <mergeCell ref="Y99:Z99"/>
    <mergeCell ref="C99:D99"/>
    <mergeCell ref="E99:F99"/>
    <mergeCell ref="G99:H99"/>
    <mergeCell ref="I99:J99"/>
    <mergeCell ref="K99:L99"/>
    <mergeCell ref="M99:N99"/>
    <mergeCell ref="O100:P100"/>
    <mergeCell ref="Q100:R100"/>
    <mergeCell ref="S100:T100"/>
    <mergeCell ref="U100:V100"/>
    <mergeCell ref="W100:X100"/>
    <mergeCell ref="Y100:Z100"/>
    <mergeCell ref="C100:D100"/>
    <mergeCell ref="E100:F100"/>
    <mergeCell ref="G100:H100"/>
    <mergeCell ref="I100:J100"/>
    <mergeCell ref="K100:L100"/>
    <mergeCell ref="M100:N100"/>
    <mergeCell ref="B56:B59"/>
    <mergeCell ref="C56:J57"/>
    <mergeCell ref="K56:R57"/>
    <mergeCell ref="S56:Z57"/>
    <mergeCell ref="C58:D59"/>
    <mergeCell ref="E58:F59"/>
    <mergeCell ref="G58:H59"/>
    <mergeCell ref="I58:J59"/>
    <mergeCell ref="K58:L59"/>
    <mergeCell ref="M58:N59"/>
    <mergeCell ref="O58:P59"/>
    <mergeCell ref="Q58:R59"/>
    <mergeCell ref="S58:T59"/>
    <mergeCell ref="U58:V59"/>
    <mergeCell ref="W58:X59"/>
    <mergeCell ref="Y58:Z59"/>
    <mergeCell ref="U101:V101"/>
    <mergeCell ref="W101:X101"/>
    <mergeCell ref="Y101:Z101"/>
    <mergeCell ref="C102:D102"/>
    <mergeCell ref="E102:F102"/>
    <mergeCell ref="G102:H102"/>
    <mergeCell ref="I102:J102"/>
    <mergeCell ref="K102:L102"/>
    <mergeCell ref="M102:N102"/>
    <mergeCell ref="O102:P102"/>
    <mergeCell ref="Q102:R102"/>
    <mergeCell ref="S102:T102"/>
    <mergeCell ref="U102:V102"/>
    <mergeCell ref="W102:X102"/>
    <mergeCell ref="Y102:Z102"/>
    <mergeCell ref="C101:D101"/>
    <mergeCell ref="E101:F101"/>
    <mergeCell ref="G101:H101"/>
    <mergeCell ref="I101:J101"/>
    <mergeCell ref="K101:L101"/>
    <mergeCell ref="M101:N101"/>
    <mergeCell ref="O101:P101"/>
    <mergeCell ref="Q101:R101"/>
    <mergeCell ref="S101:T101"/>
    <mergeCell ref="U103:V103"/>
    <mergeCell ref="W103:X103"/>
    <mergeCell ref="Y103:Z103"/>
    <mergeCell ref="C104:D104"/>
    <mergeCell ref="E104:F104"/>
    <mergeCell ref="G104:H104"/>
    <mergeCell ref="I104:J104"/>
    <mergeCell ref="K104:L104"/>
    <mergeCell ref="M104:N104"/>
    <mergeCell ref="O104:P104"/>
    <mergeCell ref="Q104:R104"/>
    <mergeCell ref="S104:T104"/>
    <mergeCell ref="U104:V104"/>
    <mergeCell ref="W104:X104"/>
    <mergeCell ref="Y104:Z104"/>
    <mergeCell ref="C103:D103"/>
    <mergeCell ref="E103:F103"/>
    <mergeCell ref="G103:H103"/>
    <mergeCell ref="I103:J103"/>
    <mergeCell ref="K103:L103"/>
    <mergeCell ref="M103:N103"/>
    <mergeCell ref="O103:P103"/>
    <mergeCell ref="Q103:R103"/>
    <mergeCell ref="S103:T103"/>
    <mergeCell ref="U105:V105"/>
    <mergeCell ref="W105:X105"/>
    <mergeCell ref="Y105:Z105"/>
    <mergeCell ref="C105:D105"/>
    <mergeCell ref="E105:F105"/>
    <mergeCell ref="G105:H105"/>
    <mergeCell ref="I105:J105"/>
    <mergeCell ref="K105:L105"/>
    <mergeCell ref="M105:N105"/>
    <mergeCell ref="O105:P105"/>
    <mergeCell ref="Q105:R105"/>
    <mergeCell ref="S105:T105"/>
  </mergeCells>
  <conditionalFormatting sqref="D28:E33">
    <cfRule type="expression" dxfId="5" priority="6">
      <formula>$E$47="Kizárás"</formula>
    </cfRule>
  </conditionalFormatting>
  <conditionalFormatting sqref="H47:O52">
    <cfRule type="cellIs" dxfId="4" priority="4" operator="equal">
      <formula>$N$8</formula>
    </cfRule>
  </conditionalFormatting>
  <conditionalFormatting sqref="H28:O33">
    <cfRule type="cellIs" dxfId="3" priority="1" operator="equal">
      <formula>"!"</formula>
    </cfRule>
    <cfRule type="cellIs" dxfId="2" priority="2" operator="equal">
      <formula>$N$8</formula>
    </cfRule>
  </conditionalFormatting>
  <dataValidations count="10">
    <dataValidation type="list" allowBlank="1" showInputMessage="1" showErrorMessage="1" errorTitle="Érvénytelen adat" error="A díjgarancia tartama csak a következők egyike lehet:_x000a_- Évente_x000a_- 5 évente_x000a_- 10 évente_x000a_- Állandó" promptTitle="Díjgarancia tartama" prompt="Itt állítható be a Critical Care biztosítás díjának garantált tartama._x000a__x000a_Amennyiben a mező üresen marad csak az összehasonlítás lehetséges." sqref="E17:F17" xr:uid="{00000000-0002-0000-0300-000000000000}">
      <formula1>CC_tarifa</formula1>
    </dataValidation>
    <dataValidation type="list" allowBlank="1" showInputMessage="1" showErrorMessage="1" errorTitle="Érvénytelen adat" error="A választott fedezet csak a következők egyike lehet:_x000a_- 1_x000a_- 7_x000a_- 32" promptTitle="Választott fedezet" prompt="Itt állítható be a Critical Care biztosítás mennyi fedezetre szóljon._x000a__x000a_Amennyiben a mező üresen marad csak az összehasonlítás lehetséges." sqref="E15:F15" xr:uid="{00000000-0002-0000-0300-000001000000}">
      <formula1>CC_választó</formula1>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F28:G33" xr:uid="{00000000-0002-0000-0300-000002000000}">
      <formula1>IF($E$19="Forint",1000000,3400)</formula1>
      <formula2>IF($E$19="Forint",50000000,162500)</formula2>
    </dataValidation>
    <dataValidation type="list" allowBlank="1" showInputMessage="1" showErrorMessage="1" errorTitle="Rossz adat" error="Csak a listában szereplő foglalkozások adhatók meg." promptTitle="A biztosított foglalkázása" prompt="Itt állítható be a Critical Care biztosítottjának foglalkozása._x000a__x000a_A választott fogolalkozás az egyes fedezetek kizárásával járhat, ekkor történik számítás._x000a__x000a_Amennyiben a mező üressen marad, úgy alapértelmezetten pótdíj nélkül történik a számítás." sqref="B23:H23" xr:uid="{00000000-0002-0000-0300-000003000000}">
      <formula1>Foglalkozás</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Critical Care biztosítás díjfizetés módja._x000a__x000a_Amennyiben a mezőt üressen marad, úgy alapértelmezetten folyószámláról történő díjfizetéssel történik a számítás." sqref="E13:F13" xr:uid="{00000000-0002-0000-0300-000004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Critical Care biztosítás díjfizetés gyakorisága._x000a__x000a_Amennyiben a mező üressen marad, úgy alapértelmezetten éves díjfizetéssel történik a számítás." sqref="E11:F11" xr:uid="{00000000-0002-0000-0300-000005000000}">
      <formula1>Díj_Gyak</formula1>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300-000006000000}"/>
    <dataValidation operator="greaterThan" allowBlank="1" showInputMessage="1" showErrorMessage="1" sqref="H47:I48 H28:O33" xr:uid="{00000000-0002-0000-0300-000007000000}"/>
    <dataValidation type="list" allowBlank="1" showInputMessage="1" showErrorMessage="1" errorTitle="Érvénytelen adat" error="A díjfizetés deviza neme csak a következők egyike lehet:_x000a_- Forint_x000a_- Euró" promptTitle="Deviza" prompt="Itt állítható be a Critical Care biztosítás deviza neme._x000a__x000a_Amennyiben a mező üressen marad, úgy alapértelmezetten forintos díjfizetéssel történik a számítás." sqref="E19:F19" xr:uid="{00000000-0002-0000-0300-000008000000}">
      <formula1>Deviza</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Critical Care biztosítottjának életkora. Aki min.:18, max.: 64 éves lehet._x000a_A fedezetek különböző max. belépési korokkal rendelkeznek, ezt meghaladva nem történik számítás._x000a__x000a_Ezt a mezőt mindenféleképpen ki kell tölteni!_x000a_Pl.: 1970.06.30" sqref="E8:F8" xr:uid="{00000000-0002-0000-0300-000009000000}">
      <formula1>DATE(YEAR(TODAY()-64*365.25),"01","01")</formula1>
      <formula2>DATE(YEAR(TODAY()-18*365.25),"12","31")</formula2>
    </dataValidation>
  </dataValidations>
  <printOptions horizontalCentered="1"/>
  <pageMargins left="0" right="0" top="0.74803149606299213" bottom="0.74803149606299213" header="0.31496062992125984" footer="0.31496062992125984"/>
  <pageSetup paperSize="9" scale="62" orientation="landscape" r:id="rId1"/>
  <headerFooter>
    <oddHeader>&amp;R&amp;G</oddHeader>
  </headerFooter>
  <rowBreaks count="1" manualBreakCount="1">
    <brk id="4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0DA"/>
    <pageSetUpPr fitToPage="1"/>
  </sheetPr>
  <dimension ref="A1:AP136"/>
  <sheetViews>
    <sheetView zoomScaleNormal="100" workbookViewId="0">
      <selection activeCell="E18" sqref="E12:F18"/>
    </sheetView>
  </sheetViews>
  <sheetFormatPr defaultColWidth="9.28515625" defaultRowHeight="12.75" x14ac:dyDescent="0.2"/>
  <cols>
    <col min="1" max="4" width="9.28515625" style="12"/>
    <col min="5" max="5" width="9.28515625" style="12" customWidth="1"/>
    <col min="6" max="15" width="9.28515625" style="12"/>
    <col min="16" max="17" width="9.28515625" style="12" customWidth="1"/>
    <col min="18" max="18" width="9.85546875" style="16" bestFit="1" customWidth="1"/>
    <col min="19" max="19" width="9.85546875" style="12" bestFit="1" customWidth="1"/>
    <col min="20" max="21" width="9.28515625" style="12"/>
    <col min="22" max="22" width="10.28515625" style="12" bestFit="1" customWidth="1"/>
    <col min="23" max="16384" width="9.28515625" style="12"/>
  </cols>
  <sheetData>
    <row r="1" spans="2:14" x14ac:dyDescent="0.2">
      <c r="B1" s="107" t="s">
        <v>422</v>
      </c>
      <c r="C1" s="107"/>
      <c r="D1" s="107"/>
      <c r="E1" s="107"/>
      <c r="F1" s="107"/>
    </row>
    <row r="2" spans="2:14" x14ac:dyDescent="0.2">
      <c r="B2" s="107"/>
      <c r="C2" s="107"/>
      <c r="D2" s="107"/>
      <c r="E2" s="107"/>
      <c r="F2" s="107"/>
      <c r="G2" s="20" t="str">
        <f>MetMax!$E$2</f>
        <v>v2.1.7</v>
      </c>
    </row>
    <row r="3" spans="2:14" ht="12.75" customHeight="1" x14ac:dyDescent="0.2"/>
    <row r="4" spans="2:14" ht="12.75" customHeight="1" x14ac:dyDescent="0.2"/>
    <row r="5" spans="2:14" ht="12.75" customHeight="1" x14ac:dyDescent="0.2">
      <c r="B5" s="98" t="s">
        <v>423</v>
      </c>
      <c r="C5" s="98"/>
      <c r="D5" s="98"/>
      <c r="E5" s="98"/>
      <c r="F5" s="98"/>
      <c r="G5" s="112" t="s">
        <v>131</v>
      </c>
      <c r="H5" s="112"/>
    </row>
    <row r="6" spans="2:14" ht="12.75" customHeight="1" x14ac:dyDescent="0.2"/>
    <row r="7" spans="2:14" ht="12.75" customHeight="1" x14ac:dyDescent="0.2">
      <c r="B7" s="12" t="s">
        <v>426</v>
      </c>
    </row>
    <row r="8" spans="2:14" ht="12.75" customHeight="1" x14ac:dyDescent="0.2"/>
    <row r="9" spans="2:14" ht="12.75" customHeight="1" x14ac:dyDescent="0.2"/>
    <row r="10" spans="2:14" ht="12.75" customHeight="1" x14ac:dyDescent="0.2">
      <c r="B10" s="66"/>
      <c r="C10" s="202" t="s">
        <v>469</v>
      </c>
      <c r="D10" s="202"/>
      <c r="E10" s="202"/>
      <c r="F10" s="202"/>
      <c r="G10" s="202" t="str">
        <f>"Fizetendő "&amp;$E$58&amp;" díj"</f>
        <v>Fizetendő Havi díj</v>
      </c>
      <c r="H10" s="202"/>
      <c r="I10" s="202"/>
      <c r="J10" s="202"/>
      <c r="K10" s="202" t="s">
        <v>470</v>
      </c>
      <c r="L10" s="202"/>
      <c r="M10" s="202"/>
      <c r="N10" s="202"/>
    </row>
    <row r="11" spans="2:14" ht="12.75" customHeight="1" x14ac:dyDescent="0.2">
      <c r="B11" s="66"/>
      <c r="C11" s="203" t="s">
        <v>82</v>
      </c>
      <c r="D11" s="203"/>
      <c r="E11" s="203" t="str">
        <f>IF($G$5="MetMax","MetMax","MetCare")</f>
        <v>MetCare</v>
      </c>
      <c r="F11" s="203"/>
      <c r="G11" s="203" t="s">
        <v>82</v>
      </c>
      <c r="H11" s="203"/>
      <c r="I11" s="203" t="str">
        <f>IF($G$5="MetMax","MetMax","MetCare")</f>
        <v>MetCare</v>
      </c>
      <c r="J11" s="203"/>
      <c r="K11" s="203" t="s">
        <v>82</v>
      </c>
      <c r="L11" s="203"/>
      <c r="M11" s="203" t="str">
        <f>IF($G$5="MetMax","MetMax","MetCare")</f>
        <v>MetCare</v>
      </c>
      <c r="N11" s="203"/>
    </row>
    <row r="12" spans="2:14" ht="12.75" customHeight="1" x14ac:dyDescent="0.2">
      <c r="B12" s="67">
        <v>1</v>
      </c>
      <c r="C12" s="182">
        <f ca="1">IF($G12=0,0,SUM($K$12:$K12))</f>
        <v>119016</v>
      </c>
      <c r="D12" s="182"/>
      <c r="E12" s="180">
        <f ca="1">IF($I12=0,0,SUM($M$12:$M12))</f>
        <v>55284</v>
      </c>
      <c r="F12" s="180"/>
      <c r="G12" s="182">
        <f ca="1">ROUND(IF(OR($G$55="!",$B12&gt;$Q$68),0,$R$133),0)</f>
        <v>9918</v>
      </c>
      <c r="H12" s="182"/>
      <c r="I12" s="180">
        <f ca="1">IF(OR($G$55="!",$B12&gt;$Q$68),0,$R$99)</f>
        <v>4607</v>
      </c>
      <c r="J12" s="180"/>
      <c r="K12" s="182">
        <f t="shared" ref="K12:K36" ca="1" si="0">IF($E$58="Havi",12,IF($E$58="Negyedéves",4,IF($E$58="Féléves",2,1)))*$G12</f>
        <v>119016</v>
      </c>
      <c r="L12" s="182"/>
      <c r="M12" s="180">
        <f t="shared" ref="M12:M36" ca="1" si="1">IF($E$58="Havi",12,IF($E$58="Negyedéves",4,IF($E$58="Féléves",2,1)))*$I12</f>
        <v>55284</v>
      </c>
      <c r="N12" s="180"/>
    </row>
    <row r="13" spans="2:14" ht="12.75" customHeight="1" x14ac:dyDescent="0.2">
      <c r="B13" s="68">
        <v>2</v>
      </c>
      <c r="C13" s="176">
        <f ca="1">IF($G13=0,0,SUM($K$12:$K13))</f>
        <v>238032</v>
      </c>
      <c r="D13" s="176"/>
      <c r="E13" s="181">
        <f ca="1">IF($I13=0,0,SUM($M$12:$M13))</f>
        <v>112800</v>
      </c>
      <c r="F13" s="181"/>
      <c r="G13" s="182">
        <f t="shared" ref="G13:G36" ca="1" si="2">ROUND(IF(OR($G$55="!",$B13&gt;$Q$68),0,$R$133),0)</f>
        <v>9918</v>
      </c>
      <c r="H13" s="182"/>
      <c r="I13" s="181">
        <f ca="1">IF(OR($G$55="!",$B13&gt;$Q$68),0,$S$99)</f>
        <v>4793</v>
      </c>
      <c r="J13" s="181"/>
      <c r="K13" s="176">
        <f t="shared" ca="1" si="0"/>
        <v>119016</v>
      </c>
      <c r="L13" s="176"/>
      <c r="M13" s="181">
        <f t="shared" ca="1" si="1"/>
        <v>57516</v>
      </c>
      <c r="N13" s="181"/>
    </row>
    <row r="14" spans="2:14" ht="12.75" customHeight="1" x14ac:dyDescent="0.2">
      <c r="B14" s="68">
        <v>3</v>
      </c>
      <c r="C14" s="176">
        <f ca="1">IF($G14=0,0,SUM($K$12:$K14))</f>
        <v>357048</v>
      </c>
      <c r="D14" s="176"/>
      <c r="E14" s="181">
        <f ca="1">IF($I14=0,0,SUM($M$12:$M14))</f>
        <v>172812</v>
      </c>
      <c r="F14" s="181"/>
      <c r="G14" s="182">
        <f t="shared" ca="1" si="2"/>
        <v>9918</v>
      </c>
      <c r="H14" s="182"/>
      <c r="I14" s="181">
        <f ca="1">IF(OR($G$55="!",$B14&gt;$Q$68),0,$T$99)</f>
        <v>5001</v>
      </c>
      <c r="J14" s="181"/>
      <c r="K14" s="176">
        <f t="shared" ca="1" si="0"/>
        <v>119016</v>
      </c>
      <c r="L14" s="176"/>
      <c r="M14" s="181">
        <f t="shared" ca="1" si="1"/>
        <v>60012</v>
      </c>
      <c r="N14" s="181"/>
    </row>
    <row r="15" spans="2:14" ht="12.75" customHeight="1" x14ac:dyDescent="0.2">
      <c r="B15" s="68">
        <v>4</v>
      </c>
      <c r="C15" s="176">
        <f ca="1">IF($G15=0,0,SUM($K$12:$K15))</f>
        <v>476064</v>
      </c>
      <c r="D15" s="176"/>
      <c r="E15" s="181">
        <f ca="1">IF($I15=0,0,SUM($M$12:$M15))</f>
        <v>235248</v>
      </c>
      <c r="F15" s="181"/>
      <c r="G15" s="182">
        <f t="shared" ca="1" si="2"/>
        <v>9918</v>
      </c>
      <c r="H15" s="182"/>
      <c r="I15" s="181">
        <f ca="1">IF(OR($G$55="!",$B15&gt;$Q$68),0,$U$99)</f>
        <v>5203</v>
      </c>
      <c r="J15" s="181"/>
      <c r="K15" s="176">
        <f t="shared" ca="1" si="0"/>
        <v>119016</v>
      </c>
      <c r="L15" s="176"/>
      <c r="M15" s="181">
        <f t="shared" ca="1" si="1"/>
        <v>62436</v>
      </c>
      <c r="N15" s="181"/>
    </row>
    <row r="16" spans="2:14" ht="12.75" customHeight="1" x14ac:dyDescent="0.2">
      <c r="B16" s="68">
        <v>5</v>
      </c>
      <c r="C16" s="176">
        <f ca="1">IF($G16=0,0,SUM($K$12:$K16))</f>
        <v>595080</v>
      </c>
      <c r="D16" s="176"/>
      <c r="E16" s="181">
        <f ca="1">IF($I16=0,0,SUM($M$12:$M16))</f>
        <v>300240</v>
      </c>
      <c r="F16" s="181"/>
      <c r="G16" s="182">
        <f t="shared" ca="1" si="2"/>
        <v>9918</v>
      </c>
      <c r="H16" s="182"/>
      <c r="I16" s="181">
        <f ca="1">IF(OR($G$55="!",$B16&gt;$Q$68),0,$V$99)</f>
        <v>5416</v>
      </c>
      <c r="J16" s="181"/>
      <c r="K16" s="176">
        <f t="shared" ca="1" si="0"/>
        <v>119016</v>
      </c>
      <c r="L16" s="176"/>
      <c r="M16" s="181">
        <f t="shared" ca="1" si="1"/>
        <v>64992</v>
      </c>
      <c r="N16" s="181"/>
    </row>
    <row r="17" spans="2:14" ht="12.75" customHeight="1" x14ac:dyDescent="0.2">
      <c r="B17" s="68">
        <v>6</v>
      </c>
      <c r="C17" s="176">
        <f ca="1">IF($G17=0,0,SUM($K$12:$K17))</f>
        <v>714096</v>
      </c>
      <c r="D17" s="176"/>
      <c r="E17" s="181">
        <f ca="1">IF($I17=0,0,SUM($M$12:$M17))</f>
        <v>368460</v>
      </c>
      <c r="F17" s="181"/>
      <c r="G17" s="182">
        <f t="shared" ca="1" si="2"/>
        <v>9918</v>
      </c>
      <c r="H17" s="182"/>
      <c r="I17" s="181">
        <f ca="1">IF(OR($G$55="!",$B17&gt;$Q$68),0,$W$99)</f>
        <v>5685</v>
      </c>
      <c r="J17" s="181"/>
      <c r="K17" s="176">
        <f t="shared" ca="1" si="0"/>
        <v>119016</v>
      </c>
      <c r="L17" s="176"/>
      <c r="M17" s="181">
        <f t="shared" ca="1" si="1"/>
        <v>68220</v>
      </c>
      <c r="N17" s="181"/>
    </row>
    <row r="18" spans="2:14" ht="12.75" customHeight="1" x14ac:dyDescent="0.2">
      <c r="B18" s="68">
        <v>7</v>
      </c>
      <c r="C18" s="176">
        <f ca="1">IF($G18=0,0,SUM($K$12:$K18))</f>
        <v>833112</v>
      </c>
      <c r="D18" s="176"/>
      <c r="E18" s="181">
        <f ca="1">IF($I18=0,0,SUM($M$12:$M18))</f>
        <v>442704</v>
      </c>
      <c r="F18" s="181"/>
      <c r="G18" s="182">
        <f t="shared" ca="1" si="2"/>
        <v>9918</v>
      </c>
      <c r="H18" s="182"/>
      <c r="I18" s="181">
        <f ca="1">IF(OR($G$55="!",$B18&gt;$Q$68),0,$X$99)</f>
        <v>6187</v>
      </c>
      <c r="J18" s="181"/>
      <c r="K18" s="176">
        <f t="shared" ca="1" si="0"/>
        <v>119016</v>
      </c>
      <c r="L18" s="176"/>
      <c r="M18" s="181">
        <f t="shared" ca="1" si="1"/>
        <v>74244</v>
      </c>
      <c r="N18" s="181"/>
    </row>
    <row r="19" spans="2:14" ht="12.75" customHeight="1" x14ac:dyDescent="0.2">
      <c r="B19" s="68">
        <v>8</v>
      </c>
      <c r="C19" s="176">
        <f ca="1">IF($G19=0,0,SUM($K$12:$K19))</f>
        <v>952128</v>
      </c>
      <c r="D19" s="176"/>
      <c r="E19" s="181">
        <f ca="1">IF($I19=0,0,SUM($M$12:$M19))</f>
        <v>523092</v>
      </c>
      <c r="F19" s="181"/>
      <c r="G19" s="182">
        <f t="shared" ca="1" si="2"/>
        <v>9918</v>
      </c>
      <c r="H19" s="182"/>
      <c r="I19" s="181">
        <f ca="1">IF(OR($G$55="!",$B19&gt;$Q$68),0,$Y$99)</f>
        <v>6699</v>
      </c>
      <c r="J19" s="181"/>
      <c r="K19" s="176">
        <f t="shared" ca="1" si="0"/>
        <v>119016</v>
      </c>
      <c r="L19" s="176"/>
      <c r="M19" s="181">
        <f t="shared" ca="1" si="1"/>
        <v>80388</v>
      </c>
      <c r="N19" s="181"/>
    </row>
    <row r="20" spans="2:14" ht="12.75" customHeight="1" x14ac:dyDescent="0.2">
      <c r="B20" s="68">
        <v>9</v>
      </c>
      <c r="C20" s="176">
        <f ca="1">IF($G20=0,0,SUM($K$12:$K20))</f>
        <v>1071144</v>
      </c>
      <c r="D20" s="176"/>
      <c r="E20" s="181">
        <f ca="1">IF($I20=0,0,SUM($M$12:$M20))</f>
        <v>609852</v>
      </c>
      <c r="F20" s="181"/>
      <c r="G20" s="182">
        <f t="shared" ca="1" si="2"/>
        <v>9918</v>
      </c>
      <c r="H20" s="182"/>
      <c r="I20" s="181">
        <f ca="1">IF(OR($G$55="!",$B20&gt;$Q$68),0,$Z$99)</f>
        <v>7230</v>
      </c>
      <c r="J20" s="181"/>
      <c r="K20" s="176">
        <f t="shared" ca="1" si="0"/>
        <v>119016</v>
      </c>
      <c r="L20" s="176"/>
      <c r="M20" s="181">
        <f t="shared" ca="1" si="1"/>
        <v>86760</v>
      </c>
      <c r="N20" s="181"/>
    </row>
    <row r="21" spans="2:14" ht="12.75" customHeight="1" x14ac:dyDescent="0.2">
      <c r="B21" s="68">
        <v>10</v>
      </c>
      <c r="C21" s="176">
        <f ca="1">IF($G21=0,0,SUM($K$12:$K21))</f>
        <v>1190160</v>
      </c>
      <c r="D21" s="176"/>
      <c r="E21" s="181">
        <f ca="1">IF($I21=0,0,SUM($M$12:$M21))</f>
        <v>703176</v>
      </c>
      <c r="F21" s="181"/>
      <c r="G21" s="182">
        <f t="shared" ca="1" si="2"/>
        <v>9918</v>
      </c>
      <c r="H21" s="182"/>
      <c r="I21" s="181">
        <f ca="1">IF(OR($G$55="!",$B21&gt;$Q$68),0,$AA$99)</f>
        <v>7777</v>
      </c>
      <c r="J21" s="181"/>
      <c r="K21" s="176">
        <f t="shared" ca="1" si="0"/>
        <v>119016</v>
      </c>
      <c r="L21" s="176"/>
      <c r="M21" s="181">
        <f t="shared" ca="1" si="1"/>
        <v>93324</v>
      </c>
      <c r="N21" s="181"/>
    </row>
    <row r="22" spans="2:14" ht="12.75" customHeight="1" x14ac:dyDescent="0.2">
      <c r="B22" s="68">
        <v>11</v>
      </c>
      <c r="C22" s="176">
        <f ca="1">IF($G22=0,0,SUM($K$12:$K22))</f>
        <v>1309176</v>
      </c>
      <c r="D22" s="176"/>
      <c r="E22" s="181">
        <f ca="1">IF($I22=0,0,SUM($M$12:$M22))</f>
        <v>804540</v>
      </c>
      <c r="F22" s="181"/>
      <c r="G22" s="182">
        <f t="shared" ca="1" si="2"/>
        <v>9918</v>
      </c>
      <c r="H22" s="182"/>
      <c r="I22" s="181">
        <f ca="1">IF(OR($G$55="!",$B22&gt;$Q$68),0,$AB$99)</f>
        <v>8447</v>
      </c>
      <c r="J22" s="181"/>
      <c r="K22" s="176">
        <f t="shared" ca="1" si="0"/>
        <v>119016</v>
      </c>
      <c r="L22" s="176"/>
      <c r="M22" s="181">
        <f t="shared" ca="1" si="1"/>
        <v>101364</v>
      </c>
      <c r="N22" s="181"/>
    </row>
    <row r="23" spans="2:14" ht="12.75" customHeight="1" x14ac:dyDescent="0.2">
      <c r="B23" s="68">
        <v>12</v>
      </c>
      <c r="C23" s="176">
        <f ca="1">IF($G23=0,0,SUM($K$12:$K23))</f>
        <v>1428192</v>
      </c>
      <c r="D23" s="176"/>
      <c r="E23" s="181">
        <f ca="1">IF($I23=0,0,SUM($M$12:$M23))</f>
        <v>918540</v>
      </c>
      <c r="F23" s="181"/>
      <c r="G23" s="182">
        <f t="shared" ca="1" si="2"/>
        <v>9918</v>
      </c>
      <c r="H23" s="182"/>
      <c r="I23" s="181">
        <f ca="1">IF(OR($G$55="!",$B23&gt;$Q$68),0,$AC$99)</f>
        <v>9500</v>
      </c>
      <c r="J23" s="181"/>
      <c r="K23" s="176">
        <f t="shared" ca="1" si="0"/>
        <v>119016</v>
      </c>
      <c r="L23" s="176"/>
      <c r="M23" s="181">
        <f t="shared" ca="1" si="1"/>
        <v>114000</v>
      </c>
      <c r="N23" s="181"/>
    </row>
    <row r="24" spans="2:14" ht="12.75" customHeight="1" x14ac:dyDescent="0.2">
      <c r="B24" s="68">
        <v>13</v>
      </c>
      <c r="C24" s="176">
        <f ca="1">IF($G24=0,0,SUM($K$12:$K24))</f>
        <v>1547208</v>
      </c>
      <c r="D24" s="176"/>
      <c r="E24" s="181">
        <f ca="1">IF($I24=0,0,SUM($M$12:$M24))</f>
        <v>1045188</v>
      </c>
      <c r="F24" s="181"/>
      <c r="G24" s="182">
        <f t="shared" ca="1" si="2"/>
        <v>9918</v>
      </c>
      <c r="H24" s="182"/>
      <c r="I24" s="181">
        <f ca="1">IF(OR($G$55="!",$B24&gt;$Q$68),0,$AD$99)</f>
        <v>10554</v>
      </c>
      <c r="J24" s="181"/>
      <c r="K24" s="176">
        <f t="shared" ca="1" si="0"/>
        <v>119016</v>
      </c>
      <c r="L24" s="176"/>
      <c r="M24" s="181">
        <f t="shared" ca="1" si="1"/>
        <v>126648</v>
      </c>
      <c r="N24" s="181"/>
    </row>
    <row r="25" spans="2:14" ht="12.75" customHeight="1" x14ac:dyDescent="0.2">
      <c r="B25" s="68">
        <v>14</v>
      </c>
      <c r="C25" s="176">
        <f ca="1">IF($G25=0,0,SUM($K$12:$K25))</f>
        <v>1666224</v>
      </c>
      <c r="D25" s="176"/>
      <c r="E25" s="181">
        <f ca="1">IF($I25=0,0,SUM($M$12:$M25))</f>
        <v>1185228</v>
      </c>
      <c r="F25" s="181"/>
      <c r="G25" s="182">
        <f t="shared" ca="1" si="2"/>
        <v>9918</v>
      </c>
      <c r="H25" s="182"/>
      <c r="I25" s="181">
        <f ca="1">IF(OR($G$55="!",$B25&gt;$Q$68),0,$AE$99)</f>
        <v>11670</v>
      </c>
      <c r="J25" s="181"/>
      <c r="K25" s="176">
        <f t="shared" ca="1" si="0"/>
        <v>119016</v>
      </c>
      <c r="L25" s="176"/>
      <c r="M25" s="181">
        <f t="shared" ca="1" si="1"/>
        <v>140040</v>
      </c>
      <c r="N25" s="181"/>
    </row>
    <row r="26" spans="2:14" ht="12.75" customHeight="1" x14ac:dyDescent="0.2">
      <c r="B26" s="68">
        <v>15</v>
      </c>
      <c r="C26" s="176">
        <f ca="1">IF($G26=0,0,SUM($K$12:$K26))</f>
        <v>1785240</v>
      </c>
      <c r="D26" s="176"/>
      <c r="E26" s="181">
        <f ca="1">IF($I26=0,0,SUM($M$12:$M26))</f>
        <v>1339212</v>
      </c>
      <c r="F26" s="181"/>
      <c r="G26" s="182">
        <f t="shared" ca="1" si="2"/>
        <v>9918</v>
      </c>
      <c r="H26" s="182"/>
      <c r="I26" s="181">
        <f ca="1">IF(OR($G$55="!",$B26&gt;$Q$68),0,$AF$99)</f>
        <v>12832</v>
      </c>
      <c r="J26" s="181"/>
      <c r="K26" s="176">
        <f t="shared" ca="1" si="0"/>
        <v>119016</v>
      </c>
      <c r="L26" s="176"/>
      <c r="M26" s="181">
        <f t="shared" ca="1" si="1"/>
        <v>153984</v>
      </c>
      <c r="N26" s="181"/>
    </row>
    <row r="27" spans="2:14" ht="12.75" customHeight="1" x14ac:dyDescent="0.2">
      <c r="B27" s="68">
        <v>16</v>
      </c>
      <c r="C27" s="176">
        <f ca="1">IF($G27=0,0,SUM($K$12:$K27))</f>
        <v>1904256</v>
      </c>
      <c r="D27" s="176"/>
      <c r="E27" s="181">
        <f ca="1">IF($I27=0,0,SUM($M$12:$M27))</f>
        <v>1510608</v>
      </c>
      <c r="F27" s="181"/>
      <c r="G27" s="182">
        <f t="shared" ca="1" si="2"/>
        <v>9918</v>
      </c>
      <c r="H27" s="182"/>
      <c r="I27" s="181">
        <f ca="1">IF(OR($G$55="!",$B27&gt;$Q$68),0,$AG$99)</f>
        <v>14283</v>
      </c>
      <c r="J27" s="181"/>
      <c r="K27" s="176">
        <f t="shared" ca="1" si="0"/>
        <v>119016</v>
      </c>
      <c r="L27" s="176"/>
      <c r="M27" s="181">
        <f t="shared" ca="1" si="1"/>
        <v>171396</v>
      </c>
      <c r="N27" s="181"/>
    </row>
    <row r="28" spans="2:14" ht="12.75" customHeight="1" x14ac:dyDescent="0.2">
      <c r="B28" s="68">
        <v>17</v>
      </c>
      <c r="C28" s="176">
        <f ca="1">IF($G28=0,0,SUM($K$12:$K28))</f>
        <v>2023272</v>
      </c>
      <c r="D28" s="176"/>
      <c r="E28" s="181">
        <f ca="1">IF($I28=0,0,SUM($M$12:$M28))</f>
        <v>1704744</v>
      </c>
      <c r="F28" s="181"/>
      <c r="G28" s="182">
        <f t="shared" ca="1" si="2"/>
        <v>9918</v>
      </c>
      <c r="H28" s="182"/>
      <c r="I28" s="181">
        <f ca="1">IF(OR($G$55="!",$B28&gt;$Q$68),0,$AH$99)</f>
        <v>16178</v>
      </c>
      <c r="J28" s="181"/>
      <c r="K28" s="176">
        <f t="shared" ca="1" si="0"/>
        <v>119016</v>
      </c>
      <c r="L28" s="176"/>
      <c r="M28" s="181">
        <f t="shared" ca="1" si="1"/>
        <v>194136</v>
      </c>
      <c r="N28" s="181"/>
    </row>
    <row r="29" spans="2:14" ht="12.75" customHeight="1" x14ac:dyDescent="0.2">
      <c r="B29" s="68">
        <v>18</v>
      </c>
      <c r="C29" s="176">
        <f ca="1">IF($G29=0,0,SUM($K$12:$K29))</f>
        <v>2142288</v>
      </c>
      <c r="D29" s="176"/>
      <c r="E29" s="181">
        <f ca="1">IF($I29=0,0,SUM($M$12:$M29))</f>
        <v>1922460</v>
      </c>
      <c r="F29" s="181"/>
      <c r="G29" s="182">
        <f t="shared" ca="1" si="2"/>
        <v>9918</v>
      </c>
      <c r="H29" s="182"/>
      <c r="I29" s="181">
        <f ca="1">IF(OR($G$55="!",$B29&gt;$Q$68),0,$AI$99)</f>
        <v>18143</v>
      </c>
      <c r="J29" s="181"/>
      <c r="K29" s="176">
        <f t="shared" ca="1" si="0"/>
        <v>119016</v>
      </c>
      <c r="L29" s="176"/>
      <c r="M29" s="181">
        <f t="shared" ca="1" si="1"/>
        <v>217716</v>
      </c>
      <c r="N29" s="181"/>
    </row>
    <row r="30" spans="2:14" ht="12.75" customHeight="1" x14ac:dyDescent="0.2">
      <c r="B30" s="68">
        <v>19</v>
      </c>
      <c r="C30" s="176">
        <f ca="1">IF($G30=0,0,SUM($K$12:$K30))</f>
        <v>2261304</v>
      </c>
      <c r="D30" s="176"/>
      <c r="E30" s="181">
        <f ca="1">IF($I30=0,0,SUM($M$12:$M30))</f>
        <v>2164872</v>
      </c>
      <c r="F30" s="181"/>
      <c r="G30" s="182">
        <f t="shared" ca="1" si="2"/>
        <v>9918</v>
      </c>
      <c r="H30" s="182"/>
      <c r="I30" s="181">
        <f ca="1">IF(OR($G$55="!",$B30&gt;$Q$68),0,$AJ$99)</f>
        <v>20201</v>
      </c>
      <c r="J30" s="181"/>
      <c r="K30" s="176">
        <f t="shared" ca="1" si="0"/>
        <v>119016</v>
      </c>
      <c r="L30" s="176"/>
      <c r="M30" s="181">
        <f t="shared" ca="1" si="1"/>
        <v>242412</v>
      </c>
      <c r="N30" s="181"/>
    </row>
    <row r="31" spans="2:14" ht="12.75" customHeight="1" x14ac:dyDescent="0.2">
      <c r="B31" s="68">
        <v>20</v>
      </c>
      <c r="C31" s="176">
        <f ca="1">IF($G31=0,0,SUM($K$12:$K31))</f>
        <v>2380320</v>
      </c>
      <c r="D31" s="176"/>
      <c r="E31" s="181">
        <f ca="1">IF($I31=0,0,SUM($M$12:$M31))</f>
        <v>2432844</v>
      </c>
      <c r="F31" s="181"/>
      <c r="G31" s="182">
        <f t="shared" ca="1" si="2"/>
        <v>9918</v>
      </c>
      <c r="H31" s="182"/>
      <c r="I31" s="181">
        <f ca="1">IF(OR($G$55="!",$B31&gt;$Q$68),0,$AK$99)</f>
        <v>22331</v>
      </c>
      <c r="J31" s="181"/>
      <c r="K31" s="176">
        <f t="shared" ca="1" si="0"/>
        <v>119016</v>
      </c>
      <c r="L31" s="176"/>
      <c r="M31" s="181">
        <f t="shared" ca="1" si="1"/>
        <v>267972</v>
      </c>
      <c r="N31" s="181"/>
    </row>
    <row r="32" spans="2:14" ht="12.75" customHeight="1" x14ac:dyDescent="0.2">
      <c r="B32" s="68">
        <v>21</v>
      </c>
      <c r="C32" s="176">
        <f ca="1">IF($G32=0,0,SUM($K$12:$K32))</f>
        <v>2499336</v>
      </c>
      <c r="D32" s="176"/>
      <c r="E32" s="181">
        <f ca="1">IF($I32=0,0,SUM($M$12:$M32))</f>
        <v>2732124</v>
      </c>
      <c r="F32" s="181"/>
      <c r="G32" s="182">
        <f t="shared" ca="1" si="2"/>
        <v>9918</v>
      </c>
      <c r="H32" s="182"/>
      <c r="I32" s="181">
        <f ca="1">IF(OR($G$55="!",$B32&gt;$Q$68),0,$AL$99)</f>
        <v>24940</v>
      </c>
      <c r="J32" s="181"/>
      <c r="K32" s="176">
        <f t="shared" ca="1" si="0"/>
        <v>119016</v>
      </c>
      <c r="L32" s="176"/>
      <c r="M32" s="181">
        <f t="shared" ca="1" si="1"/>
        <v>299280</v>
      </c>
      <c r="N32" s="181"/>
    </row>
    <row r="33" spans="1:15" ht="12.75" customHeight="1" x14ac:dyDescent="0.2">
      <c r="B33" s="68">
        <v>22</v>
      </c>
      <c r="C33" s="176">
        <f ca="1">IF($G33=0,0,SUM($K$12:$K33))</f>
        <v>2618352</v>
      </c>
      <c r="D33" s="176"/>
      <c r="E33" s="181">
        <f ca="1">IF($I33=0,0,SUM($M$12:$M33))</f>
        <v>3065136</v>
      </c>
      <c r="F33" s="181"/>
      <c r="G33" s="182">
        <f t="shared" ca="1" si="2"/>
        <v>9918</v>
      </c>
      <c r="H33" s="182"/>
      <c r="I33" s="181">
        <f ca="1">IF(OR($G$55="!",$B33&gt;$Q$68),0,$AM$99)</f>
        <v>27751</v>
      </c>
      <c r="J33" s="181"/>
      <c r="K33" s="176">
        <f t="shared" ca="1" si="0"/>
        <v>119016</v>
      </c>
      <c r="L33" s="176"/>
      <c r="M33" s="181">
        <f t="shared" ca="1" si="1"/>
        <v>333012</v>
      </c>
      <c r="N33" s="181"/>
    </row>
    <row r="34" spans="1:15" ht="12.75" customHeight="1" x14ac:dyDescent="0.2">
      <c r="B34" s="68">
        <v>23</v>
      </c>
      <c r="C34" s="176">
        <f ca="1">IF($G34=0,0,SUM($K$12:$K34))</f>
        <v>2737368</v>
      </c>
      <c r="D34" s="176"/>
      <c r="E34" s="181">
        <f ca="1">IF($I34=0,0,SUM($M$12:$M34))</f>
        <v>3433476</v>
      </c>
      <c r="F34" s="181"/>
      <c r="G34" s="182">
        <f t="shared" ca="1" si="2"/>
        <v>9918</v>
      </c>
      <c r="H34" s="182"/>
      <c r="I34" s="181">
        <f ca="1">IF(OR($G$55="!",$B34&gt;$Q$68),0,$AN$99)</f>
        <v>30695</v>
      </c>
      <c r="J34" s="181"/>
      <c r="K34" s="176">
        <f t="shared" ca="1" si="0"/>
        <v>119016</v>
      </c>
      <c r="L34" s="176"/>
      <c r="M34" s="181">
        <f t="shared" ca="1" si="1"/>
        <v>368340</v>
      </c>
      <c r="N34" s="181"/>
    </row>
    <row r="35" spans="1:15" ht="12.75" customHeight="1" x14ac:dyDescent="0.2">
      <c r="B35" s="68">
        <v>24</v>
      </c>
      <c r="C35" s="176">
        <f ca="1">IF($G35=0,0,SUM($K$12:$K35))</f>
        <v>2856384</v>
      </c>
      <c r="D35" s="176"/>
      <c r="E35" s="181">
        <f ca="1">IF($I35=0,0,SUM($M$12:$M35))</f>
        <v>3838032</v>
      </c>
      <c r="F35" s="181"/>
      <c r="G35" s="182">
        <f t="shared" ca="1" si="2"/>
        <v>9918</v>
      </c>
      <c r="H35" s="182"/>
      <c r="I35" s="181">
        <f ca="1">IF(OR($G$55="!",$B35&gt;$Q$68),0,$AO$99)</f>
        <v>33713</v>
      </c>
      <c r="J35" s="181"/>
      <c r="K35" s="176">
        <f t="shared" ca="1" si="0"/>
        <v>119016</v>
      </c>
      <c r="L35" s="176"/>
      <c r="M35" s="181">
        <f t="shared" ca="1" si="1"/>
        <v>404556</v>
      </c>
      <c r="N35" s="181"/>
    </row>
    <row r="36" spans="1:15" ht="12.75" customHeight="1" x14ac:dyDescent="0.2">
      <c r="B36" s="68">
        <v>25</v>
      </c>
      <c r="C36" s="176">
        <f ca="1">IF($G36=0,0,SUM($K$12:$K36))</f>
        <v>2975400</v>
      </c>
      <c r="D36" s="176"/>
      <c r="E36" s="181">
        <f ca="1">IF($I36=0,0,SUM($M$12:$M36))</f>
        <v>4279440</v>
      </c>
      <c r="F36" s="181"/>
      <c r="G36" s="182">
        <f t="shared" ca="1" si="2"/>
        <v>9918</v>
      </c>
      <c r="H36" s="182"/>
      <c r="I36" s="181">
        <f ca="1">IF(OR($G$55="!",$B36&gt;$Q$68),0,$AP$99)</f>
        <v>36784</v>
      </c>
      <c r="J36" s="181"/>
      <c r="K36" s="176">
        <f t="shared" ca="1" si="0"/>
        <v>119016</v>
      </c>
      <c r="L36" s="176"/>
      <c r="M36" s="181">
        <f t="shared" ca="1" si="1"/>
        <v>441408</v>
      </c>
      <c r="N36" s="181"/>
    </row>
    <row r="37" spans="1:15" ht="12.75" customHeight="1" x14ac:dyDescent="0.2">
      <c r="B37" s="59"/>
      <c r="C37" s="60"/>
      <c r="E37" s="60"/>
      <c r="G37" s="60"/>
      <c r="I37" s="60"/>
      <c r="K37" s="60"/>
      <c r="M37" s="60"/>
    </row>
    <row r="38" spans="1:15" ht="12.75" customHeight="1" x14ac:dyDescent="0.2">
      <c r="B38" s="59"/>
      <c r="C38" s="60"/>
      <c r="E38" s="60"/>
      <c r="G38" s="60"/>
      <c r="I38" s="60"/>
      <c r="K38" s="60"/>
      <c r="M38" s="60"/>
    </row>
    <row r="39" spans="1:15" ht="12.75" customHeight="1" x14ac:dyDescent="0.2">
      <c r="B39" s="59"/>
      <c r="C39" s="60"/>
      <c r="E39" s="60"/>
      <c r="G39" s="60"/>
      <c r="I39" s="60"/>
      <c r="K39" s="60"/>
      <c r="M39" s="60"/>
    </row>
    <row r="40" spans="1:15" ht="12.75" customHeight="1" x14ac:dyDescent="0.2">
      <c r="B40" s="59"/>
      <c r="C40" s="60"/>
      <c r="E40" s="60"/>
      <c r="G40" s="60"/>
      <c r="I40" s="60"/>
      <c r="K40" s="60"/>
      <c r="M40" s="60"/>
    </row>
    <row r="41" spans="1:15" ht="12.75" customHeight="1" x14ac:dyDescent="0.2">
      <c r="B41" s="106" t="s">
        <v>58</v>
      </c>
      <c r="C41" s="106"/>
      <c r="D41" s="106"/>
      <c r="E41" s="106"/>
      <c r="F41" s="106"/>
      <c r="G41" s="106"/>
      <c r="H41" s="106"/>
      <c r="I41" s="106"/>
      <c r="J41" s="106"/>
      <c r="K41" s="106"/>
      <c r="L41" s="106"/>
      <c r="M41" s="106"/>
      <c r="N41" s="106"/>
      <c r="O41" s="106"/>
    </row>
    <row r="42" spans="1:15" ht="12.75" customHeight="1" x14ac:dyDescent="0.2">
      <c r="B42" s="106"/>
      <c r="C42" s="106"/>
      <c r="D42" s="106"/>
      <c r="E42" s="106"/>
      <c r="F42" s="106"/>
      <c r="G42" s="106"/>
      <c r="H42" s="106"/>
      <c r="I42" s="106"/>
      <c r="J42" s="106"/>
      <c r="K42" s="106"/>
      <c r="L42" s="106"/>
      <c r="M42" s="106"/>
      <c r="N42" s="106"/>
      <c r="O42" s="106"/>
    </row>
    <row r="43" spans="1:15" ht="12.75" customHeight="1" x14ac:dyDescent="0.2">
      <c r="B43" s="106"/>
      <c r="C43" s="106"/>
      <c r="D43" s="106"/>
      <c r="E43" s="106"/>
      <c r="F43" s="106"/>
      <c r="G43" s="106"/>
      <c r="H43" s="106"/>
      <c r="I43" s="106"/>
      <c r="J43" s="106"/>
      <c r="K43" s="106"/>
      <c r="L43" s="106"/>
      <c r="M43" s="106"/>
      <c r="N43" s="106"/>
      <c r="O43" s="106"/>
    </row>
    <row r="44" spans="1:15" ht="12.75" customHeight="1" x14ac:dyDescent="0.2">
      <c r="B44" s="106"/>
      <c r="C44" s="106"/>
      <c r="D44" s="106"/>
      <c r="E44" s="106"/>
      <c r="F44" s="106"/>
      <c r="G44" s="106"/>
      <c r="H44" s="106"/>
      <c r="I44" s="106"/>
      <c r="J44" s="106"/>
      <c r="K44" s="106"/>
      <c r="L44" s="106"/>
      <c r="M44" s="106"/>
      <c r="N44" s="106"/>
      <c r="O44" s="106"/>
    </row>
    <row r="45" spans="1:15" ht="12.75" customHeight="1" x14ac:dyDescent="0.2">
      <c r="B45" s="106"/>
      <c r="C45" s="106"/>
      <c r="D45" s="106"/>
      <c r="E45" s="106"/>
      <c r="F45" s="106"/>
      <c r="G45" s="106"/>
      <c r="H45" s="106"/>
      <c r="I45" s="106"/>
      <c r="J45" s="106"/>
      <c r="K45" s="106"/>
      <c r="L45" s="106"/>
      <c r="M45" s="106"/>
      <c r="N45" s="106"/>
      <c r="O45" s="106"/>
    </row>
    <row r="46" spans="1:15" ht="12.75" customHeight="1" x14ac:dyDescent="0.2">
      <c r="G46" s="20"/>
    </row>
    <row r="47" spans="1:15" hidden="1" x14ac:dyDescent="0.2">
      <c r="A47" s="12" t="s">
        <v>406</v>
      </c>
    </row>
    <row r="48" spans="1:15" hidden="1" x14ac:dyDescent="0.2">
      <c r="A48" s="12" t="s">
        <v>406</v>
      </c>
    </row>
    <row r="49" spans="1:25" hidden="1" x14ac:dyDescent="0.2">
      <c r="A49" s="12" t="s">
        <v>406</v>
      </c>
      <c r="B49" s="189" t="s">
        <v>455</v>
      </c>
      <c r="C49" s="190"/>
      <c r="D49" s="190"/>
      <c r="E49" s="190"/>
      <c r="F49" s="190"/>
      <c r="G49" s="190"/>
      <c r="H49" s="191"/>
      <c r="J49" s="192" t="s">
        <v>457</v>
      </c>
      <c r="K49" s="193"/>
      <c r="L49" s="193"/>
      <c r="M49" s="194"/>
      <c r="N49" s="125" t="str">
        <f ca="1">IF(COUNTIF($L$70:$M$95,"Ezt kérem!")=0,"---",'PÜ. limitek'!$I$14)</f>
        <v>Nem szükséges</v>
      </c>
      <c r="O49" s="126"/>
    </row>
    <row r="50" spans="1:25" hidden="1" x14ac:dyDescent="0.2">
      <c r="A50" s="12" t="s">
        <v>406</v>
      </c>
      <c r="B50" s="177" t="s">
        <v>456</v>
      </c>
      <c r="C50" s="178"/>
      <c r="D50" s="178"/>
      <c r="E50" s="178"/>
      <c r="F50" s="178"/>
      <c r="G50" s="178"/>
      <c r="H50" s="179"/>
      <c r="J50" s="195"/>
      <c r="K50" s="196"/>
      <c r="L50" s="196"/>
      <c r="M50" s="197"/>
      <c r="N50" s="127"/>
      <c r="O50" s="128"/>
    </row>
    <row r="51" spans="1:25" hidden="1" x14ac:dyDescent="0.2">
      <c r="A51" s="12" t="s">
        <v>406</v>
      </c>
    </row>
    <row r="52" spans="1:25" ht="12.75" hidden="1" customHeight="1" x14ac:dyDescent="0.2">
      <c r="A52" s="12" t="s">
        <v>406</v>
      </c>
      <c r="B52" s="174" t="s">
        <v>405</v>
      </c>
      <c r="C52" s="174"/>
      <c r="D52" s="174"/>
      <c r="E52" s="175">
        <f>IF($G$5="MetMax",MetMax!$C$8,IF($G$5="MetCare",MetCare!$C$8,Nelson!$E$8))</f>
        <v>34881</v>
      </c>
      <c r="F52" s="175"/>
      <c r="R52" s="54"/>
      <c r="V52" s="61"/>
      <c r="W52" s="61"/>
      <c r="Y52" s="62"/>
    </row>
    <row r="53" spans="1:25" ht="12.75" hidden="1" customHeight="1" x14ac:dyDescent="0.2">
      <c r="A53" s="12" t="s">
        <v>406</v>
      </c>
      <c r="B53" s="174" t="s">
        <v>404</v>
      </c>
      <c r="C53" s="174"/>
      <c r="D53" s="174"/>
      <c r="E53" s="114">
        <f ca="1">IF(ISBLANK($E$52),"",IF(YEAR(TODAY())-YEAR($E$52)&lt;0,"",YEAR(TODAY())-YEAR($E$52)))</f>
        <v>25</v>
      </c>
      <c r="F53" s="114"/>
      <c r="V53" s="61"/>
      <c r="W53" s="61"/>
      <c r="Y53" s="62"/>
    </row>
    <row r="54" spans="1:25" ht="12.75" hidden="1" customHeight="1" x14ac:dyDescent="0.2">
      <c r="A54" s="12" t="s">
        <v>406</v>
      </c>
      <c r="V54" s="61"/>
      <c r="W54" s="61"/>
      <c r="Y54" s="62"/>
    </row>
    <row r="55" spans="1:25" ht="12.75" hidden="1" customHeight="1" x14ac:dyDescent="0.2">
      <c r="A55" s="12" t="s">
        <v>406</v>
      </c>
      <c r="B55" s="174" t="s">
        <v>407</v>
      </c>
      <c r="C55" s="174"/>
      <c r="D55" s="174"/>
      <c r="E55" s="114">
        <f ca="1">IF($G$5="Nelson",Nelson!$E$11,MIN(25,75-$E$53))</f>
        <v>25</v>
      </c>
      <c r="F55" s="114"/>
      <c r="G55" s="12" t="str">
        <f ca="1">IF(OR($E$53&gt;65,$E$53+$E$55&gt;75),"!","")</f>
        <v/>
      </c>
      <c r="V55" s="61"/>
      <c r="W55" s="61"/>
      <c r="Y55" s="62"/>
    </row>
    <row r="56" spans="1:25" ht="12.75" hidden="1" customHeight="1" x14ac:dyDescent="0.2">
      <c r="A56" s="12" t="s">
        <v>406</v>
      </c>
      <c r="V56" s="61"/>
      <c r="W56" s="61"/>
      <c r="Y56" s="62"/>
    </row>
    <row r="57" spans="1:25" ht="12.75" hidden="1" customHeight="1" x14ac:dyDescent="0.2">
      <c r="A57" s="12" t="s">
        <v>406</v>
      </c>
      <c r="B57" s="174" t="s">
        <v>403</v>
      </c>
      <c r="C57" s="174"/>
      <c r="D57" s="174"/>
      <c r="E57" s="130" t="str">
        <f>IF($G$5="MetMax",MetMax!$C$12,IF($G$5="MetCare",MetCare!$C$12,Nelson!$E$14))</f>
        <v>Havi</v>
      </c>
      <c r="F57" s="130"/>
      <c r="V57" s="61"/>
      <c r="W57" s="61"/>
      <c r="Y57" s="62"/>
    </row>
    <row r="58" spans="1:25" ht="12.75" hidden="1" customHeight="1" x14ac:dyDescent="0.2">
      <c r="A58" s="12" t="s">
        <v>406</v>
      </c>
      <c r="E58" s="12" t="str">
        <f>IF(ISBLANK($E$57),"Éves",$E$57)</f>
        <v>Havi</v>
      </c>
      <c r="V58" s="61"/>
      <c r="W58" s="61"/>
      <c r="Y58" s="62"/>
    </row>
    <row r="59" spans="1:25" ht="12.75" hidden="1" customHeight="1" x14ac:dyDescent="0.2">
      <c r="A59" s="12" t="s">
        <v>406</v>
      </c>
      <c r="B59" s="174" t="s">
        <v>402</v>
      </c>
      <c r="C59" s="174"/>
      <c r="D59" s="174"/>
      <c r="E59" s="130" t="str">
        <f>IF($G$5="MetMax",MetMax!$C$14,IF($G$5="MetCare",MetCare!$C$14,Nelson!$E$15))</f>
        <v>Átutalás</v>
      </c>
      <c r="F59" s="130"/>
      <c r="T59" s="61"/>
      <c r="U59" s="61"/>
      <c r="V59" s="61"/>
      <c r="W59" s="61"/>
      <c r="X59" s="62"/>
      <c r="Y59" s="62"/>
    </row>
    <row r="60" spans="1:25" hidden="1" x14ac:dyDescent="0.2">
      <c r="A60" s="12" t="s">
        <v>406</v>
      </c>
    </row>
    <row r="61" spans="1:25" hidden="1" x14ac:dyDescent="0.2">
      <c r="A61" s="12" t="s">
        <v>406</v>
      </c>
      <c r="B61" s="174" t="s">
        <v>401</v>
      </c>
      <c r="C61" s="174"/>
      <c r="D61" s="174"/>
      <c r="E61" s="130" t="s">
        <v>37</v>
      </c>
      <c r="F61" s="130"/>
      <c r="H61" s="61" t="str">
        <f>IF(COUNTIF($L$74:$M$76,"Ezt kérem!")&gt;1,"Egy szerződéshez egyszerre csak egyfajta Kritikus betegség biztosítás választható.","")</f>
        <v/>
      </c>
    </row>
    <row r="62" spans="1:25" ht="12.75" hidden="1" customHeight="1" x14ac:dyDescent="0.2">
      <c r="A62" s="12" t="s">
        <v>406</v>
      </c>
      <c r="C62" s="32"/>
      <c r="D62" s="33"/>
      <c r="H62" s="61" t="str">
        <f>IF(COUNTIF($O$70:$O$94,"Kizárás")=0,"","A vörössel jelzett biztosítások a foglalkozással okozati összefüggésben bekövetkező biztosítási eseményekre nem nyújtanak szolgáltatást.")</f>
        <v/>
      </c>
    </row>
    <row r="63" spans="1:25" ht="12.75" hidden="1" customHeight="1" x14ac:dyDescent="0.2">
      <c r="A63" s="12" t="s">
        <v>406</v>
      </c>
      <c r="C63" s="32"/>
      <c r="D63" s="33"/>
    </row>
    <row r="64" spans="1:25" ht="12.75" hidden="1" customHeight="1" x14ac:dyDescent="0.2">
      <c r="A64" s="12" t="s">
        <v>406</v>
      </c>
      <c r="B64" s="189" t="s">
        <v>421</v>
      </c>
      <c r="C64" s="190"/>
      <c r="D64" s="190"/>
      <c r="E64" s="190"/>
      <c r="F64" s="190"/>
      <c r="G64" s="190"/>
      <c r="H64" s="191"/>
      <c r="J64" s="192" t="s">
        <v>386</v>
      </c>
      <c r="K64" s="193"/>
      <c r="L64" s="193"/>
      <c r="M64" s="194"/>
      <c r="N64" s="125" t="str">
        <f ca="1">IF(COUNTIF($L$70:$M$94,"Ezt kérem!")=0,"---",'EÜ. limitek'!$J$17)</f>
        <v>Egészségi nyilatkozat</v>
      </c>
      <c r="O64" s="126"/>
      <c r="P64" s="36"/>
      <c r="Q64" s="36"/>
      <c r="R64" s="55"/>
      <c r="S64" s="36"/>
      <c r="T64" s="36"/>
    </row>
    <row r="65" spans="1:42" ht="12.75" hidden="1" customHeight="1" x14ac:dyDescent="0.2">
      <c r="A65" s="12" t="s">
        <v>406</v>
      </c>
      <c r="B65" s="177" t="str">
        <f>IF($G$5="MetMax",IF(MetMax!$B$23="","Egyéb",MetMax!$B$23),IF($G$5="MetCare",IF(MetCare!$B$23="","Egyéb",MetCare!$B$23),IF(Nelson!$B$21="","Egyéb",Nelson!$B$21)))</f>
        <v>Vendéglátó egység dolgozója</v>
      </c>
      <c r="C65" s="178"/>
      <c r="D65" s="178"/>
      <c r="E65" s="178"/>
      <c r="F65" s="178"/>
      <c r="G65" s="178"/>
      <c r="H65" s="179"/>
      <c r="J65" s="195"/>
      <c r="K65" s="196"/>
      <c r="L65" s="196"/>
      <c r="M65" s="197"/>
      <c r="N65" s="127"/>
      <c r="O65" s="128"/>
      <c r="P65" s="36"/>
      <c r="Q65" s="36"/>
      <c r="R65" s="55"/>
      <c r="S65" s="36"/>
      <c r="T65" s="36"/>
    </row>
    <row r="66" spans="1:42" ht="12.75" hidden="1" customHeight="1" x14ac:dyDescent="0.2">
      <c r="A66" s="12" t="s">
        <v>406</v>
      </c>
    </row>
    <row r="67" spans="1:42" hidden="1" x14ac:dyDescent="0.2">
      <c r="A67" s="12" t="s">
        <v>406</v>
      </c>
      <c r="B67" s="129" t="s">
        <v>130</v>
      </c>
      <c r="C67" s="129"/>
      <c r="D67" s="129"/>
      <c r="E67" s="129"/>
      <c r="F67" s="129"/>
      <c r="G67" s="129"/>
      <c r="H67" s="129"/>
      <c r="I67" s="129"/>
      <c r="J67" s="129" t="s">
        <v>40</v>
      </c>
      <c r="K67" s="129"/>
      <c r="L67" s="129" t="s">
        <v>41</v>
      </c>
      <c r="M67" s="129"/>
      <c r="O67" s="12" t="s">
        <v>387</v>
      </c>
      <c r="P67" s="75"/>
      <c r="Q67" s="75"/>
    </row>
    <row r="68" spans="1:42" hidden="1" x14ac:dyDescent="0.2">
      <c r="A68" s="12" t="s">
        <v>406</v>
      </c>
      <c r="B68" s="129"/>
      <c r="C68" s="129"/>
      <c r="D68" s="129"/>
      <c r="E68" s="129"/>
      <c r="F68" s="129"/>
      <c r="G68" s="129"/>
      <c r="H68" s="129"/>
      <c r="I68" s="129"/>
      <c r="J68" s="129"/>
      <c r="K68" s="129"/>
      <c r="L68" s="129"/>
      <c r="M68" s="129"/>
      <c r="O68" s="16"/>
      <c r="P68" s="75"/>
      <c r="Q68" s="75">
        <f ca="1">IF($Q$99&lt;$R$68,0,HLOOKUP($Q$99,$R$68:$AP$69,2,0))</f>
        <v>25</v>
      </c>
      <c r="R68" s="59">
        <f ca="1">$E$53-1+R$69</f>
        <v>25</v>
      </c>
      <c r="S68" s="59">
        <f t="shared" ref="S68:AP68" ca="1" si="3">$E$53-1+S$69</f>
        <v>26</v>
      </c>
      <c r="T68" s="59">
        <f t="shared" ca="1" si="3"/>
        <v>27</v>
      </c>
      <c r="U68" s="59">
        <f t="shared" ca="1" si="3"/>
        <v>28</v>
      </c>
      <c r="V68" s="59">
        <f t="shared" ca="1" si="3"/>
        <v>29</v>
      </c>
      <c r="W68" s="59">
        <f t="shared" ca="1" si="3"/>
        <v>30</v>
      </c>
      <c r="X68" s="59">
        <f t="shared" ca="1" si="3"/>
        <v>31</v>
      </c>
      <c r="Y68" s="59">
        <f t="shared" ca="1" si="3"/>
        <v>32</v>
      </c>
      <c r="Z68" s="59">
        <f t="shared" ca="1" si="3"/>
        <v>33</v>
      </c>
      <c r="AA68" s="59">
        <f t="shared" ca="1" si="3"/>
        <v>34</v>
      </c>
      <c r="AB68" s="59">
        <f t="shared" ca="1" si="3"/>
        <v>35</v>
      </c>
      <c r="AC68" s="59">
        <f t="shared" ca="1" si="3"/>
        <v>36</v>
      </c>
      <c r="AD68" s="59">
        <f t="shared" ca="1" si="3"/>
        <v>37</v>
      </c>
      <c r="AE68" s="59">
        <f t="shared" ca="1" si="3"/>
        <v>38</v>
      </c>
      <c r="AF68" s="59">
        <f t="shared" ca="1" si="3"/>
        <v>39</v>
      </c>
      <c r="AG68" s="59">
        <f t="shared" ca="1" si="3"/>
        <v>40</v>
      </c>
      <c r="AH68" s="59">
        <f t="shared" ca="1" si="3"/>
        <v>41</v>
      </c>
      <c r="AI68" s="59">
        <f t="shared" ca="1" si="3"/>
        <v>42</v>
      </c>
      <c r="AJ68" s="59">
        <f t="shared" ca="1" si="3"/>
        <v>43</v>
      </c>
      <c r="AK68" s="59">
        <f t="shared" ca="1" si="3"/>
        <v>44</v>
      </c>
      <c r="AL68" s="59">
        <f t="shared" ca="1" si="3"/>
        <v>45</v>
      </c>
      <c r="AM68" s="59">
        <f t="shared" ca="1" si="3"/>
        <v>46</v>
      </c>
      <c r="AN68" s="59">
        <f t="shared" ca="1" si="3"/>
        <v>47</v>
      </c>
      <c r="AO68" s="59">
        <f t="shared" ca="1" si="3"/>
        <v>48</v>
      </c>
      <c r="AP68" s="59">
        <f t="shared" ca="1" si="3"/>
        <v>49</v>
      </c>
    </row>
    <row r="69" spans="1:42" hidden="1" x14ac:dyDescent="0.2">
      <c r="A69" s="12" t="s">
        <v>406</v>
      </c>
      <c r="B69" s="12" t="str">
        <f>IF(ISBLANK($J$70),IF($E$61="Forint","A biztosítási összegnek 500 000 Ft és 50 000 000 Ft között kell lenni!","A biztosítási összegnek 1 700 € és 170 000 € között kell lenni!"),"")</f>
        <v/>
      </c>
      <c r="J69" s="48"/>
      <c r="K69" s="48"/>
      <c r="L69" s="75"/>
      <c r="M69" s="75"/>
      <c r="O69" s="16"/>
      <c r="P69" s="75"/>
      <c r="Q69" s="75"/>
      <c r="R69" s="59">
        <v>1</v>
      </c>
      <c r="S69" s="59">
        <v>2</v>
      </c>
      <c r="T69" s="59">
        <v>3</v>
      </c>
      <c r="U69" s="59">
        <v>4</v>
      </c>
      <c r="V69" s="59">
        <v>5</v>
      </c>
      <c r="W69" s="59">
        <v>6</v>
      </c>
      <c r="X69" s="59">
        <v>7</v>
      </c>
      <c r="Y69" s="59">
        <v>8</v>
      </c>
      <c r="Z69" s="59">
        <v>9</v>
      </c>
      <c r="AA69" s="59">
        <v>10</v>
      </c>
      <c r="AB69" s="59">
        <v>11</v>
      </c>
      <c r="AC69" s="59">
        <v>12</v>
      </c>
      <c r="AD69" s="59">
        <v>13</v>
      </c>
      <c r="AE69" s="59">
        <v>14</v>
      </c>
      <c r="AF69" s="59">
        <v>15</v>
      </c>
      <c r="AG69" s="59">
        <v>16</v>
      </c>
      <c r="AH69" s="59">
        <v>17</v>
      </c>
      <c r="AI69" s="59">
        <v>18</v>
      </c>
      <c r="AJ69" s="59">
        <v>19</v>
      </c>
      <c r="AK69" s="59">
        <v>20</v>
      </c>
      <c r="AL69" s="59">
        <v>21</v>
      </c>
      <c r="AM69" s="59">
        <v>22</v>
      </c>
      <c r="AN69" s="59">
        <v>23</v>
      </c>
      <c r="AO69" s="59">
        <v>24</v>
      </c>
      <c r="AP69" s="59">
        <v>25</v>
      </c>
    </row>
    <row r="70" spans="1:42" hidden="1" x14ac:dyDescent="0.2">
      <c r="A70" s="12" t="s">
        <v>406</v>
      </c>
      <c r="B70" s="174" t="s">
        <v>413</v>
      </c>
      <c r="C70" s="174"/>
      <c r="D70" s="174"/>
      <c r="E70" s="103" t="s">
        <v>0</v>
      </c>
      <c r="F70" s="103"/>
      <c r="G70" s="103"/>
      <c r="H70" s="103"/>
      <c r="I70" s="103"/>
      <c r="J70" s="187">
        <f>IF($G$5="MetMax",MetMax!$H$28,IF($G$5="MetCare",MetCare!$H$28,Nelson!$J$26))</f>
        <v>10000000</v>
      </c>
      <c r="K70" s="188"/>
      <c r="L70" s="185" t="str">
        <f>IF($G$5="MetMax",MetMax!$J$28,IF($G$5="MetCare",MetCare!$J$28,Nelson!$N$26))</f>
        <v>Ezt kérem!</v>
      </c>
      <c r="M70" s="186"/>
      <c r="N70" s="73"/>
      <c r="O70" s="16">
        <f>IF(ISBLANK($B$65),0,VLOOKUP($B$65,'Foglalkozási pótdíjak'!$A$3:$K$494,2,0))</f>
        <v>0</v>
      </c>
      <c r="Q70" s="59">
        <f ca="1">IF($L$70="Ezt kérem!",MIN($E$53+$E$55-1,74,64),"")</f>
        <v>49</v>
      </c>
      <c r="R70" s="60">
        <f ca="1">IF(OR(ISBLANK($E$52),R$69&gt;$E$55,R$68&gt;64),"",ROUND((VLOOKUP(R$68,'MM-MC Tarifák'!$A$3:$AQ$67,HLOOKUP($E$70,'MM-MC Tarifák'!$B$1:$AQ$2,2,0),0)+IF($O$70="Ezrelékes",1000,0))/1000000*$J$70*IF(OR(AND($E$61="Forint",OR($J$70=250000,AND($J$70&gt;=500000,$J$70&lt;=200000000))),AND($E$61="Euró",OR($J$70=850,AND($J$70&gt;=1700,$J$70&lt;=650000)))),1,0)*VLOOKUP($E$58,Paraméterek!$K$1:$L$4,2,0),IF($E$61="Forint",0,2)))</f>
        <v>742</v>
      </c>
      <c r="S70" s="60">
        <f ca="1">IF(OR(ISBLANK($E$52),S$69&gt;$E$55,S$68&gt;64),"",ROUND((VLOOKUP(S$68,'MM-MC Tarifák'!$A$3:$AQ$67,HLOOKUP($E$70,'MM-MC Tarifák'!$B$1:$AQ$2,2,0),0)+IF($O$70="Ezrelékes",1000,0))/1000000*$J$70*IF(OR(AND($E$61="Forint",OR($J$70=250000,AND($J$70&gt;=500000,$J$70&lt;=200000000))),AND($E$61="Euró",OR($J$70=850,AND($J$70&gt;=1700,$J$70&lt;=650000)))),1,0)*VLOOKUP($E$58,Paraméterek!$K$1:$L$4,2,0),IF($E$61="Forint",0,2)))</f>
        <v>757</v>
      </c>
      <c r="T70" s="60">
        <f ca="1">IF(OR(ISBLANK($E$52),T$69&gt;$E$55,T$68&gt;64),"",ROUND((VLOOKUP(T$68,'MM-MC Tarifák'!$A$3:$AQ$67,HLOOKUP($E$70,'MM-MC Tarifák'!$B$1:$AQ$2,2,0),0)+IF($O$70="Ezrelékes",1000,0))/1000000*$J$70*IF(OR(AND($E$61="Forint",OR($J$70=250000,AND($J$70&gt;=500000,$J$70&lt;=200000000))),AND($E$61="Euró",OR($J$70=850,AND($J$70&gt;=1700,$J$70&lt;=650000)))),1,0)*VLOOKUP($E$58,Paraméterek!$K$1:$L$4,2,0),IF($E$61="Forint",0,2)))</f>
        <v>777</v>
      </c>
      <c r="U70" s="60">
        <f ca="1">IF(OR(ISBLANK($E$52),U$69&gt;$E$55,U$68&gt;64),"",ROUND((VLOOKUP(U$68,'MM-MC Tarifák'!$A$3:$AQ$67,HLOOKUP($E$70,'MM-MC Tarifák'!$B$1:$AQ$2,2,0),0)+IF($O$70="Ezrelékes",1000,0))/1000000*$J$70*IF(OR(AND($E$61="Forint",OR($J$70=250000,AND($J$70&gt;=500000,$J$70&lt;=200000000))),AND($E$61="Euró",OR($J$70=850,AND($J$70&gt;=1700,$J$70&lt;=650000)))),1,0)*VLOOKUP($E$58,Paraméterek!$K$1:$L$4,2,0),IF($E$61="Forint",0,2)))</f>
        <v>808</v>
      </c>
      <c r="V70" s="60">
        <f ca="1">IF(OR(ISBLANK($E$52),V$69&gt;$E$55,V$68&gt;64),"",ROUND((VLOOKUP(V$68,'MM-MC Tarifák'!$A$3:$AQ$67,HLOOKUP($E$70,'MM-MC Tarifák'!$B$1:$AQ$2,2,0),0)+IF($O$70="Ezrelékes",1000,0))/1000000*$J$70*IF(OR(AND($E$61="Forint",OR($J$70=250000,AND($J$70&gt;=500000,$J$70&lt;=200000000))),AND($E$61="Euró",OR($J$70=850,AND($J$70&gt;=1700,$J$70&lt;=650000)))),1,0)*VLOOKUP($E$58,Paraméterek!$K$1:$L$4,2,0),IF($E$61="Forint",0,2)))</f>
        <v>850</v>
      </c>
      <c r="W70" s="60">
        <f ca="1">IF(OR(ISBLANK($E$52),W$69&gt;$E$55,W$68&gt;64),"",ROUND((VLOOKUP(W$68,'MM-MC Tarifák'!$A$3:$AQ$67,HLOOKUP($E$70,'MM-MC Tarifák'!$B$1:$AQ$2,2,0),0)+IF($O$70="Ezrelékes",1000,0))/1000000*$J$70*IF(OR(AND($E$61="Forint",OR($J$70=250000,AND($J$70&gt;=500000,$J$70&lt;=200000000))),AND($E$61="Euró",OR($J$70=850,AND($J$70&gt;=1700,$J$70&lt;=650000)))),1,0)*VLOOKUP($E$58,Paraméterek!$K$1:$L$4,2,0),IF($E$61="Forint",0,2)))</f>
        <v>931</v>
      </c>
      <c r="X70" s="60">
        <f ca="1">IF(OR(ISBLANK($E$52),X$69&gt;$E$55,X$68&gt;64),"",ROUND((VLOOKUP(X$68,'MM-MC Tarifák'!$A$3:$AQ$67,HLOOKUP($E$70,'MM-MC Tarifák'!$B$1:$AQ$2,2,0),0)+IF($O$70="Ezrelékes",1000,0))/1000000*$J$70*IF(OR(AND($E$61="Forint",OR($J$70=250000,AND($J$70&gt;=500000,$J$70&lt;=200000000))),AND($E$61="Euró",OR($J$70=850,AND($J$70&gt;=1700,$J$70&lt;=650000)))),1,0)*VLOOKUP($E$58,Paraméterek!$K$1:$L$4,2,0),IF($E$61="Forint",0,2)))</f>
        <v>1031</v>
      </c>
      <c r="Y70" s="60">
        <f ca="1">IF(OR(ISBLANK($E$52),Y$69&gt;$E$55,Y$68&gt;64),"",ROUND((VLOOKUP(Y$68,'MM-MC Tarifák'!$A$3:$AQ$67,HLOOKUP($E$70,'MM-MC Tarifák'!$B$1:$AQ$2,2,0),0)+IF($O$70="Ezrelékes",1000,0))/1000000*$J$70*IF(OR(AND($E$61="Forint",OR($J$70=250000,AND($J$70&gt;=500000,$J$70&lt;=200000000))),AND($E$61="Euró",OR($J$70=850,AND($J$70&gt;=1700,$J$70&lt;=650000)))),1,0)*VLOOKUP($E$58,Paraméterek!$K$1:$L$4,2,0),IF($E$61="Forint",0,2)))</f>
        <v>1150</v>
      </c>
      <c r="Z70" s="60">
        <f ca="1">IF(OR(ISBLANK($E$52),Z$69&gt;$E$55,Z$68&gt;64),"",ROUND((VLOOKUP(Z$68,'MM-MC Tarifák'!$A$3:$AQ$67,HLOOKUP($E$70,'MM-MC Tarifák'!$B$1:$AQ$2,2,0),0)+IF($O$70="Ezrelékes",1000,0))/1000000*$J$70*IF(OR(AND($E$61="Forint",OR($J$70=250000,AND($J$70&gt;=500000,$J$70&lt;=200000000))),AND($E$61="Euró",OR($J$70=850,AND($J$70&gt;=1700,$J$70&lt;=650000)))),1,0)*VLOOKUP($E$58,Paraméterek!$K$1:$L$4,2,0),IF($E$61="Forint",0,2)))</f>
        <v>1288</v>
      </c>
      <c r="AA70" s="60">
        <f ca="1">IF(OR(ISBLANK($E$52),AA$69&gt;$E$55,AA$68&gt;64),"",ROUND((VLOOKUP(AA$68,'MM-MC Tarifák'!$A$3:$AQ$67,HLOOKUP($E$70,'MM-MC Tarifák'!$B$1:$AQ$2,2,0),0)+IF($O$70="Ezrelékes",1000,0))/1000000*$J$70*IF(OR(AND($E$61="Forint",OR($J$70=250000,AND($J$70&gt;=500000,$J$70&lt;=200000000))),AND($E$61="Euró",OR($J$70=850,AND($J$70&gt;=1700,$J$70&lt;=650000)))),1,0)*VLOOKUP($E$58,Paraméterek!$K$1:$L$4,2,0),IF($E$61="Forint",0,2)))</f>
        <v>1442</v>
      </c>
      <c r="AB70" s="60">
        <f ca="1">IF(OR(ISBLANK($E$52),AB$69&gt;$E$55,AB$68&gt;64),"",ROUND((VLOOKUP(AB$68,'MM-MC Tarifák'!$A$3:$AQ$67,HLOOKUP($E$70,'MM-MC Tarifák'!$B$1:$AQ$2,2,0),0)+IF($O$70="Ezrelékes",1000,0))/1000000*$J$70*IF(OR(AND($E$61="Forint",OR($J$70=250000,AND($J$70&gt;=500000,$J$70&lt;=200000000))),AND($E$61="Euró",OR($J$70=850,AND($J$70&gt;=1700,$J$70&lt;=650000)))),1,0)*VLOOKUP($E$58,Paraméterek!$K$1:$L$4,2,0),IF($E$61="Forint",0,2)))</f>
        <v>1650</v>
      </c>
      <c r="AC70" s="60">
        <f ca="1">IF(OR(ISBLANK($E$52),AC$69&gt;$E$55,AC$68&gt;64),"",ROUND((VLOOKUP(AC$68,'MM-MC Tarifák'!$A$3:$AQ$67,HLOOKUP($E$70,'MM-MC Tarifák'!$B$1:$AQ$2,2,0),0)+IF($O$70="Ezrelékes",1000,0))/1000000*$J$70*IF(OR(AND($E$61="Forint",OR($J$70=250000,AND($J$70&gt;=500000,$J$70&lt;=200000000))),AND($E$61="Euró",OR($J$70=850,AND($J$70&gt;=1700,$J$70&lt;=650000)))),1,0)*VLOOKUP($E$58,Paraméterek!$K$1:$L$4,2,0),IF($E$61="Forint",0,2)))</f>
        <v>1857</v>
      </c>
      <c r="AD70" s="60">
        <f ca="1">IF(OR(ISBLANK($E$52),AD$69&gt;$E$55,AD$68&gt;64),"",ROUND((VLOOKUP(AD$68,'MM-MC Tarifák'!$A$3:$AQ$67,HLOOKUP($E$70,'MM-MC Tarifák'!$B$1:$AQ$2,2,0),0)+IF($O$70="Ezrelékes",1000,0))/1000000*$J$70*IF(OR(AND($E$61="Forint",OR($J$70=250000,AND($J$70&gt;=500000,$J$70&lt;=200000000))),AND($E$61="Euró",OR($J$70=850,AND($J$70&gt;=1700,$J$70&lt;=650000)))),1,0)*VLOOKUP($E$58,Paraméterek!$K$1:$L$4,2,0),IF($E$61="Forint",0,2)))</f>
        <v>2065</v>
      </c>
      <c r="AE70" s="60">
        <f ca="1">IF(OR(ISBLANK($E$52),AE$69&gt;$E$55,AE$68&gt;64),"",ROUND((VLOOKUP(AE$68,'MM-MC Tarifák'!$A$3:$AQ$67,HLOOKUP($E$70,'MM-MC Tarifák'!$B$1:$AQ$2,2,0),0)+IF($O$70="Ezrelékes",1000,0))/1000000*$J$70*IF(OR(AND($E$61="Forint",OR($J$70=250000,AND($J$70&gt;=500000,$J$70&lt;=200000000))),AND($E$61="Euró",OR($J$70=850,AND($J$70&gt;=1700,$J$70&lt;=650000)))),1,0)*VLOOKUP($E$58,Paraméterek!$K$1:$L$4,2,0),IF($E$61="Forint",0,2)))</f>
        <v>2326</v>
      </c>
      <c r="AF70" s="60">
        <f ca="1">IF(OR(ISBLANK($E$52),AF$69&gt;$E$55,AF$68&gt;64),"",ROUND((VLOOKUP(AF$68,'MM-MC Tarifák'!$A$3:$AQ$67,HLOOKUP($E$70,'MM-MC Tarifák'!$B$1:$AQ$2,2,0),0)+IF($O$70="Ezrelékes",1000,0))/1000000*$J$70*IF(OR(AND($E$61="Forint",OR($J$70=250000,AND($J$70&gt;=500000,$J$70&lt;=200000000))),AND($E$61="Euró",OR($J$70=850,AND($J$70&gt;=1700,$J$70&lt;=650000)))),1,0)*VLOOKUP($E$58,Paraméterek!$K$1:$L$4,2,0),IF($E$61="Forint",0,2)))</f>
        <v>2642</v>
      </c>
      <c r="AG70" s="60">
        <f ca="1">IF(OR(ISBLANK($E$52),AG$69&gt;$E$55,AG$68&gt;64),"",ROUND((VLOOKUP(AG$68,'MM-MC Tarifák'!$A$3:$AQ$67,HLOOKUP($E$70,'MM-MC Tarifák'!$B$1:$AQ$2,2,0),0)+IF($O$70="Ezrelékes",1000,0))/1000000*$J$70*IF(OR(AND($E$61="Forint",OR($J$70=250000,AND($J$70&gt;=500000,$J$70&lt;=200000000))),AND($E$61="Euró",OR($J$70=850,AND($J$70&gt;=1700,$J$70&lt;=650000)))),1,0)*VLOOKUP($E$58,Paraméterek!$K$1:$L$4,2,0),IF($E$61="Forint",0,2)))</f>
        <v>3050</v>
      </c>
      <c r="AH70" s="60">
        <f ca="1">IF(OR(ISBLANK($E$52),AH$69&gt;$E$55,AH$68&gt;64),"",ROUND((VLOOKUP(AH$68,'MM-MC Tarifák'!$A$3:$AQ$67,HLOOKUP($E$70,'MM-MC Tarifák'!$B$1:$AQ$2,2,0),0)+IF($O$70="Ezrelékes",1000,0))/1000000*$J$70*IF(OR(AND($E$61="Forint",OR($J$70=250000,AND($J$70&gt;=500000,$J$70&lt;=200000000))),AND($E$61="Euró",OR($J$70=850,AND($J$70&gt;=1700,$J$70&lt;=650000)))),1,0)*VLOOKUP($E$58,Paraméterek!$K$1:$L$4,2,0),IF($E$61="Forint",0,2)))</f>
        <v>3526</v>
      </c>
      <c r="AI70" s="60">
        <f ca="1">IF(OR(ISBLANK($E$52),AI$69&gt;$E$55,AI$68&gt;64),"",ROUND((VLOOKUP(AI$68,'MM-MC Tarifák'!$A$3:$AQ$67,HLOOKUP($E$70,'MM-MC Tarifák'!$B$1:$AQ$2,2,0),0)+IF($O$70="Ezrelékes",1000,0))/1000000*$J$70*IF(OR(AND($E$61="Forint",OR($J$70=250000,AND($J$70&gt;=500000,$J$70&lt;=200000000))),AND($E$61="Euró",OR($J$70=850,AND($J$70&gt;=1700,$J$70&lt;=650000)))),1,0)*VLOOKUP($E$58,Paraméterek!$K$1:$L$4,2,0),IF($E$61="Forint",0,2)))</f>
        <v>4073</v>
      </c>
      <c r="AJ70" s="60">
        <f ca="1">IF(OR(ISBLANK($E$52),AJ$69&gt;$E$55,AJ$68&gt;64),"",ROUND((VLOOKUP(AJ$68,'MM-MC Tarifák'!$A$3:$AQ$67,HLOOKUP($E$70,'MM-MC Tarifák'!$B$1:$AQ$2,2,0),0)+IF($O$70="Ezrelékes",1000,0))/1000000*$J$70*IF(OR(AND($E$61="Forint",OR($J$70=250000,AND($J$70&gt;=500000,$J$70&lt;=200000000))),AND($E$61="Euró",OR($J$70=850,AND($J$70&gt;=1700,$J$70&lt;=650000)))),1,0)*VLOOKUP($E$58,Paraméterek!$K$1:$L$4,2,0),IF($E$61="Forint",0,2)))</f>
        <v>4703</v>
      </c>
      <c r="AK70" s="60">
        <f ca="1">IF(OR(ISBLANK($E$52),AK$69&gt;$E$55,AK$68&gt;64),"",ROUND((VLOOKUP(AK$68,'MM-MC Tarifák'!$A$3:$AQ$67,HLOOKUP($E$70,'MM-MC Tarifák'!$B$1:$AQ$2,2,0),0)+IF($O$70="Ezrelékes",1000,0))/1000000*$J$70*IF(OR(AND($E$61="Forint",OR($J$70=250000,AND($J$70&gt;=500000,$J$70&lt;=200000000))),AND($E$61="Euró",OR($J$70=850,AND($J$70&gt;=1700,$J$70&lt;=650000)))),1,0)*VLOOKUP($E$58,Paraméterek!$K$1:$L$4,2,0),IF($E$61="Forint",0,2)))</f>
        <v>5415</v>
      </c>
      <c r="AL70" s="60">
        <f ca="1">IF(OR(ISBLANK($E$52),AL$69&gt;$E$55,AL$68&gt;64),"",ROUND((VLOOKUP(AL$68,'MM-MC Tarifák'!$A$3:$AQ$67,HLOOKUP($E$70,'MM-MC Tarifák'!$B$1:$AQ$2,2,0),0)+IF($O$70="Ezrelékes",1000,0))/1000000*$J$70*IF(OR(AND($E$61="Forint",OR($J$70=250000,AND($J$70&gt;=500000,$J$70&lt;=200000000))),AND($E$61="Euró",OR($J$70=850,AND($J$70&gt;=1700,$J$70&lt;=650000)))),1,0)*VLOOKUP($E$58,Paraméterek!$K$1:$L$4,2,0),IF($E$61="Forint",0,2)))</f>
        <v>6246</v>
      </c>
      <c r="AM70" s="60">
        <f ca="1">IF(OR(ISBLANK($E$52),AM$69&gt;$E$55,AM$68&gt;64),"",ROUND((VLOOKUP(AM$68,'MM-MC Tarifák'!$A$3:$AQ$67,HLOOKUP($E$70,'MM-MC Tarifák'!$B$1:$AQ$2,2,0),0)+IF($O$70="Ezrelékes",1000,0))/1000000*$J$70*IF(OR(AND($E$61="Forint",OR($J$70=250000,AND($J$70&gt;=500000,$J$70&lt;=200000000))),AND($E$61="Euró",OR($J$70=850,AND($J$70&gt;=1700,$J$70&lt;=650000)))),1,0)*VLOOKUP($E$58,Paraméterek!$K$1:$L$4,2,0),IF($E$61="Forint",0,2)))</f>
        <v>7219</v>
      </c>
      <c r="AN70" s="60">
        <f ca="1">IF(OR(ISBLANK($E$52),AN$69&gt;$E$55,AN$68&gt;64),"",ROUND((VLOOKUP(AN$68,'MM-MC Tarifák'!$A$3:$AQ$67,HLOOKUP($E$70,'MM-MC Tarifák'!$B$1:$AQ$2,2,0),0)+IF($O$70="Ezrelékes",1000,0))/1000000*$J$70*IF(OR(AND($E$61="Forint",OR($J$70=250000,AND($J$70&gt;=500000,$J$70&lt;=200000000))),AND($E$61="Euró",OR($J$70=850,AND($J$70&gt;=1700,$J$70&lt;=650000)))),1,0)*VLOOKUP($E$58,Paraméterek!$K$1:$L$4,2,0),IF($E$61="Forint",0,2)))</f>
        <v>8334</v>
      </c>
      <c r="AO70" s="60">
        <f ca="1">IF(OR(ISBLANK($E$52),AO$69&gt;$E$55,AO$68&gt;64),"",ROUND((VLOOKUP(AO$68,'MM-MC Tarifák'!$A$3:$AQ$67,HLOOKUP($E$70,'MM-MC Tarifák'!$B$1:$AQ$2,2,0),0)+IF($O$70="Ezrelékes",1000,0))/1000000*$J$70*IF(OR(AND($E$61="Forint",OR($J$70=250000,AND($J$70&gt;=500000,$J$70&lt;=200000000))),AND($E$61="Euró",OR($J$70=850,AND($J$70&gt;=1700,$J$70&lt;=650000)))),1,0)*VLOOKUP($E$58,Paraméterek!$K$1:$L$4,2,0),IF($E$61="Forint",0,2)))</f>
        <v>9523</v>
      </c>
      <c r="AP70" s="60">
        <f ca="1">IF(OR(ISBLANK($E$52),AP$69&gt;$E$55,AP$68&gt;64),"",ROUND((VLOOKUP(AP$68,'MM-MC Tarifák'!$A$3:$AQ$67,HLOOKUP($E$70,'MM-MC Tarifák'!$B$1:$AQ$2,2,0),0)+IF($O$70="Ezrelékes",1000,0))/1000000*$J$70*IF(OR(AND($E$61="Forint",OR($J$70=250000,AND($J$70&gt;=500000,$J$70&lt;=200000000))),AND($E$61="Euró",OR($J$70=850,AND($J$70&gt;=1700,$J$70&lt;=650000)))),1,0)*VLOOKUP($E$58,Paraméterek!$K$1:$L$4,2,0),IF($E$61="Forint",0,2)))</f>
        <v>10765</v>
      </c>
    </row>
    <row r="71" spans="1:42" hidden="1" x14ac:dyDescent="0.2">
      <c r="A71" s="12" t="s">
        <v>406</v>
      </c>
      <c r="B71" s="174"/>
      <c r="C71" s="174"/>
      <c r="D71" s="174"/>
      <c r="E71" s="103" t="s">
        <v>1</v>
      </c>
      <c r="F71" s="103"/>
      <c r="G71" s="103"/>
      <c r="H71" s="103"/>
      <c r="I71" s="103"/>
      <c r="J71" s="187">
        <f>IF($G$5="MetMax",MetMax!$H$29,IF($G$5="MetCare",MetCare!$H$29,Nelson!$J$27))</f>
        <v>0</v>
      </c>
      <c r="K71" s="188"/>
      <c r="L71" s="184">
        <f>IF($G$5="MetMax",MetMax!$J$29,IF($G$5="MetCare",MetCare!$J$29,Nelson!$N$27))</f>
        <v>0</v>
      </c>
      <c r="M71" s="184"/>
      <c r="N71" s="73"/>
      <c r="O71" s="16">
        <f>IF(ISBLANK($B$65),0,VLOOKUP($B$65,'Foglalkozási pótdíjak'!$A$3:$K$494,3,0))</f>
        <v>0</v>
      </c>
      <c r="Q71" s="59" t="str">
        <f>IF($L$71="Ezt kérem!",MIN($E$53+$E$55-1,64,79),"")</f>
        <v/>
      </c>
      <c r="R71" s="60">
        <f ca="1">IF(OR(ISBLANK($E$52),R$69&gt;$E$55),"",ROUND(VLOOKUP(R$68,'MM-MC Tarifák'!$A$3:$AQ$67,HLOOKUP($E71,'MM-MC Tarifák'!$B$1:$AQ$2,2,0),0)/1000*$J$71*IF(OR(AND($E$61="Forint",$J$71&gt;=500000,$J$71&lt;=100000000),AND($E$61="Euró",$J$71&gt;=1700,$J$71&lt;=325000)),1,0)*VLOOKUP($E$58,Paraméterek!$K$1:$L$4,2,0)*IF($O$71="Kizárás",1,1+$O$71),IF($E$61="Forint",0,2)))</f>
        <v>0</v>
      </c>
      <c r="S71" s="60">
        <f ca="1">IF(OR(ISBLANK($E$52),S$69&gt;$E$55),"",ROUND(VLOOKUP(S$68,'MM-MC Tarifák'!$A$3:$AQ$67,HLOOKUP($E71,'MM-MC Tarifák'!$B$1:$AQ$2,2,0),0)/1000*$J$71*IF(OR(AND($E$61="Forint",$J$71&gt;=500000,$J$71&lt;=100000000),AND($E$61="Euró",$J$71&gt;=1700,$J$71&lt;=325000)),1,0)*VLOOKUP($E$58,Paraméterek!$K$1:$L$4,2,0)*IF($O$71="Kizárás",1,1+$O$71),IF($E$61="Forint",0,2)))</f>
        <v>0</v>
      </c>
      <c r="T71" s="60">
        <f ca="1">IF(OR(ISBLANK($E$52),T$69&gt;$E$55),"",ROUND(VLOOKUP(T$68,'MM-MC Tarifák'!$A$3:$AQ$67,HLOOKUP($E71,'MM-MC Tarifák'!$B$1:$AQ$2,2,0),0)/1000*$J$71*IF(OR(AND($E$61="Forint",$J$71&gt;=500000,$J$71&lt;=100000000),AND($E$61="Euró",$J$71&gt;=1700,$J$71&lt;=325000)),1,0)*VLOOKUP($E$58,Paraméterek!$K$1:$L$4,2,0)*IF($O$71="Kizárás",1,1+$O$71),IF($E$61="Forint",0,2)))</f>
        <v>0</v>
      </c>
      <c r="U71" s="60">
        <f ca="1">IF(OR(ISBLANK($E$52),U$69&gt;$E$55),"",ROUND(VLOOKUP(U$68,'MM-MC Tarifák'!$A$3:$AQ$67,HLOOKUP($E71,'MM-MC Tarifák'!$B$1:$AQ$2,2,0),0)/1000*$J$71*IF(OR(AND($E$61="Forint",$J$71&gt;=500000,$J$71&lt;=100000000),AND($E$61="Euró",$J$71&gt;=1700,$J$71&lt;=325000)),1,0)*VLOOKUP($E$58,Paraméterek!$K$1:$L$4,2,0)*IF($O$71="Kizárás",1,1+$O$71),IF($E$61="Forint",0,2)))</f>
        <v>0</v>
      </c>
      <c r="V71" s="60">
        <f ca="1">IF(OR(ISBLANK($E$52),V$69&gt;$E$55),"",ROUND(VLOOKUP(V$68,'MM-MC Tarifák'!$A$3:$AQ$67,HLOOKUP($E71,'MM-MC Tarifák'!$B$1:$AQ$2,2,0),0)/1000*$J$71*IF(OR(AND($E$61="Forint",$J$71&gt;=500000,$J$71&lt;=100000000),AND($E$61="Euró",$J$71&gt;=1700,$J$71&lt;=325000)),1,0)*VLOOKUP($E$58,Paraméterek!$K$1:$L$4,2,0)*IF($O$71="Kizárás",1,1+$O$71),IF($E$61="Forint",0,2)))</f>
        <v>0</v>
      </c>
      <c r="W71" s="60">
        <f ca="1">IF(OR(ISBLANK($E$52),W$69&gt;$E$55),"",ROUND(VLOOKUP(W$68,'MM-MC Tarifák'!$A$3:$AQ$67,HLOOKUP($E71,'MM-MC Tarifák'!$B$1:$AQ$2,2,0),0)/1000*$J$71*IF(OR(AND($E$61="Forint",$J$71&gt;=500000,$J$71&lt;=100000000),AND($E$61="Euró",$J$71&gt;=1700,$J$71&lt;=325000)),1,0)*VLOOKUP($E$58,Paraméterek!$K$1:$L$4,2,0)*IF($O$71="Kizárás",1,1+$O$71),IF($E$61="Forint",0,2)))</f>
        <v>0</v>
      </c>
      <c r="X71" s="60">
        <f ca="1">IF(OR(ISBLANK($E$52),X$69&gt;$E$55),"",ROUND(VLOOKUP(X$68,'MM-MC Tarifák'!$A$3:$AQ$67,HLOOKUP($E71,'MM-MC Tarifák'!$B$1:$AQ$2,2,0),0)/1000*$J$71*IF(OR(AND($E$61="Forint",$J$71&gt;=500000,$J$71&lt;=100000000),AND($E$61="Euró",$J$71&gt;=1700,$J$71&lt;=325000)),1,0)*VLOOKUP($E$58,Paraméterek!$K$1:$L$4,2,0)*IF($O$71="Kizárás",1,1+$O$71),IF($E$61="Forint",0,2)))</f>
        <v>0</v>
      </c>
      <c r="Y71" s="60">
        <f ca="1">IF(OR(ISBLANK($E$52),Y$69&gt;$E$55),"",ROUND(VLOOKUP(Y$68,'MM-MC Tarifák'!$A$3:$AQ$67,HLOOKUP($E71,'MM-MC Tarifák'!$B$1:$AQ$2,2,0),0)/1000*$J$71*IF(OR(AND($E$61="Forint",$J$71&gt;=500000,$J$71&lt;=100000000),AND($E$61="Euró",$J$71&gt;=1700,$J$71&lt;=325000)),1,0)*VLOOKUP($E$58,Paraméterek!$K$1:$L$4,2,0)*IF($O$71="Kizárás",1,1+$O$71),IF($E$61="Forint",0,2)))</f>
        <v>0</v>
      </c>
      <c r="Z71" s="60">
        <f ca="1">IF(OR(ISBLANK($E$52),Z$69&gt;$E$55),"",ROUND(VLOOKUP(Z$68,'MM-MC Tarifák'!$A$3:$AQ$67,HLOOKUP($E71,'MM-MC Tarifák'!$B$1:$AQ$2,2,0),0)/1000*$J$71*IF(OR(AND($E$61="Forint",$J$71&gt;=500000,$J$71&lt;=100000000),AND($E$61="Euró",$J$71&gt;=1700,$J$71&lt;=325000)),1,0)*VLOOKUP($E$58,Paraméterek!$K$1:$L$4,2,0)*IF($O$71="Kizárás",1,1+$O$71),IF($E$61="Forint",0,2)))</f>
        <v>0</v>
      </c>
      <c r="AA71" s="60">
        <f ca="1">IF(OR(ISBLANK($E$52),AA$69&gt;$E$55),"",ROUND(VLOOKUP(AA$68,'MM-MC Tarifák'!$A$3:$AQ$67,HLOOKUP($E71,'MM-MC Tarifák'!$B$1:$AQ$2,2,0),0)/1000*$J$71*IF(OR(AND($E$61="Forint",$J$71&gt;=500000,$J$71&lt;=100000000),AND($E$61="Euró",$J$71&gt;=1700,$J$71&lt;=325000)),1,0)*VLOOKUP($E$58,Paraméterek!$K$1:$L$4,2,0)*IF($O$71="Kizárás",1,1+$O$71),IF($E$61="Forint",0,2)))</f>
        <v>0</v>
      </c>
      <c r="AB71" s="60">
        <f ca="1">IF(OR(ISBLANK($E$52),AB$69&gt;$E$55),"",ROUND(VLOOKUP(AB$68,'MM-MC Tarifák'!$A$3:$AQ$67,HLOOKUP($E71,'MM-MC Tarifák'!$B$1:$AQ$2,2,0),0)/1000*$J$71*IF(OR(AND($E$61="Forint",$J$71&gt;=500000,$J$71&lt;=100000000),AND($E$61="Euró",$J$71&gt;=1700,$J$71&lt;=325000)),1,0)*VLOOKUP($E$58,Paraméterek!$K$1:$L$4,2,0)*IF($O$71="Kizárás",1,1+$O$71),IF($E$61="Forint",0,2)))</f>
        <v>0</v>
      </c>
      <c r="AC71" s="60">
        <f ca="1">IF(OR(ISBLANK($E$52),AC$69&gt;$E$55),"",ROUND(VLOOKUP(AC$68,'MM-MC Tarifák'!$A$3:$AQ$67,HLOOKUP($E71,'MM-MC Tarifák'!$B$1:$AQ$2,2,0),0)/1000*$J$71*IF(OR(AND($E$61="Forint",$J$71&gt;=500000,$J$71&lt;=100000000),AND($E$61="Euró",$J$71&gt;=1700,$J$71&lt;=325000)),1,0)*VLOOKUP($E$58,Paraméterek!$K$1:$L$4,2,0)*IF($O$71="Kizárás",1,1+$O$71),IF($E$61="Forint",0,2)))</f>
        <v>0</v>
      </c>
      <c r="AD71" s="60">
        <f ca="1">IF(OR(ISBLANK($E$52),AD$69&gt;$E$55),"",ROUND(VLOOKUP(AD$68,'MM-MC Tarifák'!$A$3:$AQ$67,HLOOKUP($E71,'MM-MC Tarifák'!$B$1:$AQ$2,2,0),0)/1000*$J$71*IF(OR(AND($E$61="Forint",$J$71&gt;=500000,$J$71&lt;=100000000),AND($E$61="Euró",$J$71&gt;=1700,$J$71&lt;=325000)),1,0)*VLOOKUP($E$58,Paraméterek!$K$1:$L$4,2,0)*IF($O$71="Kizárás",1,1+$O$71),IF($E$61="Forint",0,2)))</f>
        <v>0</v>
      </c>
      <c r="AE71" s="60">
        <f ca="1">IF(OR(ISBLANK($E$52),AE$69&gt;$E$55),"",ROUND(VLOOKUP(AE$68,'MM-MC Tarifák'!$A$3:$AQ$67,HLOOKUP($E71,'MM-MC Tarifák'!$B$1:$AQ$2,2,0),0)/1000*$J$71*IF(OR(AND($E$61="Forint",$J$71&gt;=500000,$J$71&lt;=100000000),AND($E$61="Euró",$J$71&gt;=1700,$J$71&lt;=325000)),1,0)*VLOOKUP($E$58,Paraméterek!$K$1:$L$4,2,0)*IF($O$71="Kizárás",1,1+$O$71),IF($E$61="Forint",0,2)))</f>
        <v>0</v>
      </c>
      <c r="AF71" s="60">
        <f ca="1">IF(OR(ISBLANK($E$52),AF$69&gt;$E$55),"",ROUND(VLOOKUP(AF$68,'MM-MC Tarifák'!$A$3:$AQ$67,HLOOKUP($E71,'MM-MC Tarifák'!$B$1:$AQ$2,2,0),0)/1000*$J$71*IF(OR(AND($E$61="Forint",$J$71&gt;=500000,$J$71&lt;=100000000),AND($E$61="Euró",$J$71&gt;=1700,$J$71&lt;=325000)),1,0)*VLOOKUP($E$58,Paraméterek!$K$1:$L$4,2,0)*IF($O$71="Kizárás",1,1+$O$71),IF($E$61="Forint",0,2)))</f>
        <v>0</v>
      </c>
      <c r="AG71" s="60">
        <f ca="1">IF(OR(ISBLANK($E$52),AG$69&gt;$E$55),"",ROUND(VLOOKUP(AG$68,'MM-MC Tarifák'!$A$3:$AQ$67,HLOOKUP($E71,'MM-MC Tarifák'!$B$1:$AQ$2,2,0),0)/1000*$J$71*IF(OR(AND($E$61="Forint",$J$71&gt;=500000,$J$71&lt;=100000000),AND($E$61="Euró",$J$71&gt;=1700,$J$71&lt;=325000)),1,0)*VLOOKUP($E$58,Paraméterek!$K$1:$L$4,2,0)*IF($O$71="Kizárás",1,1+$O$71),IF($E$61="Forint",0,2)))</f>
        <v>0</v>
      </c>
      <c r="AH71" s="60">
        <f ca="1">IF(OR(ISBLANK($E$52),AH$69&gt;$E$55),"",ROUND(VLOOKUP(AH$68,'MM-MC Tarifák'!$A$3:$AQ$67,HLOOKUP($E71,'MM-MC Tarifák'!$B$1:$AQ$2,2,0),0)/1000*$J$71*IF(OR(AND($E$61="Forint",$J$71&gt;=500000,$J$71&lt;=100000000),AND($E$61="Euró",$J$71&gt;=1700,$J$71&lt;=325000)),1,0)*VLOOKUP($E$58,Paraméterek!$K$1:$L$4,2,0)*IF($O$71="Kizárás",1,1+$O$71),IF($E$61="Forint",0,2)))</f>
        <v>0</v>
      </c>
      <c r="AI71" s="60">
        <f ca="1">IF(OR(ISBLANK($E$52),AI$69&gt;$E$55),"",ROUND(VLOOKUP(AI$68,'MM-MC Tarifák'!$A$3:$AQ$67,HLOOKUP($E71,'MM-MC Tarifák'!$B$1:$AQ$2,2,0),0)/1000*$J$71*IF(OR(AND($E$61="Forint",$J$71&gt;=500000,$J$71&lt;=100000000),AND($E$61="Euró",$J$71&gt;=1700,$J$71&lt;=325000)),1,0)*VLOOKUP($E$58,Paraméterek!$K$1:$L$4,2,0)*IF($O$71="Kizárás",1,1+$O$71),IF($E$61="Forint",0,2)))</f>
        <v>0</v>
      </c>
      <c r="AJ71" s="60">
        <f ca="1">IF(OR(ISBLANK($E$52),AJ$69&gt;$E$55),"",ROUND(VLOOKUP(AJ$68,'MM-MC Tarifák'!$A$3:$AQ$67,HLOOKUP($E71,'MM-MC Tarifák'!$B$1:$AQ$2,2,0),0)/1000*$J$71*IF(OR(AND($E$61="Forint",$J$71&gt;=500000,$J$71&lt;=100000000),AND($E$61="Euró",$J$71&gt;=1700,$J$71&lt;=325000)),1,0)*VLOOKUP($E$58,Paraméterek!$K$1:$L$4,2,0)*IF($O$71="Kizárás",1,1+$O$71),IF($E$61="Forint",0,2)))</f>
        <v>0</v>
      </c>
      <c r="AK71" s="60">
        <f ca="1">IF(OR(ISBLANK($E$52),AK$69&gt;$E$55),"",ROUND(VLOOKUP(AK$68,'MM-MC Tarifák'!$A$3:$AQ$67,HLOOKUP($E71,'MM-MC Tarifák'!$B$1:$AQ$2,2,0),0)/1000*$J$71*IF(OR(AND($E$61="Forint",$J$71&gt;=500000,$J$71&lt;=100000000),AND($E$61="Euró",$J$71&gt;=1700,$J$71&lt;=325000)),1,0)*VLOOKUP($E$58,Paraméterek!$K$1:$L$4,2,0)*IF($O$71="Kizárás",1,1+$O$71),IF($E$61="Forint",0,2)))</f>
        <v>0</v>
      </c>
      <c r="AL71" s="60">
        <f ca="1">IF(OR(ISBLANK($E$52),AL$69&gt;$E$55),"",ROUND(VLOOKUP(AL$68,'MM-MC Tarifák'!$A$3:$AQ$67,HLOOKUP($E71,'MM-MC Tarifák'!$B$1:$AQ$2,2,0),0)/1000*$J$71*IF(OR(AND($E$61="Forint",$J$71&gt;=500000,$J$71&lt;=100000000),AND($E$61="Euró",$J$71&gt;=1700,$J$71&lt;=325000)),1,0)*VLOOKUP($E$58,Paraméterek!$K$1:$L$4,2,0)*IF($O$71="Kizárás",1,1+$O$71),IF($E$61="Forint",0,2)))</f>
        <v>0</v>
      </c>
      <c r="AM71" s="60">
        <f ca="1">IF(OR(ISBLANK($E$52),AM$69&gt;$E$55),"",ROUND(VLOOKUP(AM$68,'MM-MC Tarifák'!$A$3:$AQ$67,HLOOKUP($E71,'MM-MC Tarifák'!$B$1:$AQ$2,2,0),0)/1000*$J$71*IF(OR(AND($E$61="Forint",$J$71&gt;=500000,$J$71&lt;=100000000),AND($E$61="Euró",$J$71&gt;=1700,$J$71&lt;=325000)),1,0)*VLOOKUP($E$58,Paraméterek!$K$1:$L$4,2,0)*IF($O$71="Kizárás",1,1+$O$71),IF($E$61="Forint",0,2)))</f>
        <v>0</v>
      </c>
      <c r="AN71" s="60">
        <f ca="1">IF(OR(ISBLANK($E$52),AN$69&gt;$E$55),"",ROUND(VLOOKUP(AN$68,'MM-MC Tarifák'!$A$3:$AQ$67,HLOOKUP($E71,'MM-MC Tarifák'!$B$1:$AQ$2,2,0),0)/1000*$J$71*IF(OR(AND($E$61="Forint",$J$71&gt;=500000,$J$71&lt;=100000000),AND($E$61="Euró",$J$71&gt;=1700,$J$71&lt;=325000)),1,0)*VLOOKUP($E$58,Paraméterek!$K$1:$L$4,2,0)*IF($O$71="Kizárás",1,1+$O$71),IF($E$61="Forint",0,2)))</f>
        <v>0</v>
      </c>
      <c r="AO71" s="60">
        <f ca="1">IF(OR(ISBLANK($E$52),AO$69&gt;$E$55),"",ROUND(VLOOKUP(AO$68,'MM-MC Tarifák'!$A$3:$AQ$67,HLOOKUP($E71,'MM-MC Tarifák'!$B$1:$AQ$2,2,0),0)/1000*$J$71*IF(OR(AND($E$61="Forint",$J$71&gt;=500000,$J$71&lt;=100000000),AND($E$61="Euró",$J$71&gt;=1700,$J$71&lt;=325000)),1,0)*VLOOKUP($E$58,Paraméterek!$K$1:$L$4,2,0)*IF($O$71="Kizárás",1,1+$O$71),IF($E$61="Forint",0,2)))</f>
        <v>0</v>
      </c>
      <c r="AP71" s="60">
        <f ca="1">IF(OR(ISBLANK($E$52),AP$69&gt;$E$55),"",ROUND(VLOOKUP(AP$68,'MM-MC Tarifák'!$A$3:$AQ$67,HLOOKUP($E71,'MM-MC Tarifák'!$B$1:$AQ$2,2,0),0)/1000*$J$71*IF(OR(AND($E$61="Forint",$J$71&gt;=500000,$J$71&lt;=100000000),AND($E$61="Euró",$J$71&gt;=1700,$J$71&lt;=325000)),1,0)*VLOOKUP($E$58,Paraméterek!$K$1:$L$4,2,0)*IF($O$71="Kizárás",1,1+$O$71),IF($E$61="Forint",0,2)))</f>
        <v>0</v>
      </c>
    </row>
    <row r="72" spans="1:42" hidden="1" x14ac:dyDescent="0.2">
      <c r="A72" s="12" t="s">
        <v>406</v>
      </c>
      <c r="L72" s="16"/>
      <c r="M72" s="16"/>
      <c r="O72" s="16"/>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row>
    <row r="73" spans="1:42" hidden="1" x14ac:dyDescent="0.2">
      <c r="A73" s="12" t="s">
        <v>406</v>
      </c>
      <c r="B73" s="12" t="str">
        <f>IF(ISBLANK($J$74),IF($E$61="Forint","A biztosítási összegnek 1 000 000 Ft és 50 000 000 Ft között kell lenni!","A biztosítási összegnek 3 400 € és 170 000 € között kell lenni!"),"")</f>
        <v/>
      </c>
      <c r="L73" s="16"/>
      <c r="M73" s="16"/>
      <c r="O73" s="16"/>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row>
    <row r="74" spans="1:42" hidden="1" x14ac:dyDescent="0.2">
      <c r="A74" s="12" t="s">
        <v>406</v>
      </c>
      <c r="B74" s="174" t="s">
        <v>4</v>
      </c>
      <c r="C74" s="174"/>
      <c r="D74" s="174"/>
      <c r="E74" s="103" t="s">
        <v>62</v>
      </c>
      <c r="F74" s="103"/>
      <c r="G74" s="103"/>
      <c r="H74" s="103"/>
      <c r="I74" s="103"/>
      <c r="J74" s="183">
        <f>IF($G$5="MetMax",MetMax!$H$35,IF($G$5="MetCare",MetCare!$H$35,Nelson!$J$30))</f>
        <v>10000000</v>
      </c>
      <c r="K74" s="183"/>
      <c r="L74" s="184">
        <f>IF($G$5="MetMax",MetMax!$J$35,IF($G$5="MetCare",MetCare!$J$35,Nelson!$N$30))</f>
        <v>0</v>
      </c>
      <c r="M74" s="184"/>
      <c r="N74" s="63" t="str">
        <f>IF(AND($L$74="Ezt kérem!",$H$61&lt;&gt;""),"!","")</f>
        <v/>
      </c>
      <c r="O74" s="16">
        <f>IF(ISBLANK($B$65),0,VLOOKUP($B$65,'Foglalkozási pótdíjak'!$A$3:$K$494,4,0))</f>
        <v>0</v>
      </c>
      <c r="Q74" s="59" t="str">
        <f>IF($L$74="Ezt kérem!",MIN($E$53+$E$55-1,64,64),"")</f>
        <v/>
      </c>
      <c r="R74" s="60">
        <f ca="1">IF(OR(ISBLANK($E$52),R$69&gt;$E$55),"",ROUND(VLOOKUP(R$68,'MM-MC Tarifák'!$A$3:$AQ$67,HLOOKUP($E74,'MM-MC Tarifák'!$B$1:$AQ$2,2,0),0)/1000*$J$74*IF(OR(AND($E$61="Forint",$J$74&gt;=1000000,$J$74&lt;=50000000),AND($E$61="Euró",$J$74&gt;=3400,$J$74&lt;=162500)),1,0)*VLOOKUP($E$58,Paraméterek!$K$1:$L$4,2,0)*IF($O$74="Kizárás",1,1+$O$74),IF($E$61="Forint",0,2)))</f>
        <v>915</v>
      </c>
      <c r="S74" s="60">
        <f ca="1">IF(OR(ISBLANK($E$52),S$69&gt;$E$55),"",ROUND(VLOOKUP(S$68,'MM-MC Tarifák'!$A$3:$AQ$67,HLOOKUP($E74,'MM-MC Tarifák'!$B$1:$AQ$2,2,0),0)/1000*$J$74*IF(OR(AND($E$61="Forint",$J$74&gt;=1000000,$J$74&lt;=50000000),AND($E$61="Euró",$J$74&gt;=3400,$J$74&lt;=162500)),1,0)*VLOOKUP($E$58,Paraméterek!$K$1:$L$4,2,0)*IF($O$74="Kizárás",1,1+$O$74),IF($E$61="Forint",0,2)))</f>
        <v>1026</v>
      </c>
      <c r="T74" s="60">
        <f ca="1">IF(OR(ISBLANK($E$52),T$69&gt;$E$55),"",ROUND(VLOOKUP(T$68,'MM-MC Tarifák'!$A$3:$AQ$67,HLOOKUP($E74,'MM-MC Tarifák'!$B$1:$AQ$2,2,0),0)/1000*$J$74*IF(OR(AND($E$61="Forint",$J$74&gt;=1000000,$J$74&lt;=50000000),AND($E$61="Euró",$J$74&gt;=3400,$J$74&lt;=162500)),1,0)*VLOOKUP($E$58,Paraméterek!$K$1:$L$4,2,0)*IF($O$74="Kizárás",1,1+$O$74),IF($E$61="Forint",0,2)))</f>
        <v>1128</v>
      </c>
      <c r="U74" s="60">
        <f ca="1">IF(OR(ISBLANK($E$52),U$69&gt;$E$55),"",ROUND(VLOOKUP(U$68,'MM-MC Tarifák'!$A$3:$AQ$67,HLOOKUP($E74,'MM-MC Tarifák'!$B$1:$AQ$2,2,0),0)/1000*$J$74*IF(OR(AND($E$61="Forint",$J$74&gt;=1000000,$J$74&lt;=50000000),AND($E$61="Euró",$J$74&gt;=3400,$J$74&lt;=162500)),1,0)*VLOOKUP($E$58,Paraméterek!$K$1:$L$4,2,0)*IF($O$74="Kizárás",1,1+$O$74),IF($E$61="Forint",0,2)))</f>
        <v>1231</v>
      </c>
      <c r="V74" s="60">
        <f ca="1">IF(OR(ISBLANK($E$52),V$69&gt;$E$55),"",ROUND(VLOOKUP(V$68,'MM-MC Tarifák'!$A$3:$AQ$67,HLOOKUP($E74,'MM-MC Tarifák'!$B$1:$AQ$2,2,0),0)/1000*$J$74*IF(OR(AND($E$61="Forint",$J$74&gt;=1000000,$J$74&lt;=50000000),AND($E$61="Euró",$J$74&gt;=3400,$J$74&lt;=162500)),1,0)*VLOOKUP($E$58,Paraméterek!$K$1:$L$4,2,0)*IF($O$74="Kizárás",1,1+$O$74),IF($E$61="Forint",0,2)))</f>
        <v>1333</v>
      </c>
      <c r="W74" s="60">
        <f ca="1">IF(OR(ISBLANK($E$52),W$69&gt;$E$55),"",ROUND(VLOOKUP(W$68,'MM-MC Tarifák'!$A$3:$AQ$67,HLOOKUP($E74,'MM-MC Tarifák'!$B$1:$AQ$2,2,0),0)/1000*$J$74*IF(OR(AND($E$61="Forint",$J$74&gt;=1000000,$J$74&lt;=50000000),AND($E$61="Euró",$J$74&gt;=3400,$J$74&lt;=162500)),1,0)*VLOOKUP($E$58,Paraméterek!$K$1:$L$4,2,0)*IF($O$74="Kizárás",1,1+$O$74),IF($E$61="Forint",0,2)))</f>
        <v>1436</v>
      </c>
      <c r="X74" s="60">
        <f ca="1">IF(OR(ISBLANK($E$52),X$69&gt;$E$55),"",ROUND(VLOOKUP(X$68,'MM-MC Tarifák'!$A$3:$AQ$67,HLOOKUP($E74,'MM-MC Tarifák'!$B$1:$AQ$2,2,0),0)/1000*$J$74*IF(OR(AND($E$61="Forint",$J$74&gt;=1000000,$J$74&lt;=50000000),AND($E$61="Euró",$J$74&gt;=3400,$J$74&lt;=162500)),1,0)*VLOOKUP($E$58,Paraméterek!$K$1:$L$4,2,0)*IF($O$74="Kizárás",1,1+$O$74),IF($E$61="Forint",0,2)))</f>
        <v>1667</v>
      </c>
      <c r="Y74" s="60">
        <f ca="1">IF(OR(ISBLANK($E$52),Y$69&gt;$E$55),"",ROUND(VLOOKUP(Y$68,'MM-MC Tarifák'!$A$3:$AQ$67,HLOOKUP($E74,'MM-MC Tarifák'!$B$1:$AQ$2,2,0),0)/1000*$J$74*IF(OR(AND($E$61="Forint",$J$74&gt;=1000000,$J$74&lt;=50000000),AND($E$61="Euró",$J$74&gt;=3400,$J$74&lt;=162500)),1,0)*VLOOKUP($E$58,Paraméterek!$K$1:$L$4,2,0)*IF($O$74="Kizárás",1,1+$O$74),IF($E$61="Forint",0,2)))</f>
        <v>1897</v>
      </c>
      <c r="Z74" s="60">
        <f ca="1">IF(OR(ISBLANK($E$52),Z$69&gt;$E$55),"",ROUND(VLOOKUP(Z$68,'MM-MC Tarifák'!$A$3:$AQ$67,HLOOKUP($E74,'MM-MC Tarifák'!$B$1:$AQ$2,2,0),0)/1000*$J$74*IF(OR(AND($E$61="Forint",$J$74&gt;=1000000,$J$74&lt;=50000000),AND($E$61="Euró",$J$74&gt;=3400,$J$74&lt;=162500)),1,0)*VLOOKUP($E$58,Paraméterek!$K$1:$L$4,2,0)*IF($O$74="Kizárás",1,1+$O$74),IF($E$61="Forint",0,2)))</f>
        <v>2128</v>
      </c>
      <c r="AA74" s="60">
        <f ca="1">IF(OR(ISBLANK($E$52),AA$69&gt;$E$55),"",ROUND(VLOOKUP(AA$68,'MM-MC Tarifák'!$A$3:$AQ$67,HLOOKUP($E74,'MM-MC Tarifák'!$B$1:$AQ$2,2,0),0)/1000*$J$74*IF(OR(AND($E$61="Forint",$J$74&gt;=1000000,$J$74&lt;=50000000),AND($E$61="Euró",$J$74&gt;=3400,$J$74&lt;=162500)),1,0)*VLOOKUP($E$58,Paraméterek!$K$1:$L$4,2,0)*IF($O$74="Kizárás",1,1+$O$74),IF($E$61="Forint",0,2)))</f>
        <v>2359</v>
      </c>
      <c r="AB74" s="60">
        <f ca="1">IF(OR(ISBLANK($E$52),AB$69&gt;$E$55),"",ROUND(VLOOKUP(AB$68,'MM-MC Tarifák'!$A$3:$AQ$67,HLOOKUP($E74,'MM-MC Tarifák'!$B$1:$AQ$2,2,0),0)/1000*$J$74*IF(OR(AND($E$61="Forint",$J$74&gt;=1000000,$J$74&lt;=50000000),AND($E$61="Euró",$J$74&gt;=3400,$J$74&lt;=162500)),1,0)*VLOOKUP($E$58,Paraméterek!$K$1:$L$4,2,0)*IF($O$74="Kizárás",1,1+$O$74),IF($E$61="Forint",0,2)))</f>
        <v>2590</v>
      </c>
      <c r="AC74" s="60">
        <f ca="1">IF(OR(ISBLANK($E$52),AC$69&gt;$E$55),"",ROUND(VLOOKUP(AC$68,'MM-MC Tarifák'!$A$3:$AQ$67,HLOOKUP($E74,'MM-MC Tarifák'!$B$1:$AQ$2,2,0),0)/1000*$J$74*IF(OR(AND($E$61="Forint",$J$74&gt;=1000000,$J$74&lt;=50000000),AND($E$61="Euró",$J$74&gt;=3400,$J$74&lt;=162500)),1,0)*VLOOKUP($E$58,Paraméterek!$K$1:$L$4,2,0)*IF($O$74="Kizárás",1,1+$O$74),IF($E$61="Forint",0,2)))</f>
        <v>3077</v>
      </c>
      <c r="AD74" s="60">
        <f ca="1">IF(OR(ISBLANK($E$52),AD$69&gt;$E$55),"",ROUND(VLOOKUP(AD$68,'MM-MC Tarifák'!$A$3:$AQ$67,HLOOKUP($E74,'MM-MC Tarifák'!$B$1:$AQ$2,2,0),0)/1000*$J$74*IF(OR(AND($E$61="Forint",$J$74&gt;=1000000,$J$74&lt;=50000000),AND($E$61="Euró",$J$74&gt;=3400,$J$74&lt;=162500)),1,0)*VLOOKUP($E$58,Paraméterek!$K$1:$L$4,2,0)*IF($O$74="Kizárás",1,1+$O$74),IF($E$61="Forint",0,2)))</f>
        <v>3556</v>
      </c>
      <c r="AE74" s="60">
        <f ca="1">IF(OR(ISBLANK($E$52),AE$69&gt;$E$55),"",ROUND(VLOOKUP(AE$68,'MM-MC Tarifák'!$A$3:$AQ$67,HLOOKUP($E74,'MM-MC Tarifák'!$B$1:$AQ$2,2,0),0)/1000*$J$74*IF(OR(AND($E$61="Forint",$J$74&gt;=1000000,$J$74&lt;=50000000),AND($E$61="Euró",$J$74&gt;=3400,$J$74&lt;=162500)),1,0)*VLOOKUP($E$58,Paraméterek!$K$1:$L$4,2,0)*IF($O$74="Kizárás",1,1+$O$74),IF($E$61="Forint",0,2)))</f>
        <v>4034</v>
      </c>
      <c r="AF74" s="60">
        <f ca="1">IF(OR(ISBLANK($E$52),AF$69&gt;$E$55),"",ROUND(VLOOKUP(AF$68,'MM-MC Tarifák'!$A$3:$AQ$67,HLOOKUP($E74,'MM-MC Tarifák'!$B$1:$AQ$2,2,0),0)/1000*$J$74*IF(OR(AND($E$61="Forint",$J$74&gt;=1000000,$J$74&lt;=50000000),AND($E$61="Euró",$J$74&gt;=3400,$J$74&lt;=162500)),1,0)*VLOOKUP($E$58,Paraméterek!$K$1:$L$4,2,0)*IF($O$74="Kizárás",1,1+$O$74),IF($E$61="Forint",0,2)))</f>
        <v>4521</v>
      </c>
      <c r="AG74" s="60">
        <f ca="1">IF(OR(ISBLANK($E$52),AG$69&gt;$E$55),"",ROUND(VLOOKUP(AG$68,'MM-MC Tarifák'!$A$3:$AQ$67,HLOOKUP($E74,'MM-MC Tarifák'!$B$1:$AQ$2,2,0),0)/1000*$J$74*IF(OR(AND($E$61="Forint",$J$74&gt;=1000000,$J$74&lt;=50000000),AND($E$61="Euró",$J$74&gt;=3400,$J$74&lt;=162500)),1,0)*VLOOKUP($E$58,Paraméterek!$K$1:$L$4,2,0)*IF($O$74="Kizárás",1,1+$O$74),IF($E$61="Forint",0,2)))</f>
        <v>5000</v>
      </c>
      <c r="AH74" s="60">
        <f ca="1">IF(OR(ISBLANK($E$52),AH$69&gt;$E$55),"",ROUND(VLOOKUP(AH$68,'MM-MC Tarifák'!$A$3:$AQ$67,HLOOKUP($E74,'MM-MC Tarifák'!$B$1:$AQ$2,2,0),0)/1000*$J$74*IF(OR(AND($E$61="Forint",$J$74&gt;=1000000,$J$74&lt;=50000000),AND($E$61="Euró",$J$74&gt;=3400,$J$74&lt;=162500)),1,0)*VLOOKUP($E$58,Paraméterek!$K$1:$L$4,2,0)*IF($O$74="Kizárás",1,1+$O$74),IF($E$61="Forint",0,2)))</f>
        <v>5795</v>
      </c>
      <c r="AI74" s="60">
        <f ca="1">IF(OR(ISBLANK($E$52),AI$69&gt;$E$55),"",ROUND(VLOOKUP(AI$68,'MM-MC Tarifák'!$A$3:$AQ$67,HLOOKUP($E74,'MM-MC Tarifák'!$B$1:$AQ$2,2,0),0)/1000*$J$74*IF(OR(AND($E$61="Forint",$J$74&gt;=1000000,$J$74&lt;=50000000),AND($E$61="Euró",$J$74&gt;=3400,$J$74&lt;=162500)),1,0)*VLOOKUP($E$58,Paraméterek!$K$1:$L$4,2,0)*IF($O$74="Kizárás",1,1+$O$74),IF($E$61="Forint",0,2)))</f>
        <v>6573</v>
      </c>
      <c r="AJ74" s="60">
        <f ca="1">IF(OR(ISBLANK($E$52),AJ$69&gt;$E$55),"",ROUND(VLOOKUP(AJ$68,'MM-MC Tarifák'!$A$3:$AQ$67,HLOOKUP($E74,'MM-MC Tarifák'!$B$1:$AQ$2,2,0),0)/1000*$J$74*IF(OR(AND($E$61="Forint",$J$74&gt;=1000000,$J$74&lt;=50000000),AND($E$61="Euró",$J$74&gt;=3400,$J$74&lt;=162500)),1,0)*VLOOKUP($E$58,Paraméterek!$K$1:$L$4,2,0)*IF($O$74="Kizárás",1,1+$O$74),IF($E$61="Forint",0,2)))</f>
        <v>7359</v>
      </c>
      <c r="AK74" s="60">
        <f ca="1">IF(OR(ISBLANK($E$52),AK$69&gt;$E$55),"",ROUND(VLOOKUP(AK$68,'MM-MC Tarifák'!$A$3:$AQ$67,HLOOKUP($E74,'MM-MC Tarifák'!$B$1:$AQ$2,2,0),0)/1000*$J$74*IF(OR(AND($E$61="Forint",$J$74&gt;=1000000,$J$74&lt;=50000000),AND($E$61="Euró",$J$74&gt;=3400,$J$74&lt;=162500)),1,0)*VLOOKUP($E$58,Paraméterek!$K$1:$L$4,2,0)*IF($O$74="Kizárás",1,1+$O$74),IF($E$61="Forint",0,2)))</f>
        <v>8145</v>
      </c>
      <c r="AL74" s="60">
        <f ca="1">IF(OR(ISBLANK($E$52),AL$69&gt;$E$55),"",ROUND(VLOOKUP(AL$68,'MM-MC Tarifák'!$A$3:$AQ$67,HLOOKUP($E74,'MM-MC Tarifák'!$B$1:$AQ$2,2,0),0)/1000*$J$74*IF(OR(AND($E$61="Forint",$J$74&gt;=1000000,$J$74&lt;=50000000),AND($E$61="Euró",$J$74&gt;=3400,$J$74&lt;=162500)),1,0)*VLOOKUP($E$58,Paraméterek!$K$1:$L$4,2,0)*IF($O$74="Kizárás",1,1+$O$74),IF($E$61="Forint",0,2)))</f>
        <v>8932</v>
      </c>
      <c r="AM74" s="60">
        <f ca="1">IF(OR(ISBLANK($E$52),AM$69&gt;$E$55),"",ROUND(VLOOKUP(AM$68,'MM-MC Tarifák'!$A$3:$AQ$67,HLOOKUP($E74,'MM-MC Tarifák'!$B$1:$AQ$2,2,0),0)/1000*$J$74*IF(OR(AND($E$61="Forint",$J$74&gt;=1000000,$J$74&lt;=50000000),AND($E$61="Euró",$J$74&gt;=3400,$J$74&lt;=162500)),1,0)*VLOOKUP($E$58,Paraméterek!$K$1:$L$4,2,0)*IF($O$74="Kizárás",1,1+$O$74),IF($E$61="Forint",0,2)))</f>
        <v>9915</v>
      </c>
      <c r="AN74" s="60">
        <f ca="1">IF(OR(ISBLANK($E$52),AN$69&gt;$E$55),"",ROUND(VLOOKUP(AN$68,'MM-MC Tarifák'!$A$3:$AQ$67,HLOOKUP($E74,'MM-MC Tarifák'!$B$1:$AQ$2,2,0),0)/1000*$J$74*IF(OR(AND($E$61="Forint",$J$74&gt;=1000000,$J$74&lt;=50000000),AND($E$61="Euró",$J$74&gt;=3400,$J$74&lt;=162500)),1,0)*VLOOKUP($E$58,Paraméterek!$K$1:$L$4,2,0)*IF($O$74="Kizárás",1,1+$O$74),IF($E$61="Forint",0,2)))</f>
        <v>10906</v>
      </c>
      <c r="AO74" s="60">
        <f ca="1">IF(OR(ISBLANK($E$52),AO$69&gt;$E$55),"",ROUND(VLOOKUP(AO$68,'MM-MC Tarifák'!$A$3:$AQ$67,HLOOKUP($E74,'MM-MC Tarifák'!$B$1:$AQ$2,2,0),0)/1000*$J$74*IF(OR(AND($E$61="Forint",$J$74&gt;=1000000,$J$74&lt;=50000000),AND($E$61="Euró",$J$74&gt;=3400,$J$74&lt;=162500)),1,0)*VLOOKUP($E$58,Paraméterek!$K$1:$L$4,2,0)*IF($O$74="Kizárás",1,1+$O$74),IF($E$61="Forint",0,2)))</f>
        <v>11889</v>
      </c>
      <c r="AP74" s="60">
        <f ca="1">IF(OR(ISBLANK($E$52),AP$69&gt;$E$55),"",ROUND(VLOOKUP(AP$68,'MM-MC Tarifák'!$A$3:$AQ$67,HLOOKUP($E74,'MM-MC Tarifák'!$B$1:$AQ$2,2,0),0)/1000*$J$74*IF(OR(AND($E$61="Forint",$J$74&gt;=1000000,$J$74&lt;=50000000),AND($E$61="Euró",$J$74&gt;=3400,$J$74&lt;=162500)),1,0)*VLOOKUP($E$58,Paraméterek!$K$1:$L$4,2,0)*IF($O$74="Kizárás",1,1+$O$74),IF($E$61="Forint",0,2)))</f>
        <v>12863</v>
      </c>
    </row>
    <row r="75" spans="1:42" hidden="1" x14ac:dyDescent="0.2">
      <c r="A75" s="12" t="s">
        <v>406</v>
      </c>
      <c r="B75" s="174"/>
      <c r="C75" s="174"/>
      <c r="D75" s="174"/>
      <c r="E75" s="103" t="s">
        <v>63</v>
      </c>
      <c r="F75" s="103"/>
      <c r="G75" s="103"/>
      <c r="H75" s="103"/>
      <c r="I75" s="103"/>
      <c r="J75" s="183"/>
      <c r="K75" s="183"/>
      <c r="L75" s="184">
        <f>IF($G$5="MetMax",MetMax!$J$36,IF($G$5="MetCare",MetCare!$J$36,Nelson!$N$31))</f>
        <v>0</v>
      </c>
      <c r="M75" s="184"/>
      <c r="N75" s="63" t="str">
        <f>IF(AND($L$75="Ezt kérem!",$H$61&lt;&gt;""),"!","")</f>
        <v/>
      </c>
      <c r="O75" s="16">
        <f>IF(ISBLANK($B$65),0,VLOOKUP($B$65,'Foglalkozási pótdíjak'!$A$3:$K$494,4,0))</f>
        <v>0</v>
      </c>
      <c r="Q75" s="59" t="str">
        <f>IF($L$75="Ezt kérem!",MIN($E$53+$E$55-1,64,64),"")</f>
        <v/>
      </c>
      <c r="R75" s="60">
        <f ca="1">IF(OR(ISBLANK($E$52),R$69&gt;$E$55),"",ROUND(VLOOKUP(R$68,'MM-MC Tarifák'!$A$3:$AQ$67,HLOOKUP($E75,'MM-MC Tarifák'!$B$1:$AQ$2,2,0),0)/1000*$J$74*IF(OR(AND($E$61="Forint",$J$74&gt;=1000000,$J$74&lt;=50000000),AND($E$61="Euró",$J$74&gt;=3400,$J$74&lt;=162500)),1,0)*VLOOKUP($E$58,Paraméterek!$K$1:$L$4,2,0)*IF($O$75="Kizárás",1,1+$O$75),IF($E$61="Forint",0,2)))</f>
        <v>1265</v>
      </c>
      <c r="S75" s="60">
        <f ca="1">IF(OR(ISBLANK($E$52),S$69&gt;$E$55),"",ROUND(VLOOKUP(S$68,'MM-MC Tarifák'!$A$3:$AQ$67,HLOOKUP($E75,'MM-MC Tarifák'!$B$1:$AQ$2,2,0),0)/1000*$J$74*IF(OR(AND($E$61="Forint",$J$74&gt;=1000000,$J$74&lt;=50000000),AND($E$61="Euró",$J$74&gt;=3400,$J$74&lt;=162500)),1,0)*VLOOKUP($E$58,Paraméterek!$K$1:$L$4,2,0)*IF($O$75="Kizárás",1,1+$O$75),IF($E$61="Forint",0,2)))</f>
        <v>1410</v>
      </c>
      <c r="T75" s="60">
        <f ca="1">IF(OR(ISBLANK($E$52),T$69&gt;$E$55),"",ROUND(VLOOKUP(T$68,'MM-MC Tarifák'!$A$3:$AQ$67,HLOOKUP($E75,'MM-MC Tarifák'!$B$1:$AQ$2,2,0),0)/1000*$J$74*IF(OR(AND($E$61="Forint",$J$74&gt;=1000000,$J$74&lt;=50000000),AND($E$61="Euró",$J$74&gt;=3400,$J$74&lt;=162500)),1,0)*VLOOKUP($E$58,Paraméterek!$K$1:$L$4,2,0)*IF($O$75="Kizárás",1,1+$O$75),IF($E$61="Forint",0,2)))</f>
        <v>1547</v>
      </c>
      <c r="U75" s="60">
        <f ca="1">IF(OR(ISBLANK($E$52),U$69&gt;$E$55),"",ROUND(VLOOKUP(U$68,'MM-MC Tarifák'!$A$3:$AQ$67,HLOOKUP($E75,'MM-MC Tarifák'!$B$1:$AQ$2,2,0),0)/1000*$J$74*IF(OR(AND($E$61="Forint",$J$74&gt;=1000000,$J$74&lt;=50000000),AND($E$61="Euró",$J$74&gt;=3400,$J$74&lt;=162500)),1,0)*VLOOKUP($E$58,Paraméterek!$K$1:$L$4,2,0)*IF($O$75="Kizárás",1,1+$O$75),IF($E$61="Forint",0,2)))</f>
        <v>1684</v>
      </c>
      <c r="V75" s="60">
        <f ca="1">IF(OR(ISBLANK($E$52),V$69&gt;$E$55),"",ROUND(VLOOKUP(V$68,'MM-MC Tarifák'!$A$3:$AQ$67,HLOOKUP($E75,'MM-MC Tarifák'!$B$1:$AQ$2,2,0),0)/1000*$J$74*IF(OR(AND($E$61="Forint",$J$74&gt;=1000000,$J$74&lt;=50000000),AND($E$61="Euró",$J$74&gt;=3400,$J$74&lt;=162500)),1,0)*VLOOKUP($E$58,Paraméterek!$K$1:$L$4,2,0)*IF($O$75="Kizárás",1,1+$O$75),IF($E$61="Forint",0,2)))</f>
        <v>1829</v>
      </c>
      <c r="W75" s="60">
        <f ca="1">IF(OR(ISBLANK($E$52),W$69&gt;$E$55),"",ROUND(VLOOKUP(W$68,'MM-MC Tarifák'!$A$3:$AQ$67,HLOOKUP($E75,'MM-MC Tarifák'!$B$1:$AQ$2,2,0),0)/1000*$J$74*IF(OR(AND($E$61="Forint",$J$74&gt;=1000000,$J$74&lt;=50000000),AND($E$61="Euró",$J$74&gt;=3400,$J$74&lt;=162500)),1,0)*VLOOKUP($E$58,Paraméterek!$K$1:$L$4,2,0)*IF($O$75="Kizárás",1,1+$O$75),IF($E$61="Forint",0,2)))</f>
        <v>1974</v>
      </c>
      <c r="X75" s="60">
        <f ca="1">IF(OR(ISBLANK($E$52),X$69&gt;$E$55),"",ROUND(VLOOKUP(X$68,'MM-MC Tarifák'!$A$3:$AQ$67,HLOOKUP($E75,'MM-MC Tarifák'!$B$1:$AQ$2,2,0),0)/1000*$J$74*IF(OR(AND($E$61="Forint",$J$74&gt;=1000000,$J$74&lt;=50000000),AND($E$61="Euró",$J$74&gt;=3400,$J$74&lt;=162500)),1,0)*VLOOKUP($E$58,Paraméterek!$K$1:$L$4,2,0)*IF($O$75="Kizárás",1,1+$O$75),IF($E$61="Forint",0,2)))</f>
        <v>2291</v>
      </c>
      <c r="Y75" s="60">
        <f ca="1">IF(OR(ISBLANK($E$52),Y$69&gt;$E$55),"",ROUND(VLOOKUP(Y$68,'MM-MC Tarifák'!$A$3:$AQ$67,HLOOKUP($E75,'MM-MC Tarifák'!$B$1:$AQ$2,2,0),0)/1000*$J$74*IF(OR(AND($E$61="Forint",$J$74&gt;=1000000,$J$74&lt;=50000000),AND($E$61="Euró",$J$74&gt;=3400,$J$74&lt;=162500)),1,0)*VLOOKUP($E$58,Paraméterek!$K$1:$L$4,2,0)*IF($O$75="Kizárás",1,1+$O$75),IF($E$61="Forint",0,2)))</f>
        <v>2607</v>
      </c>
      <c r="Z75" s="60">
        <f ca="1">IF(OR(ISBLANK($E$52),Z$69&gt;$E$55),"",ROUND(VLOOKUP(Z$68,'MM-MC Tarifák'!$A$3:$AQ$67,HLOOKUP($E75,'MM-MC Tarifák'!$B$1:$AQ$2,2,0),0)/1000*$J$74*IF(OR(AND($E$61="Forint",$J$74&gt;=1000000,$J$74&lt;=50000000),AND($E$61="Euró",$J$74&gt;=3400,$J$74&lt;=162500)),1,0)*VLOOKUP($E$58,Paraméterek!$K$1:$L$4,2,0)*IF($O$75="Kizárás",1,1+$O$75),IF($E$61="Forint",0,2)))</f>
        <v>2923</v>
      </c>
      <c r="AA75" s="60">
        <f ca="1">IF(OR(ISBLANK($E$52),AA$69&gt;$E$55),"",ROUND(VLOOKUP(AA$68,'MM-MC Tarifák'!$A$3:$AQ$67,HLOOKUP($E75,'MM-MC Tarifák'!$B$1:$AQ$2,2,0),0)/1000*$J$74*IF(OR(AND($E$61="Forint",$J$74&gt;=1000000,$J$74&lt;=50000000),AND($E$61="Euró",$J$74&gt;=3400,$J$74&lt;=162500)),1,0)*VLOOKUP($E$58,Paraméterek!$K$1:$L$4,2,0)*IF($O$75="Kizárás",1,1+$O$75),IF($E$61="Forint",0,2)))</f>
        <v>3239</v>
      </c>
      <c r="AB75" s="60">
        <f ca="1">IF(OR(ISBLANK($E$52),AB$69&gt;$E$55),"",ROUND(VLOOKUP(AB$68,'MM-MC Tarifák'!$A$3:$AQ$67,HLOOKUP($E75,'MM-MC Tarifák'!$B$1:$AQ$2,2,0),0)/1000*$J$74*IF(OR(AND($E$61="Forint",$J$74&gt;=1000000,$J$74&lt;=50000000),AND($E$61="Euró",$J$74&gt;=3400,$J$74&lt;=162500)),1,0)*VLOOKUP($E$58,Paraméterek!$K$1:$L$4,2,0)*IF($O$75="Kizárás",1,1+$O$75),IF($E$61="Forint",0,2)))</f>
        <v>3615</v>
      </c>
      <c r="AC75" s="60">
        <f ca="1">IF(OR(ISBLANK($E$52),AC$69&gt;$E$55),"",ROUND(VLOOKUP(AC$68,'MM-MC Tarifák'!$A$3:$AQ$67,HLOOKUP($E75,'MM-MC Tarifák'!$B$1:$AQ$2,2,0),0)/1000*$J$74*IF(OR(AND($E$61="Forint",$J$74&gt;=1000000,$J$74&lt;=50000000),AND($E$61="Euró",$J$74&gt;=3400,$J$74&lt;=162500)),1,0)*VLOOKUP($E$58,Paraméterek!$K$1:$L$4,2,0)*IF($O$75="Kizárás",1,1+$O$75),IF($E$61="Forint",0,2)))</f>
        <v>4291</v>
      </c>
      <c r="AD75" s="60">
        <f ca="1">IF(OR(ISBLANK($E$52),AD$69&gt;$E$55),"",ROUND(VLOOKUP(AD$68,'MM-MC Tarifák'!$A$3:$AQ$67,HLOOKUP($E75,'MM-MC Tarifák'!$B$1:$AQ$2,2,0),0)/1000*$J$74*IF(OR(AND($E$61="Forint",$J$74&gt;=1000000,$J$74&lt;=50000000),AND($E$61="Euró",$J$74&gt;=3400,$J$74&lt;=162500)),1,0)*VLOOKUP($E$58,Paraméterek!$K$1:$L$4,2,0)*IF($O$75="Kizárás",1,1+$O$75),IF($E$61="Forint",0,2)))</f>
        <v>4966</v>
      </c>
      <c r="AE75" s="60">
        <f ca="1">IF(OR(ISBLANK($E$52),AE$69&gt;$E$55),"",ROUND(VLOOKUP(AE$68,'MM-MC Tarifák'!$A$3:$AQ$67,HLOOKUP($E75,'MM-MC Tarifák'!$B$1:$AQ$2,2,0),0)/1000*$J$74*IF(OR(AND($E$61="Forint",$J$74&gt;=1000000,$J$74&lt;=50000000),AND($E$61="Euró",$J$74&gt;=3400,$J$74&lt;=162500)),1,0)*VLOOKUP($E$58,Paraméterek!$K$1:$L$4,2,0)*IF($O$75="Kizárás",1,1+$O$75),IF($E$61="Forint",0,2)))</f>
        <v>5650</v>
      </c>
      <c r="AF75" s="60">
        <f ca="1">IF(OR(ISBLANK($E$52),AF$69&gt;$E$55),"",ROUND(VLOOKUP(AF$68,'MM-MC Tarifák'!$A$3:$AQ$67,HLOOKUP($E75,'MM-MC Tarifák'!$B$1:$AQ$2,2,0),0)/1000*$J$74*IF(OR(AND($E$61="Forint",$J$74&gt;=1000000,$J$74&lt;=50000000),AND($E$61="Euró",$J$74&gt;=3400,$J$74&lt;=162500)),1,0)*VLOOKUP($E$58,Paraméterek!$K$1:$L$4,2,0)*IF($O$75="Kizárás",1,1+$O$75),IF($E$61="Forint",0,2)))</f>
        <v>6325</v>
      </c>
      <c r="AG75" s="60">
        <f ca="1">IF(OR(ISBLANK($E$52),AG$69&gt;$E$55),"",ROUND(VLOOKUP(AG$68,'MM-MC Tarifák'!$A$3:$AQ$67,HLOOKUP($E75,'MM-MC Tarifák'!$B$1:$AQ$2,2,0),0)/1000*$J$74*IF(OR(AND($E$61="Forint",$J$74&gt;=1000000,$J$74&lt;=50000000),AND($E$61="Euró",$J$74&gt;=3400,$J$74&lt;=162500)),1,0)*VLOOKUP($E$58,Paraméterek!$K$1:$L$4,2,0)*IF($O$75="Kizárás",1,1+$O$75),IF($E$61="Forint",0,2)))</f>
        <v>7154</v>
      </c>
      <c r="AH75" s="60">
        <f ca="1">IF(OR(ISBLANK($E$52),AH$69&gt;$E$55),"",ROUND(VLOOKUP(AH$68,'MM-MC Tarifák'!$A$3:$AQ$67,HLOOKUP($E75,'MM-MC Tarifák'!$B$1:$AQ$2,2,0),0)/1000*$J$74*IF(OR(AND($E$61="Forint",$J$74&gt;=1000000,$J$74&lt;=50000000),AND($E$61="Euró",$J$74&gt;=3400,$J$74&lt;=162500)),1,0)*VLOOKUP($E$58,Paraméterek!$K$1:$L$4,2,0)*IF($O$75="Kizárás",1,1+$O$75),IF($E$61="Forint",0,2)))</f>
        <v>8291</v>
      </c>
      <c r="AI75" s="60">
        <f ca="1">IF(OR(ISBLANK($E$52),AI$69&gt;$E$55),"",ROUND(VLOOKUP(AI$68,'MM-MC Tarifák'!$A$3:$AQ$67,HLOOKUP($E75,'MM-MC Tarifák'!$B$1:$AQ$2,2,0),0)/1000*$J$74*IF(OR(AND($E$61="Forint",$J$74&gt;=1000000,$J$74&lt;=50000000),AND($E$61="Euró",$J$74&gt;=3400,$J$74&lt;=162500)),1,0)*VLOOKUP($E$58,Paraméterek!$K$1:$L$4,2,0)*IF($O$75="Kizárás",1,1+$O$75),IF($E$61="Forint",0,2)))</f>
        <v>9436</v>
      </c>
      <c r="AJ75" s="60">
        <f ca="1">IF(OR(ISBLANK($E$52),AJ$69&gt;$E$55),"",ROUND(VLOOKUP(AJ$68,'MM-MC Tarifák'!$A$3:$AQ$67,HLOOKUP($E75,'MM-MC Tarifák'!$B$1:$AQ$2,2,0),0)/1000*$J$74*IF(OR(AND($E$61="Forint",$J$74&gt;=1000000,$J$74&lt;=50000000),AND($E$61="Euró",$J$74&gt;=3400,$J$74&lt;=162500)),1,0)*VLOOKUP($E$58,Paraméterek!$K$1:$L$4,2,0)*IF($O$75="Kizárás",1,1+$O$75),IF($E$61="Forint",0,2)))</f>
        <v>10573</v>
      </c>
      <c r="AK75" s="60">
        <f ca="1">IF(OR(ISBLANK($E$52),AK$69&gt;$E$55),"",ROUND(VLOOKUP(AK$68,'MM-MC Tarifák'!$A$3:$AQ$67,HLOOKUP($E75,'MM-MC Tarifák'!$B$1:$AQ$2,2,0),0)/1000*$J$74*IF(OR(AND($E$61="Forint",$J$74&gt;=1000000,$J$74&lt;=50000000),AND($E$61="Euró",$J$74&gt;=3400,$J$74&lt;=162500)),1,0)*VLOOKUP($E$58,Paraméterek!$K$1:$L$4,2,0)*IF($O$75="Kizárás",1,1+$O$75),IF($E$61="Forint",0,2)))</f>
        <v>11709</v>
      </c>
      <c r="AL75" s="60">
        <f ca="1">IF(OR(ISBLANK($E$52),AL$69&gt;$E$55),"",ROUND(VLOOKUP(AL$68,'MM-MC Tarifák'!$A$3:$AQ$67,HLOOKUP($E75,'MM-MC Tarifák'!$B$1:$AQ$2,2,0),0)/1000*$J$74*IF(OR(AND($E$61="Forint",$J$74&gt;=1000000,$J$74&lt;=50000000),AND($E$61="Euró",$J$74&gt;=3400,$J$74&lt;=162500)),1,0)*VLOOKUP($E$58,Paraméterek!$K$1:$L$4,2,0)*IF($O$75="Kizárás",1,1+$O$75),IF($E$61="Forint",0,2)))</f>
        <v>13128</v>
      </c>
      <c r="AM75" s="60">
        <f ca="1">IF(OR(ISBLANK($E$52),AM$69&gt;$E$55),"",ROUND(VLOOKUP(AM$68,'MM-MC Tarifák'!$A$3:$AQ$67,HLOOKUP($E75,'MM-MC Tarifák'!$B$1:$AQ$2,2,0),0)/1000*$J$74*IF(OR(AND($E$61="Forint",$J$74&gt;=1000000,$J$74&lt;=50000000),AND($E$61="Euró",$J$74&gt;=3400,$J$74&lt;=162500)),1,0)*VLOOKUP($E$58,Paraméterek!$K$1:$L$4,2,0)*IF($O$75="Kizárás",1,1+$O$75),IF($E$61="Forint",0,2)))</f>
        <v>14590</v>
      </c>
      <c r="AN75" s="60">
        <f ca="1">IF(OR(ISBLANK($E$52),AN$69&gt;$E$55),"",ROUND(VLOOKUP(AN$68,'MM-MC Tarifák'!$A$3:$AQ$67,HLOOKUP($E75,'MM-MC Tarifák'!$B$1:$AQ$2,2,0),0)/1000*$J$74*IF(OR(AND($E$61="Forint",$J$74&gt;=1000000,$J$74&lt;=50000000),AND($E$61="Euró",$J$74&gt;=3400,$J$74&lt;=162500)),1,0)*VLOOKUP($E$58,Paraméterek!$K$1:$L$4,2,0)*IF($O$75="Kizárás",1,1+$O$75),IF($E$61="Forint",0,2)))</f>
        <v>16060</v>
      </c>
      <c r="AO75" s="60">
        <f ca="1">IF(OR(ISBLANK($E$52),AO$69&gt;$E$55),"",ROUND(VLOOKUP(AO$68,'MM-MC Tarifák'!$A$3:$AQ$67,HLOOKUP($E75,'MM-MC Tarifák'!$B$1:$AQ$2,2,0),0)/1000*$J$74*IF(OR(AND($E$61="Forint",$J$74&gt;=1000000,$J$74&lt;=50000000),AND($E$61="Euró",$J$74&gt;=3400,$J$74&lt;=162500)),1,0)*VLOOKUP($E$58,Paraméterek!$K$1:$L$4,2,0)*IF($O$75="Kizárás",1,1+$O$75),IF($E$61="Forint",0,2)))</f>
        <v>17521</v>
      </c>
      <c r="AP75" s="60">
        <f ca="1">IF(OR(ISBLANK($E$52),AP$69&gt;$E$55),"",ROUND(VLOOKUP(AP$68,'MM-MC Tarifák'!$A$3:$AQ$67,HLOOKUP($E75,'MM-MC Tarifák'!$B$1:$AQ$2,2,0),0)/1000*$J$74*IF(OR(AND($E$61="Forint",$J$74&gt;=1000000,$J$74&lt;=50000000),AND($E$61="Euró",$J$74&gt;=3400,$J$74&lt;=162500)),1,0)*VLOOKUP($E$58,Paraméterek!$K$1:$L$4,2,0)*IF($O$75="Kizárás",1,1+$O$75),IF($E$61="Forint",0,2)))</f>
        <v>18991</v>
      </c>
    </row>
    <row r="76" spans="1:42" hidden="1" x14ac:dyDescent="0.2">
      <c r="A76" s="12" t="s">
        <v>406</v>
      </c>
      <c r="B76" s="174"/>
      <c r="C76" s="174"/>
      <c r="D76" s="174"/>
      <c r="E76" s="103" t="s">
        <v>64</v>
      </c>
      <c r="F76" s="103"/>
      <c r="G76" s="103"/>
      <c r="H76" s="103"/>
      <c r="I76" s="103"/>
      <c r="J76" s="183"/>
      <c r="K76" s="183"/>
      <c r="L76" s="184" t="str">
        <f>IF($G$5="MetMax",MetMax!$J$37,IF($G$5="MetCare",MetCare!$J$37,Nelson!$N$32))</f>
        <v>Ezt kérem!</v>
      </c>
      <c r="M76" s="184"/>
      <c r="N76" s="63" t="str">
        <f>IF(AND($L$76="Ezt kérem!",$H$61&lt;&gt;""),"!","")</f>
        <v/>
      </c>
      <c r="O76" s="16">
        <f>IF(ISBLANK($B$65),0,VLOOKUP($B$65,'Foglalkozási pótdíjak'!$A$3:$K$494,4,0))</f>
        <v>0</v>
      </c>
      <c r="Q76" s="59">
        <f ca="1">IF($L$76="Ezt kérem!",MIN($E$53+$E$55-1,64,64),"")</f>
        <v>49</v>
      </c>
      <c r="R76" s="60">
        <f ca="1">IF(OR(ISBLANK($E$52),R$69&gt;$E$55),"",ROUND(VLOOKUP(R$68,'MM-MC Tarifák'!$A$3:$AQ$67,HLOOKUP($E76,'MM-MC Tarifák'!$B$1:$AQ$2,2,0),0)/1000*$J$74*IF(OR(AND($E$61="Forint",$J$74&gt;=1000000,$J$74&lt;=50000000),AND($E$61="Euró",$J$74&gt;=3400,$J$74&lt;=162500)),1,0)*VLOOKUP($E$58,Paraméterek!$K$1:$L$4,2,0)*IF($O$76="Kizárás",1,1+$O$76),IF($E$61="Forint",0,2)))</f>
        <v>1581</v>
      </c>
      <c r="S76" s="60">
        <f ca="1">IF(OR(ISBLANK($E$52),S$69&gt;$E$55),"",ROUND(VLOOKUP(S$68,'MM-MC Tarifák'!$A$3:$AQ$67,HLOOKUP($E76,'MM-MC Tarifák'!$B$1:$AQ$2,2,0),0)/1000*$J$74*IF(OR(AND($E$61="Forint",$J$74&gt;=1000000,$J$74&lt;=50000000),AND($E$61="Euró",$J$74&gt;=3400,$J$74&lt;=162500)),1,0)*VLOOKUP($E$58,Paraméterek!$K$1:$L$4,2,0)*IF($O$76="Kizárás",1,1+$O$76),IF($E$61="Forint",0,2)))</f>
        <v>1752</v>
      </c>
      <c r="T76" s="60">
        <f ca="1">IF(OR(ISBLANK($E$52),T$69&gt;$E$55),"",ROUND(VLOOKUP(T$68,'MM-MC Tarifák'!$A$3:$AQ$67,HLOOKUP($E76,'MM-MC Tarifák'!$B$1:$AQ$2,2,0),0)/1000*$J$74*IF(OR(AND($E$61="Forint",$J$74&gt;=1000000,$J$74&lt;=50000000),AND($E$61="Euró",$J$74&gt;=3400,$J$74&lt;=162500)),1,0)*VLOOKUP($E$58,Paraméterek!$K$1:$L$4,2,0)*IF($O$76="Kizárás",1,1+$O$76),IF($E$61="Forint",0,2)))</f>
        <v>1940</v>
      </c>
      <c r="U76" s="60">
        <f ca="1">IF(OR(ISBLANK($E$52),U$69&gt;$E$55),"",ROUND(VLOOKUP(U$68,'MM-MC Tarifák'!$A$3:$AQ$67,HLOOKUP($E76,'MM-MC Tarifák'!$B$1:$AQ$2,2,0),0)/1000*$J$74*IF(OR(AND($E$61="Forint",$J$74&gt;=1000000,$J$74&lt;=50000000),AND($E$61="Euró",$J$74&gt;=3400,$J$74&lt;=162500)),1,0)*VLOOKUP($E$58,Paraméterek!$K$1:$L$4,2,0)*IF($O$76="Kizárás",1,1+$O$76),IF($E$61="Forint",0,2)))</f>
        <v>2111</v>
      </c>
      <c r="V76" s="60">
        <f ca="1">IF(OR(ISBLANK($E$52),V$69&gt;$E$55),"",ROUND(VLOOKUP(V$68,'MM-MC Tarifák'!$A$3:$AQ$67,HLOOKUP($E76,'MM-MC Tarifák'!$B$1:$AQ$2,2,0),0)/1000*$J$74*IF(OR(AND($E$61="Forint",$J$74&gt;=1000000,$J$74&lt;=50000000),AND($E$61="Euró",$J$74&gt;=3400,$J$74&lt;=162500)),1,0)*VLOOKUP($E$58,Paraméterek!$K$1:$L$4,2,0)*IF($O$76="Kizárás",1,1+$O$76),IF($E$61="Forint",0,2)))</f>
        <v>2282</v>
      </c>
      <c r="W76" s="60">
        <f ca="1">IF(OR(ISBLANK($E$52),W$69&gt;$E$55),"",ROUND(VLOOKUP(W$68,'MM-MC Tarifák'!$A$3:$AQ$67,HLOOKUP($E76,'MM-MC Tarifák'!$B$1:$AQ$2,2,0),0)/1000*$J$74*IF(OR(AND($E$61="Forint",$J$74&gt;=1000000,$J$74&lt;=50000000),AND($E$61="Euró",$J$74&gt;=3400,$J$74&lt;=162500)),1,0)*VLOOKUP($E$58,Paraméterek!$K$1:$L$4,2,0)*IF($O$76="Kizárás",1,1+$O$76),IF($E$61="Forint",0,2)))</f>
        <v>2470</v>
      </c>
      <c r="X76" s="60">
        <f ca="1">IF(OR(ISBLANK($E$52),X$69&gt;$E$55),"",ROUND(VLOOKUP(X$68,'MM-MC Tarifák'!$A$3:$AQ$67,HLOOKUP($E76,'MM-MC Tarifák'!$B$1:$AQ$2,2,0),0)/1000*$J$74*IF(OR(AND($E$61="Forint",$J$74&gt;=1000000,$J$74&lt;=50000000),AND($E$61="Euró",$J$74&gt;=3400,$J$74&lt;=162500)),1,0)*VLOOKUP($E$58,Paraméterek!$K$1:$L$4,2,0)*IF($O$76="Kizárás",1,1+$O$76),IF($E$61="Forint",0,2)))</f>
        <v>2872</v>
      </c>
      <c r="Y76" s="60">
        <f ca="1">IF(OR(ISBLANK($E$52),Y$69&gt;$E$55),"",ROUND(VLOOKUP(Y$68,'MM-MC Tarifák'!$A$3:$AQ$67,HLOOKUP($E76,'MM-MC Tarifák'!$B$1:$AQ$2,2,0),0)/1000*$J$74*IF(OR(AND($E$61="Forint",$J$74&gt;=1000000,$J$74&lt;=50000000),AND($E$61="Euró",$J$74&gt;=3400,$J$74&lt;=162500)),1,0)*VLOOKUP($E$58,Paraméterek!$K$1:$L$4,2,0)*IF($O$76="Kizárás",1,1+$O$76),IF($E$61="Forint",0,2)))</f>
        <v>3265</v>
      </c>
      <c r="Z76" s="60">
        <f ca="1">IF(OR(ISBLANK($E$52),Z$69&gt;$E$55),"",ROUND(VLOOKUP(Z$68,'MM-MC Tarifák'!$A$3:$AQ$67,HLOOKUP($E76,'MM-MC Tarifák'!$B$1:$AQ$2,2,0),0)/1000*$J$74*IF(OR(AND($E$61="Forint",$J$74&gt;=1000000,$J$74&lt;=50000000),AND($E$61="Euró",$J$74&gt;=3400,$J$74&lt;=162500)),1,0)*VLOOKUP($E$58,Paraméterek!$K$1:$L$4,2,0)*IF($O$76="Kizárás",1,1+$O$76),IF($E$61="Forint",0,2)))</f>
        <v>3658</v>
      </c>
      <c r="AA76" s="60">
        <f ca="1">IF(OR(ISBLANK($E$52),AA$69&gt;$E$55),"",ROUND(VLOOKUP(AA$68,'MM-MC Tarifák'!$A$3:$AQ$67,HLOOKUP($E76,'MM-MC Tarifák'!$B$1:$AQ$2,2,0),0)/1000*$J$74*IF(OR(AND($E$61="Forint",$J$74&gt;=1000000,$J$74&lt;=50000000),AND($E$61="Euró",$J$74&gt;=3400,$J$74&lt;=162500)),1,0)*VLOOKUP($E$58,Paraméterek!$K$1:$L$4,2,0)*IF($O$76="Kizárás",1,1+$O$76),IF($E$61="Forint",0,2)))</f>
        <v>4051</v>
      </c>
      <c r="AB76" s="60">
        <f ca="1">IF(OR(ISBLANK($E$52),AB$69&gt;$E$55),"",ROUND(VLOOKUP(AB$68,'MM-MC Tarifák'!$A$3:$AQ$67,HLOOKUP($E76,'MM-MC Tarifák'!$B$1:$AQ$2,2,0),0)/1000*$J$74*IF(OR(AND($E$61="Forint",$J$74&gt;=1000000,$J$74&lt;=50000000),AND($E$61="Euró",$J$74&gt;=3400,$J$74&lt;=162500)),1,0)*VLOOKUP($E$58,Paraméterek!$K$1:$L$4,2,0)*IF($O$76="Kizárás",1,1+$O$76),IF($E$61="Forint",0,2)))</f>
        <v>4513</v>
      </c>
      <c r="AC76" s="60">
        <f ca="1">IF(OR(ISBLANK($E$52),AC$69&gt;$E$55),"",ROUND(VLOOKUP(AC$68,'MM-MC Tarifák'!$A$3:$AQ$67,HLOOKUP($E76,'MM-MC Tarifák'!$B$1:$AQ$2,2,0),0)/1000*$J$74*IF(OR(AND($E$61="Forint",$J$74&gt;=1000000,$J$74&lt;=50000000),AND($E$61="Euró",$J$74&gt;=3400,$J$74&lt;=162500)),1,0)*VLOOKUP($E$58,Paraméterek!$K$1:$L$4,2,0)*IF($O$76="Kizárás",1,1+$O$76),IF($E$61="Forint",0,2)))</f>
        <v>5359</v>
      </c>
      <c r="AD76" s="60">
        <f ca="1">IF(OR(ISBLANK($E$52),AD$69&gt;$E$55),"",ROUND(VLOOKUP(AD$68,'MM-MC Tarifák'!$A$3:$AQ$67,HLOOKUP($E76,'MM-MC Tarifák'!$B$1:$AQ$2,2,0),0)/1000*$J$74*IF(OR(AND($E$61="Forint",$J$74&gt;=1000000,$J$74&lt;=50000000),AND($E$61="Euró",$J$74&gt;=3400,$J$74&lt;=162500)),1,0)*VLOOKUP($E$58,Paraméterek!$K$1:$L$4,2,0)*IF($O$76="Kizárás",1,1+$O$76),IF($E$61="Forint",0,2)))</f>
        <v>6205</v>
      </c>
      <c r="AE76" s="60">
        <f ca="1">IF(OR(ISBLANK($E$52),AE$69&gt;$E$55),"",ROUND(VLOOKUP(AE$68,'MM-MC Tarifák'!$A$3:$AQ$67,HLOOKUP($E76,'MM-MC Tarifák'!$B$1:$AQ$2,2,0),0)/1000*$J$74*IF(OR(AND($E$61="Forint",$J$74&gt;=1000000,$J$74&lt;=50000000),AND($E$61="Euró",$J$74&gt;=3400,$J$74&lt;=162500)),1,0)*VLOOKUP($E$58,Paraméterek!$K$1:$L$4,2,0)*IF($O$76="Kizárás",1,1+$O$76),IF($E$61="Forint",0,2)))</f>
        <v>7060</v>
      </c>
      <c r="AF76" s="60">
        <f ca="1">IF(OR(ISBLANK($E$52),AF$69&gt;$E$55),"",ROUND(VLOOKUP(AF$68,'MM-MC Tarifák'!$A$3:$AQ$67,HLOOKUP($E76,'MM-MC Tarifák'!$B$1:$AQ$2,2,0),0)/1000*$J$74*IF(OR(AND($E$61="Forint",$J$74&gt;=1000000,$J$74&lt;=50000000),AND($E$61="Euró",$J$74&gt;=3400,$J$74&lt;=162500)),1,0)*VLOOKUP($E$58,Paraméterek!$K$1:$L$4,2,0)*IF($O$76="Kizárás",1,1+$O$76),IF($E$61="Forint",0,2)))</f>
        <v>7906</v>
      </c>
      <c r="AG76" s="60">
        <f ca="1">IF(OR(ISBLANK($E$52),AG$69&gt;$E$55),"",ROUND(VLOOKUP(AG$68,'MM-MC Tarifák'!$A$3:$AQ$67,HLOOKUP($E76,'MM-MC Tarifák'!$B$1:$AQ$2,2,0),0)/1000*$J$74*IF(OR(AND($E$61="Forint",$J$74&gt;=1000000,$J$74&lt;=50000000),AND($E$61="Euró",$J$74&gt;=3400,$J$74&lt;=162500)),1,0)*VLOOKUP($E$58,Paraméterek!$K$1:$L$4,2,0)*IF($O$76="Kizárás",1,1+$O$76),IF($E$61="Forint",0,2)))</f>
        <v>8949</v>
      </c>
      <c r="AH76" s="60">
        <f ca="1">IF(OR(ISBLANK($E$52),AH$69&gt;$E$55),"",ROUND(VLOOKUP(AH$68,'MM-MC Tarifák'!$A$3:$AQ$67,HLOOKUP($E76,'MM-MC Tarifák'!$B$1:$AQ$2,2,0),0)/1000*$J$74*IF(OR(AND($E$61="Forint",$J$74&gt;=1000000,$J$74&lt;=50000000),AND($E$61="Euró",$J$74&gt;=3400,$J$74&lt;=162500)),1,0)*VLOOKUP($E$58,Paraméterek!$K$1:$L$4,2,0)*IF($O$76="Kizárás",1,1+$O$76),IF($E$61="Forint",0,2)))</f>
        <v>10368</v>
      </c>
      <c r="AI76" s="60">
        <f ca="1">IF(OR(ISBLANK($E$52),AI$69&gt;$E$55),"",ROUND(VLOOKUP(AI$68,'MM-MC Tarifák'!$A$3:$AQ$67,HLOOKUP($E76,'MM-MC Tarifák'!$B$1:$AQ$2,2,0),0)/1000*$J$74*IF(OR(AND($E$61="Forint",$J$74&gt;=1000000,$J$74&lt;=50000000),AND($E$61="Euró",$J$74&gt;=3400,$J$74&lt;=162500)),1,0)*VLOOKUP($E$58,Paraméterek!$K$1:$L$4,2,0)*IF($O$76="Kizárás",1,1+$O$76),IF($E$61="Forint",0,2)))</f>
        <v>11786</v>
      </c>
      <c r="AJ76" s="60">
        <f ca="1">IF(OR(ISBLANK($E$52),AJ$69&gt;$E$55),"",ROUND(VLOOKUP(AJ$68,'MM-MC Tarifák'!$A$3:$AQ$67,HLOOKUP($E76,'MM-MC Tarifák'!$B$1:$AQ$2,2,0),0)/1000*$J$74*IF(OR(AND($E$61="Forint",$J$74&gt;=1000000,$J$74&lt;=50000000),AND($E$61="Euró",$J$74&gt;=3400,$J$74&lt;=162500)),1,0)*VLOOKUP($E$58,Paraméterek!$K$1:$L$4,2,0)*IF($O$76="Kizárás",1,1+$O$76),IF($E$61="Forint",0,2)))</f>
        <v>13214</v>
      </c>
      <c r="AK76" s="60">
        <f ca="1">IF(OR(ISBLANK($E$52),AK$69&gt;$E$55),"",ROUND(VLOOKUP(AK$68,'MM-MC Tarifák'!$A$3:$AQ$67,HLOOKUP($E76,'MM-MC Tarifák'!$B$1:$AQ$2,2,0),0)/1000*$J$74*IF(OR(AND($E$61="Forint",$J$74&gt;=1000000,$J$74&lt;=50000000),AND($E$61="Euró",$J$74&gt;=3400,$J$74&lt;=162500)),1,0)*VLOOKUP($E$58,Paraméterek!$K$1:$L$4,2,0)*IF($O$76="Kizárás",1,1+$O$76),IF($E$61="Forint",0,2)))</f>
        <v>14632</v>
      </c>
      <c r="AL76" s="60">
        <f ca="1">IF(OR(ISBLANK($E$52),AL$69&gt;$E$55),"",ROUND(VLOOKUP(AL$68,'MM-MC Tarifák'!$A$3:$AQ$67,HLOOKUP($E76,'MM-MC Tarifák'!$B$1:$AQ$2,2,0),0)/1000*$J$74*IF(OR(AND($E$61="Forint",$J$74&gt;=1000000,$J$74&lt;=50000000),AND($E$61="Euró",$J$74&gt;=3400,$J$74&lt;=162500)),1,0)*VLOOKUP($E$58,Paraméterek!$K$1:$L$4,2,0)*IF($O$76="Kizárás",1,1+$O$76),IF($E$61="Forint",0,2)))</f>
        <v>16410</v>
      </c>
      <c r="AM76" s="60">
        <f ca="1">IF(OR(ISBLANK($E$52),AM$69&gt;$E$55),"",ROUND(VLOOKUP(AM$68,'MM-MC Tarifák'!$A$3:$AQ$67,HLOOKUP($E76,'MM-MC Tarifák'!$B$1:$AQ$2,2,0),0)/1000*$J$74*IF(OR(AND($E$61="Forint",$J$74&gt;=1000000,$J$74&lt;=50000000),AND($E$61="Euró",$J$74&gt;=3400,$J$74&lt;=162500)),1,0)*VLOOKUP($E$58,Paraméterek!$K$1:$L$4,2,0)*IF($O$76="Kizárás",1,1+$O$76),IF($E$61="Forint",0,2)))</f>
        <v>18248</v>
      </c>
      <c r="AN76" s="60">
        <f ca="1">IF(OR(ISBLANK($E$52),AN$69&gt;$E$55),"",ROUND(VLOOKUP(AN$68,'MM-MC Tarifák'!$A$3:$AQ$67,HLOOKUP($E76,'MM-MC Tarifák'!$B$1:$AQ$2,2,0),0)/1000*$J$74*IF(OR(AND($E$61="Forint",$J$74&gt;=1000000,$J$74&lt;=50000000),AND($E$61="Euró",$J$74&gt;=3400,$J$74&lt;=162500)),1,0)*VLOOKUP($E$58,Paraméterek!$K$1:$L$4,2,0)*IF($O$76="Kizárás",1,1+$O$76),IF($E$61="Forint",0,2)))</f>
        <v>20077</v>
      </c>
      <c r="AO76" s="60">
        <f ca="1">IF(OR(ISBLANK($E$52),AO$69&gt;$E$55),"",ROUND(VLOOKUP(AO$68,'MM-MC Tarifák'!$A$3:$AQ$67,HLOOKUP($E76,'MM-MC Tarifák'!$B$1:$AQ$2,2,0),0)/1000*$J$74*IF(OR(AND($E$61="Forint",$J$74&gt;=1000000,$J$74&lt;=50000000),AND($E$61="Euró",$J$74&gt;=3400,$J$74&lt;=162500)),1,0)*VLOOKUP($E$58,Paraméterek!$K$1:$L$4,2,0)*IF($O$76="Kizárás",1,1+$O$76),IF($E$61="Forint",0,2)))</f>
        <v>21906</v>
      </c>
      <c r="AP76" s="60">
        <f ca="1">IF(OR(ISBLANK($E$52),AP$69&gt;$E$55),"",ROUND(VLOOKUP(AP$68,'MM-MC Tarifák'!$A$3:$AQ$67,HLOOKUP($E76,'MM-MC Tarifák'!$B$1:$AQ$2,2,0),0)/1000*$J$74*IF(OR(AND($E$61="Forint",$J$74&gt;=1000000,$J$74&lt;=50000000),AND($E$61="Euró",$J$74&gt;=3400,$J$74&lt;=162500)),1,0)*VLOOKUP($E$58,Paraméterek!$K$1:$L$4,2,0)*IF($O$76="Kizárás",1,1+$O$76),IF($E$61="Forint",0,2)))</f>
        <v>23735</v>
      </c>
    </row>
    <row r="77" spans="1:42" hidden="1" x14ac:dyDescent="0.2">
      <c r="A77" s="12" t="s">
        <v>406</v>
      </c>
      <c r="L77" s="16"/>
      <c r="M77" s="16"/>
      <c r="O77" s="16"/>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row>
    <row r="78" spans="1:42" hidden="1" x14ac:dyDescent="0.2">
      <c r="A78" s="12" t="s">
        <v>406</v>
      </c>
      <c r="B78" s="12" t="str">
        <f>IF(ISBLANK($J$79),IF($E$61="Forint","A biztosítási összegnek 500 000 Ft és 50 000 000 Ft között kell lenni!","A biztosítási összegnek 1 700 € és 170 000 € között kell lenni!"),"")</f>
        <v/>
      </c>
      <c r="L78" s="16"/>
      <c r="M78" s="16"/>
      <c r="O78" s="16"/>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hidden="1" x14ac:dyDescent="0.2">
      <c r="A79" s="12" t="s">
        <v>406</v>
      </c>
      <c r="B79" s="198" t="s">
        <v>5</v>
      </c>
      <c r="C79" s="199"/>
      <c r="D79" s="200"/>
      <c r="E79" s="103" t="s">
        <v>8</v>
      </c>
      <c r="F79" s="103"/>
      <c r="G79" s="103"/>
      <c r="H79" s="103"/>
      <c r="I79" s="103"/>
      <c r="J79" s="183">
        <f>IF($G$5="MetMax",MetMax!$H$42,IF($G$5="MetCare",MetCare!$H$42,Nelson!$J$35))</f>
        <v>0</v>
      </c>
      <c r="K79" s="183"/>
      <c r="L79" s="184">
        <f>IF($G$5="MetMax",MetMax!$J$42,IF($G$5="MetCare",MetCare!$J$42,Nelson!$N$35))</f>
        <v>0</v>
      </c>
      <c r="M79" s="184"/>
      <c r="N79" s="73"/>
      <c r="O79" s="16">
        <f>IF(ISBLANK($B$65),0,VLOOKUP($B$65,'Foglalkozási pótdíjak'!$A$3:$K$494,5,0))</f>
        <v>0</v>
      </c>
      <c r="Q79" s="59" t="str">
        <f>IF($L$79="Ezt kérem!",MIN($E$53+$E$55-1,64,64),"")</f>
        <v/>
      </c>
      <c r="R79" s="60">
        <f ca="1">IF(OR(ISBLANK($E$52),R$69&gt;$E$55),"",ROUND(VLOOKUP(R$68,'MM-MC Tarifák'!$A$3:$AQ$67,HLOOKUP($E79,'MM-MC Tarifák'!$B$1:$AQ$2,2,0),0)/1000*$J$79*IF(OR(AND($E$61="Forint",$J$79&gt;=500000,$J$79&lt;=200000000),AND($E$61="Euró",$J$79&gt;=1700,$J$79&lt;=650000)),1,0)*VLOOKUP($E$58,Paraméterek!$K$1:$L$4,2,0)*IF($O$79="Kizárás",1,1+$O$79),IF($E$61="Forint",0,2)))</f>
        <v>0</v>
      </c>
      <c r="S79" s="60">
        <f ca="1">IF(OR(ISBLANK($E$52),S$69&gt;$E$55),"",ROUND(VLOOKUP(S$68,'MM-MC Tarifák'!$A$3:$AQ$67,HLOOKUP($E79,'MM-MC Tarifák'!$B$1:$AQ$2,2,0),0)/1000*$J$79*IF(OR(AND($E$61="Forint",$J$79&gt;=500000,$J$79&lt;=200000000),AND($E$61="Euró",$J$79&gt;=1700,$J$79&lt;=650000)),1,0)*VLOOKUP($E$58,Paraméterek!$K$1:$L$4,2,0)*IF($O$79="Kizárás",1,1+$O$79),IF($E$61="Forint",0,2)))</f>
        <v>0</v>
      </c>
      <c r="T79" s="60">
        <f ca="1">IF(OR(ISBLANK($E$52),T$69&gt;$E$55),"",ROUND(VLOOKUP(T$68,'MM-MC Tarifák'!$A$3:$AQ$67,HLOOKUP($E79,'MM-MC Tarifák'!$B$1:$AQ$2,2,0),0)/1000*$J$79*IF(OR(AND($E$61="Forint",$J$79&gt;=500000,$J$79&lt;=200000000),AND($E$61="Euró",$J$79&gt;=1700,$J$79&lt;=650000)),1,0)*VLOOKUP($E$58,Paraméterek!$K$1:$L$4,2,0)*IF($O$79="Kizárás",1,1+$O$79),IF($E$61="Forint",0,2)))</f>
        <v>0</v>
      </c>
      <c r="U79" s="60">
        <f ca="1">IF(OR(ISBLANK($E$52),U$69&gt;$E$55),"",ROUND(VLOOKUP(U$68,'MM-MC Tarifák'!$A$3:$AQ$67,HLOOKUP($E79,'MM-MC Tarifák'!$B$1:$AQ$2,2,0),0)/1000*$J$79*IF(OR(AND($E$61="Forint",$J$79&gt;=500000,$J$79&lt;=200000000),AND($E$61="Euró",$J$79&gt;=1700,$J$79&lt;=650000)),1,0)*VLOOKUP($E$58,Paraméterek!$K$1:$L$4,2,0)*IF($O$79="Kizárás",1,1+$O$79),IF($E$61="Forint",0,2)))</f>
        <v>0</v>
      </c>
      <c r="V79" s="60">
        <f ca="1">IF(OR(ISBLANK($E$52),V$69&gt;$E$55),"",ROUND(VLOOKUP(V$68,'MM-MC Tarifák'!$A$3:$AQ$67,HLOOKUP($E79,'MM-MC Tarifák'!$B$1:$AQ$2,2,0),0)/1000*$J$79*IF(OR(AND($E$61="Forint",$J$79&gt;=500000,$J$79&lt;=200000000),AND($E$61="Euró",$J$79&gt;=1700,$J$79&lt;=650000)),1,0)*VLOOKUP($E$58,Paraméterek!$K$1:$L$4,2,0)*IF($O$79="Kizárás",1,1+$O$79),IF($E$61="Forint",0,2)))</f>
        <v>0</v>
      </c>
      <c r="W79" s="60">
        <f ca="1">IF(OR(ISBLANK($E$52),W$69&gt;$E$55),"",ROUND(VLOOKUP(W$68,'MM-MC Tarifák'!$A$3:$AQ$67,HLOOKUP($E79,'MM-MC Tarifák'!$B$1:$AQ$2,2,0),0)/1000*$J$79*IF(OR(AND($E$61="Forint",$J$79&gt;=500000,$J$79&lt;=200000000),AND($E$61="Euró",$J$79&gt;=1700,$J$79&lt;=650000)),1,0)*VLOOKUP($E$58,Paraméterek!$K$1:$L$4,2,0)*IF($O$79="Kizárás",1,1+$O$79),IF($E$61="Forint",0,2)))</f>
        <v>0</v>
      </c>
      <c r="X79" s="60">
        <f ca="1">IF(OR(ISBLANK($E$52),X$69&gt;$E$55),"",ROUND(VLOOKUP(X$68,'MM-MC Tarifák'!$A$3:$AQ$67,HLOOKUP($E79,'MM-MC Tarifák'!$B$1:$AQ$2,2,0),0)/1000*$J$79*IF(OR(AND($E$61="Forint",$J$79&gt;=500000,$J$79&lt;=200000000),AND($E$61="Euró",$J$79&gt;=1700,$J$79&lt;=650000)),1,0)*VLOOKUP($E$58,Paraméterek!$K$1:$L$4,2,0)*IF($O$79="Kizárás",1,1+$O$79),IF($E$61="Forint",0,2)))</f>
        <v>0</v>
      </c>
      <c r="Y79" s="60">
        <f ca="1">IF(OR(ISBLANK($E$52),Y$69&gt;$E$55),"",ROUND(VLOOKUP(Y$68,'MM-MC Tarifák'!$A$3:$AQ$67,HLOOKUP($E79,'MM-MC Tarifák'!$B$1:$AQ$2,2,0),0)/1000*$J$79*IF(OR(AND($E$61="Forint",$J$79&gt;=500000,$J$79&lt;=200000000),AND($E$61="Euró",$J$79&gt;=1700,$J$79&lt;=650000)),1,0)*VLOOKUP($E$58,Paraméterek!$K$1:$L$4,2,0)*IF($O$79="Kizárás",1,1+$O$79),IF($E$61="Forint",0,2)))</f>
        <v>0</v>
      </c>
      <c r="Z79" s="60">
        <f ca="1">IF(OR(ISBLANK($E$52),Z$69&gt;$E$55),"",ROUND(VLOOKUP(Z$68,'MM-MC Tarifák'!$A$3:$AQ$67,HLOOKUP($E79,'MM-MC Tarifák'!$B$1:$AQ$2,2,0),0)/1000*$J$79*IF(OR(AND($E$61="Forint",$J$79&gt;=500000,$J$79&lt;=200000000),AND($E$61="Euró",$J$79&gt;=1700,$J$79&lt;=650000)),1,0)*VLOOKUP($E$58,Paraméterek!$K$1:$L$4,2,0)*IF($O$79="Kizárás",1,1+$O$79),IF($E$61="Forint",0,2)))</f>
        <v>0</v>
      </c>
      <c r="AA79" s="60">
        <f ca="1">IF(OR(ISBLANK($E$52),AA$69&gt;$E$55),"",ROUND(VLOOKUP(AA$68,'MM-MC Tarifák'!$A$3:$AQ$67,HLOOKUP($E79,'MM-MC Tarifák'!$B$1:$AQ$2,2,0),0)/1000*$J$79*IF(OR(AND($E$61="Forint",$J$79&gt;=500000,$J$79&lt;=200000000),AND($E$61="Euró",$J$79&gt;=1700,$J$79&lt;=650000)),1,0)*VLOOKUP($E$58,Paraméterek!$K$1:$L$4,2,0)*IF($O$79="Kizárás",1,1+$O$79),IF($E$61="Forint",0,2)))</f>
        <v>0</v>
      </c>
      <c r="AB79" s="60">
        <f ca="1">IF(OR(ISBLANK($E$52),AB$69&gt;$E$55),"",ROUND(VLOOKUP(AB$68,'MM-MC Tarifák'!$A$3:$AQ$67,HLOOKUP($E79,'MM-MC Tarifák'!$B$1:$AQ$2,2,0),0)/1000*$J$79*IF(OR(AND($E$61="Forint",$J$79&gt;=500000,$J$79&lt;=200000000),AND($E$61="Euró",$J$79&gt;=1700,$J$79&lt;=650000)),1,0)*VLOOKUP($E$58,Paraméterek!$K$1:$L$4,2,0)*IF($O$79="Kizárás",1,1+$O$79),IF($E$61="Forint",0,2)))</f>
        <v>0</v>
      </c>
      <c r="AC79" s="60">
        <f ca="1">IF(OR(ISBLANK($E$52),AC$69&gt;$E$55),"",ROUND(VLOOKUP(AC$68,'MM-MC Tarifák'!$A$3:$AQ$67,HLOOKUP($E79,'MM-MC Tarifák'!$B$1:$AQ$2,2,0),0)/1000*$J$79*IF(OR(AND($E$61="Forint",$J$79&gt;=500000,$J$79&lt;=200000000),AND($E$61="Euró",$J$79&gt;=1700,$J$79&lt;=650000)),1,0)*VLOOKUP($E$58,Paraméterek!$K$1:$L$4,2,0)*IF($O$79="Kizárás",1,1+$O$79),IF($E$61="Forint",0,2)))</f>
        <v>0</v>
      </c>
      <c r="AD79" s="60">
        <f ca="1">IF(OR(ISBLANK($E$52),AD$69&gt;$E$55),"",ROUND(VLOOKUP(AD$68,'MM-MC Tarifák'!$A$3:$AQ$67,HLOOKUP($E79,'MM-MC Tarifák'!$B$1:$AQ$2,2,0),0)/1000*$J$79*IF(OR(AND($E$61="Forint",$J$79&gt;=500000,$J$79&lt;=200000000),AND($E$61="Euró",$J$79&gt;=1700,$J$79&lt;=650000)),1,0)*VLOOKUP($E$58,Paraméterek!$K$1:$L$4,2,0)*IF($O$79="Kizárás",1,1+$O$79),IF($E$61="Forint",0,2)))</f>
        <v>0</v>
      </c>
      <c r="AE79" s="60">
        <f ca="1">IF(OR(ISBLANK($E$52),AE$69&gt;$E$55),"",ROUND(VLOOKUP(AE$68,'MM-MC Tarifák'!$A$3:$AQ$67,HLOOKUP($E79,'MM-MC Tarifák'!$B$1:$AQ$2,2,0),0)/1000*$J$79*IF(OR(AND($E$61="Forint",$J$79&gt;=500000,$J$79&lt;=200000000),AND($E$61="Euró",$J$79&gt;=1700,$J$79&lt;=650000)),1,0)*VLOOKUP($E$58,Paraméterek!$K$1:$L$4,2,0)*IF($O$79="Kizárás",1,1+$O$79),IF($E$61="Forint",0,2)))</f>
        <v>0</v>
      </c>
      <c r="AF79" s="60">
        <f ca="1">IF(OR(ISBLANK($E$52),AF$69&gt;$E$55),"",ROUND(VLOOKUP(AF$68,'MM-MC Tarifák'!$A$3:$AQ$67,HLOOKUP($E79,'MM-MC Tarifák'!$B$1:$AQ$2,2,0),0)/1000*$J$79*IF(OR(AND($E$61="Forint",$J$79&gt;=500000,$J$79&lt;=200000000),AND($E$61="Euró",$J$79&gt;=1700,$J$79&lt;=650000)),1,0)*VLOOKUP($E$58,Paraméterek!$K$1:$L$4,2,0)*IF($O$79="Kizárás",1,1+$O$79),IF($E$61="Forint",0,2)))</f>
        <v>0</v>
      </c>
      <c r="AG79" s="60">
        <f ca="1">IF(OR(ISBLANK($E$52),AG$69&gt;$E$55),"",ROUND(VLOOKUP(AG$68,'MM-MC Tarifák'!$A$3:$AQ$67,HLOOKUP($E79,'MM-MC Tarifák'!$B$1:$AQ$2,2,0),0)/1000*$J$79*IF(OR(AND($E$61="Forint",$J$79&gt;=500000,$J$79&lt;=200000000),AND($E$61="Euró",$J$79&gt;=1700,$J$79&lt;=650000)),1,0)*VLOOKUP($E$58,Paraméterek!$K$1:$L$4,2,0)*IF($O$79="Kizárás",1,1+$O$79),IF($E$61="Forint",0,2)))</f>
        <v>0</v>
      </c>
      <c r="AH79" s="60">
        <f ca="1">IF(OR(ISBLANK($E$52),AH$69&gt;$E$55),"",ROUND(VLOOKUP(AH$68,'MM-MC Tarifák'!$A$3:$AQ$67,HLOOKUP($E79,'MM-MC Tarifák'!$B$1:$AQ$2,2,0),0)/1000*$J$79*IF(OR(AND($E$61="Forint",$J$79&gt;=500000,$J$79&lt;=200000000),AND($E$61="Euró",$J$79&gt;=1700,$J$79&lt;=650000)),1,0)*VLOOKUP($E$58,Paraméterek!$K$1:$L$4,2,0)*IF($O$79="Kizárás",1,1+$O$79),IF($E$61="Forint",0,2)))</f>
        <v>0</v>
      </c>
      <c r="AI79" s="60">
        <f ca="1">IF(OR(ISBLANK($E$52),AI$69&gt;$E$55),"",ROUND(VLOOKUP(AI$68,'MM-MC Tarifák'!$A$3:$AQ$67,HLOOKUP($E79,'MM-MC Tarifák'!$B$1:$AQ$2,2,0),0)/1000*$J$79*IF(OR(AND($E$61="Forint",$J$79&gt;=500000,$J$79&lt;=200000000),AND($E$61="Euró",$J$79&gt;=1700,$J$79&lt;=650000)),1,0)*VLOOKUP($E$58,Paraméterek!$K$1:$L$4,2,0)*IF($O$79="Kizárás",1,1+$O$79),IF($E$61="Forint",0,2)))</f>
        <v>0</v>
      </c>
      <c r="AJ79" s="60">
        <f ca="1">IF(OR(ISBLANK($E$52),AJ$69&gt;$E$55),"",ROUND(VLOOKUP(AJ$68,'MM-MC Tarifák'!$A$3:$AQ$67,HLOOKUP($E79,'MM-MC Tarifák'!$B$1:$AQ$2,2,0),0)/1000*$J$79*IF(OR(AND($E$61="Forint",$J$79&gt;=500000,$J$79&lt;=200000000),AND($E$61="Euró",$J$79&gt;=1700,$J$79&lt;=650000)),1,0)*VLOOKUP($E$58,Paraméterek!$K$1:$L$4,2,0)*IF($O$79="Kizárás",1,1+$O$79),IF($E$61="Forint",0,2)))</f>
        <v>0</v>
      </c>
      <c r="AK79" s="60">
        <f ca="1">IF(OR(ISBLANK($E$52),AK$69&gt;$E$55),"",ROUND(VLOOKUP(AK$68,'MM-MC Tarifák'!$A$3:$AQ$67,HLOOKUP($E79,'MM-MC Tarifák'!$B$1:$AQ$2,2,0),0)/1000*$J$79*IF(OR(AND($E$61="Forint",$J$79&gt;=500000,$J$79&lt;=200000000),AND($E$61="Euró",$J$79&gt;=1700,$J$79&lt;=650000)),1,0)*VLOOKUP($E$58,Paraméterek!$K$1:$L$4,2,0)*IF($O$79="Kizárás",1,1+$O$79),IF($E$61="Forint",0,2)))</f>
        <v>0</v>
      </c>
      <c r="AL79" s="60">
        <f ca="1">IF(OR(ISBLANK($E$52),AL$69&gt;$E$55),"",ROUND(VLOOKUP(AL$68,'MM-MC Tarifák'!$A$3:$AQ$67,HLOOKUP($E79,'MM-MC Tarifák'!$B$1:$AQ$2,2,0),0)/1000*$J$79*IF(OR(AND($E$61="Forint",$J$79&gt;=500000,$J$79&lt;=200000000),AND($E$61="Euró",$J$79&gt;=1700,$J$79&lt;=650000)),1,0)*VLOOKUP($E$58,Paraméterek!$K$1:$L$4,2,0)*IF($O$79="Kizárás",1,1+$O$79),IF($E$61="Forint",0,2)))</f>
        <v>0</v>
      </c>
      <c r="AM79" s="60">
        <f ca="1">IF(OR(ISBLANK($E$52),AM$69&gt;$E$55),"",ROUND(VLOOKUP(AM$68,'MM-MC Tarifák'!$A$3:$AQ$67,HLOOKUP($E79,'MM-MC Tarifák'!$B$1:$AQ$2,2,0),0)/1000*$J$79*IF(OR(AND($E$61="Forint",$J$79&gt;=500000,$J$79&lt;=200000000),AND($E$61="Euró",$J$79&gt;=1700,$J$79&lt;=650000)),1,0)*VLOOKUP($E$58,Paraméterek!$K$1:$L$4,2,0)*IF($O$79="Kizárás",1,1+$O$79),IF($E$61="Forint",0,2)))</f>
        <v>0</v>
      </c>
      <c r="AN79" s="60">
        <f ca="1">IF(OR(ISBLANK($E$52),AN$69&gt;$E$55),"",ROUND(VLOOKUP(AN$68,'MM-MC Tarifák'!$A$3:$AQ$67,HLOOKUP($E79,'MM-MC Tarifák'!$B$1:$AQ$2,2,0),0)/1000*$J$79*IF(OR(AND($E$61="Forint",$J$79&gt;=500000,$J$79&lt;=200000000),AND($E$61="Euró",$J$79&gt;=1700,$J$79&lt;=650000)),1,0)*VLOOKUP($E$58,Paraméterek!$K$1:$L$4,2,0)*IF($O$79="Kizárás",1,1+$O$79),IF($E$61="Forint",0,2)))</f>
        <v>0</v>
      </c>
      <c r="AO79" s="60">
        <f ca="1">IF(OR(ISBLANK($E$52),AO$69&gt;$E$55),"",ROUND(VLOOKUP(AO$68,'MM-MC Tarifák'!$A$3:$AQ$67,HLOOKUP($E79,'MM-MC Tarifák'!$B$1:$AQ$2,2,0),0)/1000*$J$79*IF(OR(AND($E$61="Forint",$J$79&gt;=500000,$J$79&lt;=200000000),AND($E$61="Euró",$J$79&gt;=1700,$J$79&lt;=650000)),1,0)*VLOOKUP($E$58,Paraméterek!$K$1:$L$4,2,0)*IF($O$79="Kizárás",1,1+$O$79),IF($E$61="Forint",0,2)))</f>
        <v>0</v>
      </c>
      <c r="AP79" s="60">
        <f ca="1">IF(OR(ISBLANK($E$52),AP$69&gt;$E$55),"",ROUND(VLOOKUP(AP$68,'MM-MC Tarifák'!$A$3:$AQ$67,HLOOKUP($E79,'MM-MC Tarifák'!$B$1:$AQ$2,2,0),0)/1000*$J$79*IF(OR(AND($E$61="Forint",$J$79&gt;=500000,$J$79&lt;=200000000),AND($E$61="Euró",$J$79&gt;=1700,$J$79&lt;=650000)),1,0)*VLOOKUP($E$58,Paraméterek!$K$1:$L$4,2,0)*IF($O$79="Kizárás",1,1+$O$79),IF($E$61="Forint",0,2)))</f>
        <v>0</v>
      </c>
    </row>
    <row r="80" spans="1:42" hidden="1" x14ac:dyDescent="0.2">
      <c r="A80" s="12" t="s">
        <v>406</v>
      </c>
      <c r="L80" s="16"/>
      <c r="M80" s="16"/>
      <c r="O80" s="16"/>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row>
    <row r="81" spans="1:42" hidden="1" x14ac:dyDescent="0.2">
      <c r="A81" s="12" t="s">
        <v>406</v>
      </c>
      <c r="B81" s="12" t="str">
        <f>IF(ISBLANK($J$82),IF($E$61="Forint","A biztosítási összegnek 100 000 Ft és 800 000 Ft között kell lenni!","A biztosítási összegnek 340 € és 2 700 € között kell lenni!"),"")</f>
        <v/>
      </c>
      <c r="L81" s="16"/>
      <c r="M81" s="16"/>
      <c r="O81" s="16"/>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row>
    <row r="82" spans="1:42" hidden="1" x14ac:dyDescent="0.2">
      <c r="A82" s="12" t="s">
        <v>406</v>
      </c>
      <c r="B82" s="174" t="s">
        <v>11</v>
      </c>
      <c r="C82" s="174"/>
      <c r="D82" s="174"/>
      <c r="E82" s="103" t="s">
        <v>12</v>
      </c>
      <c r="F82" s="103"/>
      <c r="G82" s="103"/>
      <c r="H82" s="103"/>
      <c r="I82" s="103"/>
      <c r="J82" s="187">
        <f>IF($G$5="MetMax",MetMax!$H$57,IF($G$5="MetCare",MetCare!$H$61,Nelson!$J$39))</f>
        <v>0</v>
      </c>
      <c r="K82" s="188"/>
      <c r="L82" s="184">
        <f>IF($G$5="MetMax",MetMax!$J$57,IF($G$5="MetCare",MetCare!$J$61,Nelson!$N$39))</f>
        <v>0</v>
      </c>
      <c r="M82" s="184"/>
      <c r="N82" s="73"/>
      <c r="O82" s="16">
        <f>IF(ISBLANK($B$65),0,VLOOKUP($B$65,'Foglalkozási pótdíjak'!$A$3:$K$494,8,0))</f>
        <v>0</v>
      </c>
      <c r="Q82" s="59" t="str">
        <f>IF($L$82="Ezt kérem!",MIN($E$53+$E$55-1,59,64),"")</f>
        <v/>
      </c>
      <c r="R82" s="60">
        <f ca="1">IF(OR(ISBLANK($E$52),R$69&gt;$E$55),"",ROUND(VLOOKUP(R$68,'MM-MC Tarifák'!$A$3:$AQ$67,HLOOKUP($E82,'MM-MC Tarifák'!$B$1:$AQ$2,2,0),0)/1000*$J$82*IF(OR(AND($E$61="Forint",$J$82&gt;=100000,$J$82&lt;=1000000),AND($E$61="Euró",$J$82&gt;=340,$J$82&lt;=3250)),1,0)*VLOOKUP($E$58,Paraméterek!$K$1:$L$4,2,0)*IF($O$82="Kizárás",1,1+$O$82),IF($E$61="Forint",0,2)))</f>
        <v>0</v>
      </c>
      <c r="S82" s="60">
        <f ca="1">IF(OR(ISBLANK($E$52),S$69&gt;$E$55),"",ROUND(VLOOKUP(S$68,'MM-MC Tarifák'!$A$3:$AQ$67,HLOOKUP($E82,'MM-MC Tarifák'!$B$1:$AQ$2,2,0),0)/1000*$J$82*IF(OR(AND($E$61="Forint",$J$82&gt;=100000,$J$82&lt;=1000000),AND($E$61="Euró",$J$82&gt;=340,$J$82&lt;=3250)),1,0)*VLOOKUP($E$58,Paraméterek!$K$1:$L$4,2,0)*IF($O$82="Kizárás",1,1+$O$82),IF($E$61="Forint",0,2)))</f>
        <v>0</v>
      </c>
      <c r="T82" s="60">
        <f ca="1">IF(OR(ISBLANK($E$52),T$69&gt;$E$55),"",ROUND(VLOOKUP(T$68,'MM-MC Tarifák'!$A$3:$AQ$67,HLOOKUP($E82,'MM-MC Tarifák'!$B$1:$AQ$2,2,0),0)/1000*$J$82*IF(OR(AND($E$61="Forint",$J$82&gt;=100000,$J$82&lt;=1000000),AND($E$61="Euró",$J$82&gt;=340,$J$82&lt;=3250)),1,0)*VLOOKUP($E$58,Paraméterek!$K$1:$L$4,2,0)*IF($O$82="Kizárás",1,1+$O$82),IF($E$61="Forint",0,2)))</f>
        <v>0</v>
      </c>
      <c r="U82" s="60">
        <f ca="1">IF(OR(ISBLANK($E$52),U$69&gt;$E$55),"",ROUND(VLOOKUP(U$68,'MM-MC Tarifák'!$A$3:$AQ$67,HLOOKUP($E82,'MM-MC Tarifák'!$B$1:$AQ$2,2,0),0)/1000*$J$82*IF(OR(AND($E$61="Forint",$J$82&gt;=100000,$J$82&lt;=1000000),AND($E$61="Euró",$J$82&gt;=340,$J$82&lt;=3250)),1,0)*VLOOKUP($E$58,Paraméterek!$K$1:$L$4,2,0)*IF($O$82="Kizárás",1,1+$O$82),IF($E$61="Forint",0,2)))</f>
        <v>0</v>
      </c>
      <c r="V82" s="60">
        <f ca="1">IF(OR(ISBLANK($E$52),V$69&gt;$E$55),"",ROUND(VLOOKUP(V$68,'MM-MC Tarifák'!$A$3:$AQ$67,HLOOKUP($E82,'MM-MC Tarifák'!$B$1:$AQ$2,2,0),0)/1000*$J$82*IF(OR(AND($E$61="Forint",$J$82&gt;=100000,$J$82&lt;=1000000),AND($E$61="Euró",$J$82&gt;=340,$J$82&lt;=3250)),1,0)*VLOOKUP($E$58,Paraméterek!$K$1:$L$4,2,0)*IF($O$82="Kizárás",1,1+$O$82),IF($E$61="Forint",0,2)))</f>
        <v>0</v>
      </c>
      <c r="W82" s="60">
        <f ca="1">IF(OR(ISBLANK($E$52),W$69&gt;$E$55),"",ROUND(VLOOKUP(W$68,'MM-MC Tarifák'!$A$3:$AQ$67,HLOOKUP($E82,'MM-MC Tarifák'!$B$1:$AQ$2,2,0),0)/1000*$J$82*IF(OR(AND($E$61="Forint",$J$82&gt;=100000,$J$82&lt;=1000000),AND($E$61="Euró",$J$82&gt;=340,$J$82&lt;=3250)),1,0)*VLOOKUP($E$58,Paraméterek!$K$1:$L$4,2,0)*IF($O$82="Kizárás",1,1+$O$82),IF($E$61="Forint",0,2)))</f>
        <v>0</v>
      </c>
      <c r="X82" s="60">
        <f ca="1">IF(OR(ISBLANK($E$52),X$69&gt;$E$55),"",ROUND(VLOOKUP(X$68,'MM-MC Tarifák'!$A$3:$AQ$67,HLOOKUP($E82,'MM-MC Tarifák'!$B$1:$AQ$2,2,0),0)/1000*$J$82*IF(OR(AND($E$61="Forint",$J$82&gt;=100000,$J$82&lt;=1000000),AND($E$61="Euró",$J$82&gt;=340,$J$82&lt;=3250)),1,0)*VLOOKUP($E$58,Paraméterek!$K$1:$L$4,2,0)*IF($O$82="Kizárás",1,1+$O$82),IF($E$61="Forint",0,2)))</f>
        <v>0</v>
      </c>
      <c r="Y82" s="60">
        <f ca="1">IF(OR(ISBLANK($E$52),Y$69&gt;$E$55),"",ROUND(VLOOKUP(Y$68,'MM-MC Tarifák'!$A$3:$AQ$67,HLOOKUP($E82,'MM-MC Tarifák'!$B$1:$AQ$2,2,0),0)/1000*$J$82*IF(OR(AND($E$61="Forint",$J$82&gt;=100000,$J$82&lt;=1000000),AND($E$61="Euró",$J$82&gt;=340,$J$82&lt;=3250)),1,0)*VLOOKUP($E$58,Paraméterek!$K$1:$L$4,2,0)*IF($O$82="Kizárás",1,1+$O$82),IF($E$61="Forint",0,2)))</f>
        <v>0</v>
      </c>
      <c r="Z82" s="60">
        <f ca="1">IF(OR(ISBLANK($E$52),Z$69&gt;$E$55),"",ROUND(VLOOKUP(Z$68,'MM-MC Tarifák'!$A$3:$AQ$67,HLOOKUP($E82,'MM-MC Tarifák'!$B$1:$AQ$2,2,0),0)/1000*$J$82*IF(OR(AND($E$61="Forint",$J$82&gt;=100000,$J$82&lt;=1000000),AND($E$61="Euró",$J$82&gt;=340,$J$82&lt;=3250)),1,0)*VLOOKUP($E$58,Paraméterek!$K$1:$L$4,2,0)*IF($O$82="Kizárás",1,1+$O$82),IF($E$61="Forint",0,2)))</f>
        <v>0</v>
      </c>
      <c r="AA82" s="60">
        <f ca="1">IF(OR(ISBLANK($E$52),AA$69&gt;$E$55),"",ROUND(VLOOKUP(AA$68,'MM-MC Tarifák'!$A$3:$AQ$67,HLOOKUP($E82,'MM-MC Tarifák'!$B$1:$AQ$2,2,0),0)/1000*$J$82*IF(OR(AND($E$61="Forint",$J$82&gt;=100000,$J$82&lt;=1000000),AND($E$61="Euró",$J$82&gt;=340,$J$82&lt;=3250)),1,0)*VLOOKUP($E$58,Paraméterek!$K$1:$L$4,2,0)*IF($O$82="Kizárás",1,1+$O$82),IF($E$61="Forint",0,2)))</f>
        <v>0</v>
      </c>
      <c r="AB82" s="60">
        <f ca="1">IF(OR(ISBLANK($E$52),AB$69&gt;$E$55),"",ROUND(VLOOKUP(AB$68,'MM-MC Tarifák'!$A$3:$AQ$67,HLOOKUP($E82,'MM-MC Tarifák'!$B$1:$AQ$2,2,0),0)/1000*$J$82*IF(OR(AND($E$61="Forint",$J$82&gt;=100000,$J$82&lt;=1000000),AND($E$61="Euró",$J$82&gt;=340,$J$82&lt;=3250)),1,0)*VLOOKUP($E$58,Paraméterek!$K$1:$L$4,2,0)*IF($O$82="Kizárás",1,1+$O$82),IF($E$61="Forint",0,2)))</f>
        <v>0</v>
      </c>
      <c r="AC82" s="60">
        <f ca="1">IF(OR(ISBLANK($E$52),AC$69&gt;$E$55),"",ROUND(VLOOKUP(AC$68,'MM-MC Tarifák'!$A$3:$AQ$67,HLOOKUP($E82,'MM-MC Tarifák'!$B$1:$AQ$2,2,0),0)/1000*$J$82*IF(OR(AND($E$61="Forint",$J$82&gt;=100000,$J$82&lt;=1000000),AND($E$61="Euró",$J$82&gt;=340,$J$82&lt;=3250)),1,0)*VLOOKUP($E$58,Paraméterek!$K$1:$L$4,2,0)*IF($O$82="Kizárás",1,1+$O$82),IF($E$61="Forint",0,2)))</f>
        <v>0</v>
      </c>
      <c r="AD82" s="60">
        <f ca="1">IF(OR(ISBLANK($E$52),AD$69&gt;$E$55),"",ROUND(VLOOKUP(AD$68,'MM-MC Tarifák'!$A$3:$AQ$67,HLOOKUP($E82,'MM-MC Tarifák'!$B$1:$AQ$2,2,0),0)/1000*$J$82*IF(OR(AND($E$61="Forint",$J$82&gt;=100000,$J$82&lt;=1000000),AND($E$61="Euró",$J$82&gt;=340,$J$82&lt;=3250)),1,0)*VLOOKUP($E$58,Paraméterek!$K$1:$L$4,2,0)*IF($O$82="Kizárás",1,1+$O$82),IF($E$61="Forint",0,2)))</f>
        <v>0</v>
      </c>
      <c r="AE82" s="60">
        <f ca="1">IF(OR(ISBLANK($E$52),AE$69&gt;$E$55),"",ROUND(VLOOKUP(AE$68,'MM-MC Tarifák'!$A$3:$AQ$67,HLOOKUP($E82,'MM-MC Tarifák'!$B$1:$AQ$2,2,0),0)/1000*$J$82*IF(OR(AND($E$61="Forint",$J$82&gt;=100000,$J$82&lt;=1000000),AND($E$61="Euró",$J$82&gt;=340,$J$82&lt;=3250)),1,0)*VLOOKUP($E$58,Paraméterek!$K$1:$L$4,2,0)*IF($O$82="Kizárás",1,1+$O$82),IF($E$61="Forint",0,2)))</f>
        <v>0</v>
      </c>
      <c r="AF82" s="60">
        <f ca="1">IF(OR(ISBLANK($E$52),AF$69&gt;$E$55),"",ROUND(VLOOKUP(AF$68,'MM-MC Tarifák'!$A$3:$AQ$67,HLOOKUP($E82,'MM-MC Tarifák'!$B$1:$AQ$2,2,0),0)/1000*$J$82*IF(OR(AND($E$61="Forint",$J$82&gt;=100000,$J$82&lt;=1000000),AND($E$61="Euró",$J$82&gt;=340,$J$82&lt;=3250)),1,0)*VLOOKUP($E$58,Paraméterek!$K$1:$L$4,2,0)*IF($O$82="Kizárás",1,1+$O$82),IF($E$61="Forint",0,2)))</f>
        <v>0</v>
      </c>
      <c r="AG82" s="60">
        <f ca="1">IF(OR(ISBLANK($E$52),AG$69&gt;$E$55),"",ROUND(VLOOKUP(AG$68,'MM-MC Tarifák'!$A$3:$AQ$67,HLOOKUP($E82,'MM-MC Tarifák'!$B$1:$AQ$2,2,0),0)/1000*$J$82*IF(OR(AND($E$61="Forint",$J$82&gt;=100000,$J$82&lt;=1000000),AND($E$61="Euró",$J$82&gt;=340,$J$82&lt;=3250)),1,0)*VLOOKUP($E$58,Paraméterek!$K$1:$L$4,2,0)*IF($O$82="Kizárás",1,1+$O$82),IF($E$61="Forint",0,2)))</f>
        <v>0</v>
      </c>
      <c r="AH82" s="60">
        <f ca="1">IF(OR(ISBLANK($E$52),AH$69&gt;$E$55),"",ROUND(VLOOKUP(AH$68,'MM-MC Tarifák'!$A$3:$AQ$67,HLOOKUP($E82,'MM-MC Tarifák'!$B$1:$AQ$2,2,0),0)/1000*$J$82*IF(OR(AND($E$61="Forint",$J$82&gt;=100000,$J$82&lt;=1000000),AND($E$61="Euró",$J$82&gt;=340,$J$82&lt;=3250)),1,0)*VLOOKUP($E$58,Paraméterek!$K$1:$L$4,2,0)*IF($O$82="Kizárás",1,1+$O$82),IF($E$61="Forint",0,2)))</f>
        <v>0</v>
      </c>
      <c r="AI82" s="60">
        <f ca="1">IF(OR(ISBLANK($E$52),AI$69&gt;$E$55),"",ROUND(VLOOKUP(AI$68,'MM-MC Tarifák'!$A$3:$AQ$67,HLOOKUP($E82,'MM-MC Tarifák'!$B$1:$AQ$2,2,0),0)/1000*$J$82*IF(OR(AND($E$61="Forint",$J$82&gt;=100000,$J$82&lt;=1000000),AND($E$61="Euró",$J$82&gt;=340,$J$82&lt;=3250)),1,0)*VLOOKUP($E$58,Paraméterek!$K$1:$L$4,2,0)*IF($O$82="Kizárás",1,1+$O$82),IF($E$61="Forint",0,2)))</f>
        <v>0</v>
      </c>
      <c r="AJ82" s="60">
        <f ca="1">IF(OR(ISBLANK($E$52),AJ$69&gt;$E$55),"",ROUND(VLOOKUP(AJ$68,'MM-MC Tarifák'!$A$3:$AQ$67,HLOOKUP($E82,'MM-MC Tarifák'!$B$1:$AQ$2,2,0),0)/1000*$J$82*IF(OR(AND($E$61="Forint",$J$82&gt;=100000,$J$82&lt;=1000000),AND($E$61="Euró",$J$82&gt;=340,$J$82&lt;=3250)),1,0)*VLOOKUP($E$58,Paraméterek!$K$1:$L$4,2,0)*IF($O$82="Kizárás",1,1+$O$82),IF($E$61="Forint",0,2)))</f>
        <v>0</v>
      </c>
      <c r="AK82" s="60">
        <f ca="1">IF(OR(ISBLANK($E$52),AK$69&gt;$E$55),"",ROUND(VLOOKUP(AK$68,'MM-MC Tarifák'!$A$3:$AQ$67,HLOOKUP($E82,'MM-MC Tarifák'!$B$1:$AQ$2,2,0),0)/1000*$J$82*IF(OR(AND($E$61="Forint",$J$82&gt;=100000,$J$82&lt;=1000000),AND($E$61="Euró",$J$82&gt;=340,$J$82&lt;=3250)),1,0)*VLOOKUP($E$58,Paraméterek!$K$1:$L$4,2,0)*IF($O$82="Kizárás",1,1+$O$82),IF($E$61="Forint",0,2)))</f>
        <v>0</v>
      </c>
      <c r="AL82" s="60">
        <f ca="1">IF(OR(ISBLANK($E$52),AL$69&gt;$E$55),"",ROUND(VLOOKUP(AL$68,'MM-MC Tarifák'!$A$3:$AQ$67,HLOOKUP($E82,'MM-MC Tarifák'!$B$1:$AQ$2,2,0),0)/1000*$J$82*IF(OR(AND($E$61="Forint",$J$82&gt;=100000,$J$82&lt;=1000000),AND($E$61="Euró",$J$82&gt;=340,$J$82&lt;=3250)),1,0)*VLOOKUP($E$58,Paraméterek!$K$1:$L$4,2,0)*IF($O$82="Kizárás",1,1+$O$82),IF($E$61="Forint",0,2)))</f>
        <v>0</v>
      </c>
      <c r="AM82" s="60">
        <f ca="1">IF(OR(ISBLANK($E$52),AM$69&gt;$E$55),"",ROUND(VLOOKUP(AM$68,'MM-MC Tarifák'!$A$3:$AQ$67,HLOOKUP($E82,'MM-MC Tarifák'!$B$1:$AQ$2,2,0),0)/1000*$J$82*IF(OR(AND($E$61="Forint",$J$82&gt;=100000,$J$82&lt;=1000000),AND($E$61="Euró",$J$82&gt;=340,$J$82&lt;=3250)),1,0)*VLOOKUP($E$58,Paraméterek!$K$1:$L$4,2,0)*IF($O$82="Kizárás",1,1+$O$82),IF($E$61="Forint",0,2)))</f>
        <v>0</v>
      </c>
      <c r="AN82" s="60">
        <f ca="1">IF(OR(ISBLANK($E$52),AN$69&gt;$E$55),"",ROUND(VLOOKUP(AN$68,'MM-MC Tarifák'!$A$3:$AQ$67,HLOOKUP($E82,'MM-MC Tarifák'!$B$1:$AQ$2,2,0),0)/1000*$J$82*IF(OR(AND($E$61="Forint",$J$82&gt;=100000,$J$82&lt;=1000000),AND($E$61="Euró",$J$82&gt;=340,$J$82&lt;=3250)),1,0)*VLOOKUP($E$58,Paraméterek!$K$1:$L$4,2,0)*IF($O$82="Kizárás",1,1+$O$82),IF($E$61="Forint",0,2)))</f>
        <v>0</v>
      </c>
      <c r="AO82" s="60">
        <f ca="1">IF(OR(ISBLANK($E$52),AO$69&gt;$E$55),"",ROUND(VLOOKUP(AO$68,'MM-MC Tarifák'!$A$3:$AQ$67,HLOOKUP($E82,'MM-MC Tarifák'!$B$1:$AQ$2,2,0),0)/1000*$J$82*IF(OR(AND($E$61="Forint",$J$82&gt;=100000,$J$82&lt;=1000000),AND($E$61="Euró",$J$82&gt;=340,$J$82&lt;=3250)),1,0)*VLOOKUP($E$58,Paraméterek!$K$1:$L$4,2,0)*IF($O$82="Kizárás",1,1+$O$82),IF($E$61="Forint",0,2)))</f>
        <v>0</v>
      </c>
      <c r="AP82" s="60">
        <f ca="1">IF(OR(ISBLANK($E$52),AP$69&gt;$E$55),"",ROUND(VLOOKUP(AP$68,'MM-MC Tarifák'!$A$3:$AQ$67,HLOOKUP($E82,'MM-MC Tarifák'!$B$1:$AQ$2,2,0),0)/1000*$J$82*IF(OR(AND($E$61="Forint",$J$82&gt;=100000,$J$82&lt;=1000000),AND($E$61="Euró",$J$82&gt;=340,$J$82&lt;=3250)),1,0)*VLOOKUP($E$58,Paraméterek!$K$1:$L$4,2,0)*IF($O$82="Kizárás",1,1+$O$82),IF($E$61="Forint",0,2)))</f>
        <v>0</v>
      </c>
    </row>
    <row r="83" spans="1:42" hidden="1" x14ac:dyDescent="0.2">
      <c r="A83" s="12" t="s">
        <v>406</v>
      </c>
      <c r="B83" s="174"/>
      <c r="C83" s="174"/>
      <c r="D83" s="174"/>
      <c r="E83" s="103" t="s">
        <v>25</v>
      </c>
      <c r="F83" s="103"/>
      <c r="G83" s="103"/>
      <c r="H83" s="103"/>
      <c r="I83" s="103"/>
      <c r="J83" s="187">
        <f>IF($G$5="MetMax",MetMax!$H$59,IF($G$5="MetCare",MetCare!$H$63,Nelson!$J$40))</f>
        <v>200000</v>
      </c>
      <c r="K83" s="188"/>
      <c r="L83" s="184" t="str">
        <f>IF($G$5="MetMax",MetMax!$J$59,IF($G$5="MetCare",MetCare!$J$63,Nelson!$N$40))</f>
        <v>Ezt kérem!</v>
      </c>
      <c r="M83" s="184"/>
      <c r="N83" s="73"/>
      <c r="O83" s="16">
        <f>IF(ISBLANK($B$65),0,VLOOKUP($B$65,'Foglalkozási pótdíjak'!$A$3:$K$494,9,0))</f>
        <v>0</v>
      </c>
      <c r="Q83" s="59">
        <f ca="1">IF($L$83="Ezt kérem!",MIN($E$53+$E$55-1,59,64),"")</f>
        <v>49</v>
      </c>
      <c r="R83" s="60">
        <f ca="1">IF(OR(ISBLANK($E$52),R$69&gt;$E$55),"",ROUND(VLOOKUP(R$68,'MM-MC Tarifák'!$A$3:$AQ$67,HLOOKUP($E83,'MM-MC Tarifák'!$B$1:$AQ$2,2,0),0)/1000*$J$83*IF(OR(AND($E$61="Forint",$J$83&gt;=100000,$J$83&lt;=1000000),AND($E$61="Euró",$J$83&gt;=340,$J$83&lt;=3250)),1,0)*VLOOKUP($E$58,Paraméterek!$K$1:$L$4,2,0)*IF($O$83="Kizárás",1,1+$O$83),IF($E$61="Forint",0,2)))</f>
        <v>1046</v>
      </c>
      <c r="S83" s="60">
        <f ca="1">IF(OR(ISBLANK($E$52),S$69&gt;$E$55),"",IF(S$68&gt;64,0,$R$83))</f>
        <v>1046</v>
      </c>
      <c r="T83" s="60">
        <f t="shared" ref="T83:AP83" ca="1" si="4">IF(OR(ISBLANK($E$52),T$69&gt;$E$55),"",IF(T$68&gt;64,0,$R$83))</f>
        <v>1046</v>
      </c>
      <c r="U83" s="60">
        <f t="shared" ca="1" si="4"/>
        <v>1046</v>
      </c>
      <c r="V83" s="60">
        <f t="shared" ca="1" si="4"/>
        <v>1046</v>
      </c>
      <c r="W83" s="60">
        <f t="shared" ca="1" si="4"/>
        <v>1046</v>
      </c>
      <c r="X83" s="60">
        <f t="shared" ca="1" si="4"/>
        <v>1046</v>
      </c>
      <c r="Y83" s="60">
        <f t="shared" ca="1" si="4"/>
        <v>1046</v>
      </c>
      <c r="Z83" s="60">
        <f t="shared" ca="1" si="4"/>
        <v>1046</v>
      </c>
      <c r="AA83" s="60">
        <f t="shared" ca="1" si="4"/>
        <v>1046</v>
      </c>
      <c r="AB83" s="60">
        <f t="shared" ca="1" si="4"/>
        <v>1046</v>
      </c>
      <c r="AC83" s="60">
        <f t="shared" ca="1" si="4"/>
        <v>1046</v>
      </c>
      <c r="AD83" s="60">
        <f t="shared" ca="1" si="4"/>
        <v>1046</v>
      </c>
      <c r="AE83" s="60">
        <f t="shared" ca="1" si="4"/>
        <v>1046</v>
      </c>
      <c r="AF83" s="60">
        <f t="shared" ca="1" si="4"/>
        <v>1046</v>
      </c>
      <c r="AG83" s="60">
        <f t="shared" ca="1" si="4"/>
        <v>1046</v>
      </c>
      <c r="AH83" s="60">
        <f t="shared" ca="1" si="4"/>
        <v>1046</v>
      </c>
      <c r="AI83" s="60">
        <f t="shared" ca="1" si="4"/>
        <v>1046</v>
      </c>
      <c r="AJ83" s="60">
        <f t="shared" ca="1" si="4"/>
        <v>1046</v>
      </c>
      <c r="AK83" s="60">
        <f t="shared" ca="1" si="4"/>
        <v>1046</v>
      </c>
      <c r="AL83" s="60">
        <f t="shared" ca="1" si="4"/>
        <v>1046</v>
      </c>
      <c r="AM83" s="60">
        <f t="shared" ca="1" si="4"/>
        <v>1046</v>
      </c>
      <c r="AN83" s="60">
        <f t="shared" ca="1" si="4"/>
        <v>1046</v>
      </c>
      <c r="AO83" s="60">
        <f t="shared" ca="1" si="4"/>
        <v>1046</v>
      </c>
      <c r="AP83" s="60">
        <f t="shared" ca="1" si="4"/>
        <v>1046</v>
      </c>
    </row>
    <row r="84" spans="1:42" hidden="1" x14ac:dyDescent="0.2">
      <c r="A84" s="12" t="s">
        <v>406</v>
      </c>
      <c r="L84" s="16"/>
      <c r="M84" s="16"/>
      <c r="O84" s="16"/>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row>
    <row r="85" spans="1:42" hidden="1" x14ac:dyDescent="0.2">
      <c r="A85" s="12" t="s">
        <v>406</v>
      </c>
      <c r="B85" s="12" t="str">
        <f>IF(ISBLANK($J$86),IF($E$61="Forint","A napi térítés összegének 2 000 Ft és 16 000 Ft között kell lenni!","A napi térítés összegének 7 € és 53 € között kell lenni!"),"")</f>
        <v/>
      </c>
      <c r="L85" s="16"/>
      <c r="M85" s="16"/>
      <c r="O85" s="16"/>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row>
    <row r="86" spans="1:42" hidden="1" x14ac:dyDescent="0.2">
      <c r="A86" s="12" t="s">
        <v>406</v>
      </c>
      <c r="B86" s="174" t="s">
        <v>13</v>
      </c>
      <c r="C86" s="174"/>
      <c r="D86" s="174"/>
      <c r="E86" s="103" t="s">
        <v>14</v>
      </c>
      <c r="F86" s="103"/>
      <c r="G86" s="103"/>
      <c r="H86" s="103"/>
      <c r="I86" s="103"/>
      <c r="J86" s="187">
        <f>IF($G$5="MetMax",MetMax!$H$63,IF($G$5="MetCare",MetCare!$H$67,Nelson!$J$43))</f>
        <v>0</v>
      </c>
      <c r="K86" s="188"/>
      <c r="L86" s="184">
        <f>IF($G$5="MetMax",MetMax!$J$63,IF($G$5="MetCare",MetCare!$J$67,Nelson!$N$43))</f>
        <v>0</v>
      </c>
      <c r="M86" s="184"/>
      <c r="N86" s="73"/>
      <c r="O86" s="16">
        <f>IF(ISBLANK($B$65),0,VLOOKUP($B$65,'Foglalkozási pótdíjak'!$A$3:$K$494,10,0))</f>
        <v>0</v>
      </c>
      <c r="Q86" s="59" t="str">
        <f>IF($L$86="Ezt kérem!",MIN($E$53+$E$55-1,59,64),"")</f>
        <v/>
      </c>
      <c r="R86" s="60">
        <f ca="1">IF(OR(ISBLANK($E$52),R$69&gt;$E$55),"",ROUND(VLOOKUP(R$68,'MM-MC Tarifák'!$A$3:$AQ$67,HLOOKUP($E86,'MM-MC Tarifák'!$B$1:$AQ$2,2,0),0)/1000*$J$86*IF(OR(AND($E$61="Forint",$J$86&gt;=2000,$J$86&lt;=40000),AND($E$61="Euró",$J$86&gt;=7,$J$86&lt;=130)),1,0)*VLOOKUP($E$58,Paraméterek!$K$1:$L$4,2,0)*IF($O$86="Kizárás",1,1+$O$86),IF($E$61="Forint",0,2)))</f>
        <v>0</v>
      </c>
      <c r="S86" s="60">
        <f ca="1">IF(OR(ISBLANK($E$52),S$69&gt;$E$55),"",ROUND(VLOOKUP(S$68,'MM-MC Tarifák'!$A$3:$AQ$67,HLOOKUP($E86,'MM-MC Tarifák'!$B$1:$AQ$2,2,0),0)/1000*$J$86*IF(OR(AND($E$61="Forint",$J$86&gt;=2000,$J$86&lt;=40000),AND($E$61="Euró",$J$86&gt;=7,$J$86&lt;=130)),1,0)*VLOOKUP($E$58,Paraméterek!$K$1:$L$4,2,0)*IF($O$86="Kizárás",1,1+$O$86),IF($E$61="Forint",0,2)))</f>
        <v>0</v>
      </c>
      <c r="T86" s="60">
        <f ca="1">IF(OR(ISBLANK($E$52),T$69&gt;$E$55),"",ROUND(VLOOKUP(T$68,'MM-MC Tarifák'!$A$3:$AQ$67,HLOOKUP($E86,'MM-MC Tarifák'!$B$1:$AQ$2,2,0),0)/1000*$J$86*IF(OR(AND($E$61="Forint",$J$86&gt;=2000,$J$86&lt;=40000),AND($E$61="Euró",$J$86&gt;=7,$J$86&lt;=130)),1,0)*VLOOKUP($E$58,Paraméterek!$K$1:$L$4,2,0)*IF($O$86="Kizárás",1,1+$O$86),IF($E$61="Forint",0,2)))</f>
        <v>0</v>
      </c>
      <c r="U86" s="60">
        <f ca="1">IF(OR(ISBLANK($E$52),U$69&gt;$E$55),"",ROUND(VLOOKUP(U$68,'MM-MC Tarifák'!$A$3:$AQ$67,HLOOKUP($E86,'MM-MC Tarifák'!$B$1:$AQ$2,2,0),0)/1000*$J$86*IF(OR(AND($E$61="Forint",$J$86&gt;=2000,$J$86&lt;=40000),AND($E$61="Euró",$J$86&gt;=7,$J$86&lt;=130)),1,0)*VLOOKUP($E$58,Paraméterek!$K$1:$L$4,2,0)*IF($O$86="Kizárás",1,1+$O$86),IF($E$61="Forint",0,2)))</f>
        <v>0</v>
      </c>
      <c r="V86" s="60">
        <f ca="1">IF(OR(ISBLANK($E$52),V$69&gt;$E$55),"",ROUND(VLOOKUP(V$68,'MM-MC Tarifák'!$A$3:$AQ$67,HLOOKUP($E86,'MM-MC Tarifák'!$B$1:$AQ$2,2,0),0)/1000*$J$86*IF(OR(AND($E$61="Forint",$J$86&gt;=2000,$J$86&lt;=40000),AND($E$61="Euró",$J$86&gt;=7,$J$86&lt;=130)),1,0)*VLOOKUP($E$58,Paraméterek!$K$1:$L$4,2,0)*IF($O$86="Kizárás",1,1+$O$86),IF($E$61="Forint",0,2)))</f>
        <v>0</v>
      </c>
      <c r="W86" s="60">
        <f ca="1">IF(OR(ISBLANK($E$52),W$69&gt;$E$55),"",ROUND(VLOOKUP(W$68,'MM-MC Tarifák'!$A$3:$AQ$67,HLOOKUP($E86,'MM-MC Tarifák'!$B$1:$AQ$2,2,0),0)/1000*$J$86*IF(OR(AND($E$61="Forint",$J$86&gt;=2000,$J$86&lt;=40000),AND($E$61="Euró",$J$86&gt;=7,$J$86&lt;=130)),1,0)*VLOOKUP($E$58,Paraméterek!$K$1:$L$4,2,0)*IF($O$86="Kizárás",1,1+$O$86),IF($E$61="Forint",0,2)))</f>
        <v>0</v>
      </c>
      <c r="X86" s="60">
        <f ca="1">IF(OR(ISBLANK($E$52),X$69&gt;$E$55),"",ROUND(VLOOKUP(X$68,'MM-MC Tarifák'!$A$3:$AQ$67,HLOOKUP($E86,'MM-MC Tarifák'!$B$1:$AQ$2,2,0),0)/1000*$J$86*IF(OR(AND($E$61="Forint",$J$86&gt;=2000,$J$86&lt;=40000),AND($E$61="Euró",$J$86&gt;=7,$J$86&lt;=130)),1,0)*VLOOKUP($E$58,Paraméterek!$K$1:$L$4,2,0)*IF($O$86="Kizárás",1,1+$O$86),IF($E$61="Forint",0,2)))</f>
        <v>0</v>
      </c>
      <c r="Y86" s="60">
        <f ca="1">IF(OR(ISBLANK($E$52),Y$69&gt;$E$55),"",ROUND(VLOOKUP(Y$68,'MM-MC Tarifák'!$A$3:$AQ$67,HLOOKUP($E86,'MM-MC Tarifák'!$B$1:$AQ$2,2,0),0)/1000*$J$86*IF(OR(AND($E$61="Forint",$J$86&gt;=2000,$J$86&lt;=40000),AND($E$61="Euró",$J$86&gt;=7,$J$86&lt;=130)),1,0)*VLOOKUP($E$58,Paraméterek!$K$1:$L$4,2,0)*IF($O$86="Kizárás",1,1+$O$86),IF($E$61="Forint",0,2)))</f>
        <v>0</v>
      </c>
      <c r="Z86" s="60">
        <f ca="1">IF(OR(ISBLANK($E$52),Z$69&gt;$E$55),"",ROUND(VLOOKUP(Z$68,'MM-MC Tarifák'!$A$3:$AQ$67,HLOOKUP($E86,'MM-MC Tarifák'!$B$1:$AQ$2,2,0),0)/1000*$J$86*IF(OR(AND($E$61="Forint",$J$86&gt;=2000,$J$86&lt;=40000),AND($E$61="Euró",$J$86&gt;=7,$J$86&lt;=130)),1,0)*VLOOKUP($E$58,Paraméterek!$K$1:$L$4,2,0)*IF($O$86="Kizárás",1,1+$O$86),IF($E$61="Forint",0,2)))</f>
        <v>0</v>
      </c>
      <c r="AA86" s="60">
        <f ca="1">IF(OR(ISBLANK($E$52),AA$69&gt;$E$55),"",ROUND(VLOOKUP(AA$68,'MM-MC Tarifák'!$A$3:$AQ$67,HLOOKUP($E86,'MM-MC Tarifák'!$B$1:$AQ$2,2,0),0)/1000*$J$86*IF(OR(AND($E$61="Forint",$J$86&gt;=2000,$J$86&lt;=40000),AND($E$61="Euró",$J$86&gt;=7,$J$86&lt;=130)),1,0)*VLOOKUP($E$58,Paraméterek!$K$1:$L$4,2,0)*IF($O$86="Kizárás",1,1+$O$86),IF($E$61="Forint",0,2)))</f>
        <v>0</v>
      </c>
      <c r="AB86" s="60">
        <f ca="1">IF(OR(ISBLANK($E$52),AB$69&gt;$E$55),"",ROUND(VLOOKUP(AB$68,'MM-MC Tarifák'!$A$3:$AQ$67,HLOOKUP($E86,'MM-MC Tarifák'!$B$1:$AQ$2,2,0),0)/1000*$J$86*IF(OR(AND($E$61="Forint",$J$86&gt;=2000,$J$86&lt;=40000),AND($E$61="Euró",$J$86&gt;=7,$J$86&lt;=130)),1,0)*VLOOKUP($E$58,Paraméterek!$K$1:$L$4,2,0)*IF($O$86="Kizárás",1,1+$O$86),IF($E$61="Forint",0,2)))</f>
        <v>0</v>
      </c>
      <c r="AC86" s="60">
        <f ca="1">IF(OR(ISBLANK($E$52),AC$69&gt;$E$55),"",ROUND(VLOOKUP(AC$68,'MM-MC Tarifák'!$A$3:$AQ$67,HLOOKUP($E86,'MM-MC Tarifák'!$B$1:$AQ$2,2,0),0)/1000*$J$86*IF(OR(AND($E$61="Forint",$J$86&gt;=2000,$J$86&lt;=40000),AND($E$61="Euró",$J$86&gt;=7,$J$86&lt;=130)),1,0)*VLOOKUP($E$58,Paraméterek!$K$1:$L$4,2,0)*IF($O$86="Kizárás",1,1+$O$86),IF($E$61="Forint",0,2)))</f>
        <v>0</v>
      </c>
      <c r="AD86" s="60">
        <f ca="1">IF(OR(ISBLANK($E$52),AD$69&gt;$E$55),"",ROUND(VLOOKUP(AD$68,'MM-MC Tarifák'!$A$3:$AQ$67,HLOOKUP($E86,'MM-MC Tarifák'!$B$1:$AQ$2,2,0),0)/1000*$J$86*IF(OR(AND($E$61="Forint",$J$86&gt;=2000,$J$86&lt;=40000),AND($E$61="Euró",$J$86&gt;=7,$J$86&lt;=130)),1,0)*VLOOKUP($E$58,Paraméterek!$K$1:$L$4,2,0)*IF($O$86="Kizárás",1,1+$O$86),IF($E$61="Forint",0,2)))</f>
        <v>0</v>
      </c>
      <c r="AE86" s="60">
        <f ca="1">IF(OR(ISBLANK($E$52),AE$69&gt;$E$55),"",ROUND(VLOOKUP(AE$68,'MM-MC Tarifák'!$A$3:$AQ$67,HLOOKUP($E86,'MM-MC Tarifák'!$B$1:$AQ$2,2,0),0)/1000*$J$86*IF(OR(AND($E$61="Forint",$J$86&gt;=2000,$J$86&lt;=40000),AND($E$61="Euró",$J$86&gt;=7,$J$86&lt;=130)),1,0)*VLOOKUP($E$58,Paraméterek!$K$1:$L$4,2,0)*IF($O$86="Kizárás",1,1+$O$86),IF($E$61="Forint",0,2)))</f>
        <v>0</v>
      </c>
      <c r="AF86" s="60">
        <f ca="1">IF(OR(ISBLANK($E$52),AF$69&gt;$E$55),"",ROUND(VLOOKUP(AF$68,'MM-MC Tarifák'!$A$3:$AQ$67,HLOOKUP($E86,'MM-MC Tarifák'!$B$1:$AQ$2,2,0),0)/1000*$J$86*IF(OR(AND($E$61="Forint",$J$86&gt;=2000,$J$86&lt;=40000),AND($E$61="Euró",$J$86&gt;=7,$J$86&lt;=130)),1,0)*VLOOKUP($E$58,Paraméterek!$K$1:$L$4,2,0)*IF($O$86="Kizárás",1,1+$O$86),IF($E$61="Forint",0,2)))</f>
        <v>0</v>
      </c>
      <c r="AG86" s="60">
        <f ca="1">IF(OR(ISBLANK($E$52),AG$69&gt;$E$55),"",ROUND(VLOOKUP(AG$68,'MM-MC Tarifák'!$A$3:$AQ$67,HLOOKUP($E86,'MM-MC Tarifák'!$B$1:$AQ$2,2,0),0)/1000*$J$86*IF(OR(AND($E$61="Forint",$J$86&gt;=2000,$J$86&lt;=40000),AND($E$61="Euró",$J$86&gt;=7,$J$86&lt;=130)),1,0)*VLOOKUP($E$58,Paraméterek!$K$1:$L$4,2,0)*IF($O$86="Kizárás",1,1+$O$86),IF($E$61="Forint",0,2)))</f>
        <v>0</v>
      </c>
      <c r="AH86" s="60">
        <f ca="1">IF(OR(ISBLANK($E$52),AH$69&gt;$E$55),"",ROUND(VLOOKUP(AH$68,'MM-MC Tarifák'!$A$3:$AQ$67,HLOOKUP($E86,'MM-MC Tarifák'!$B$1:$AQ$2,2,0),0)/1000*$J$86*IF(OR(AND($E$61="Forint",$J$86&gt;=2000,$J$86&lt;=40000),AND($E$61="Euró",$J$86&gt;=7,$J$86&lt;=130)),1,0)*VLOOKUP($E$58,Paraméterek!$K$1:$L$4,2,0)*IF($O$86="Kizárás",1,1+$O$86),IF($E$61="Forint",0,2)))</f>
        <v>0</v>
      </c>
      <c r="AI86" s="60">
        <f ca="1">IF(OR(ISBLANK($E$52),AI$69&gt;$E$55),"",ROUND(VLOOKUP(AI$68,'MM-MC Tarifák'!$A$3:$AQ$67,HLOOKUP($E86,'MM-MC Tarifák'!$B$1:$AQ$2,2,0),0)/1000*$J$86*IF(OR(AND($E$61="Forint",$J$86&gt;=2000,$J$86&lt;=40000),AND($E$61="Euró",$J$86&gt;=7,$J$86&lt;=130)),1,0)*VLOOKUP($E$58,Paraméterek!$K$1:$L$4,2,0)*IF($O$86="Kizárás",1,1+$O$86),IF($E$61="Forint",0,2)))</f>
        <v>0</v>
      </c>
      <c r="AJ86" s="60">
        <f ca="1">IF(OR(ISBLANK($E$52),AJ$69&gt;$E$55),"",ROUND(VLOOKUP(AJ$68,'MM-MC Tarifák'!$A$3:$AQ$67,HLOOKUP($E86,'MM-MC Tarifák'!$B$1:$AQ$2,2,0),0)/1000*$J$86*IF(OR(AND($E$61="Forint",$J$86&gt;=2000,$J$86&lt;=40000),AND($E$61="Euró",$J$86&gt;=7,$J$86&lt;=130)),1,0)*VLOOKUP($E$58,Paraméterek!$K$1:$L$4,2,0)*IF($O$86="Kizárás",1,1+$O$86),IF($E$61="Forint",0,2)))</f>
        <v>0</v>
      </c>
      <c r="AK86" s="60">
        <f ca="1">IF(OR(ISBLANK($E$52),AK$69&gt;$E$55),"",ROUND(VLOOKUP(AK$68,'MM-MC Tarifák'!$A$3:$AQ$67,HLOOKUP($E86,'MM-MC Tarifák'!$B$1:$AQ$2,2,0),0)/1000*$J$86*IF(OR(AND($E$61="Forint",$J$86&gt;=2000,$J$86&lt;=40000),AND($E$61="Euró",$J$86&gt;=7,$J$86&lt;=130)),1,0)*VLOOKUP($E$58,Paraméterek!$K$1:$L$4,2,0)*IF($O$86="Kizárás",1,1+$O$86),IF($E$61="Forint",0,2)))</f>
        <v>0</v>
      </c>
      <c r="AL86" s="60">
        <f ca="1">IF(OR(ISBLANK($E$52),AL$69&gt;$E$55),"",ROUND(VLOOKUP(AL$68,'MM-MC Tarifák'!$A$3:$AQ$67,HLOOKUP($E86,'MM-MC Tarifák'!$B$1:$AQ$2,2,0),0)/1000*$J$86*IF(OR(AND($E$61="Forint",$J$86&gt;=2000,$J$86&lt;=40000),AND($E$61="Euró",$J$86&gt;=7,$J$86&lt;=130)),1,0)*VLOOKUP($E$58,Paraméterek!$K$1:$L$4,2,0)*IF($O$86="Kizárás",1,1+$O$86),IF($E$61="Forint",0,2)))</f>
        <v>0</v>
      </c>
      <c r="AM86" s="60">
        <f ca="1">IF(OR(ISBLANK($E$52),AM$69&gt;$E$55),"",ROUND(VLOOKUP(AM$68,'MM-MC Tarifák'!$A$3:$AQ$67,HLOOKUP($E86,'MM-MC Tarifák'!$B$1:$AQ$2,2,0),0)/1000*$J$86*IF(OR(AND($E$61="Forint",$J$86&gt;=2000,$J$86&lt;=40000),AND($E$61="Euró",$J$86&gt;=7,$J$86&lt;=130)),1,0)*VLOOKUP($E$58,Paraméterek!$K$1:$L$4,2,0)*IF($O$86="Kizárás",1,1+$O$86),IF($E$61="Forint",0,2)))</f>
        <v>0</v>
      </c>
      <c r="AN86" s="60">
        <f ca="1">IF(OR(ISBLANK($E$52),AN$69&gt;$E$55),"",ROUND(VLOOKUP(AN$68,'MM-MC Tarifák'!$A$3:$AQ$67,HLOOKUP($E86,'MM-MC Tarifák'!$B$1:$AQ$2,2,0),0)/1000*$J$86*IF(OR(AND($E$61="Forint",$J$86&gt;=2000,$J$86&lt;=40000),AND($E$61="Euró",$J$86&gt;=7,$J$86&lt;=130)),1,0)*VLOOKUP($E$58,Paraméterek!$K$1:$L$4,2,0)*IF($O$86="Kizárás",1,1+$O$86),IF($E$61="Forint",0,2)))</f>
        <v>0</v>
      </c>
      <c r="AO86" s="60">
        <f ca="1">IF(OR(ISBLANK($E$52),AO$69&gt;$E$55),"",ROUND(VLOOKUP(AO$68,'MM-MC Tarifák'!$A$3:$AQ$67,HLOOKUP($E86,'MM-MC Tarifák'!$B$1:$AQ$2,2,0),0)/1000*$J$86*IF(OR(AND($E$61="Forint",$J$86&gt;=2000,$J$86&lt;=40000),AND($E$61="Euró",$J$86&gt;=7,$J$86&lt;=130)),1,0)*VLOOKUP($E$58,Paraméterek!$K$1:$L$4,2,0)*IF($O$86="Kizárás",1,1+$O$86),IF($E$61="Forint",0,2)))</f>
        <v>0</v>
      </c>
      <c r="AP86" s="60">
        <f ca="1">IF(OR(ISBLANK($E$52),AP$69&gt;$E$55),"",ROUND(VLOOKUP(AP$68,'MM-MC Tarifák'!$A$3:$AQ$67,HLOOKUP($E86,'MM-MC Tarifák'!$B$1:$AQ$2,2,0),0)/1000*$J$86*IF(OR(AND($E$61="Forint",$J$86&gt;=2000,$J$86&lt;=40000),AND($E$61="Euró",$J$86&gt;=7,$J$86&lt;=130)),1,0)*VLOOKUP($E$58,Paraméterek!$K$1:$L$4,2,0)*IF($O$86="Kizárás",1,1+$O$86),IF($E$61="Forint",0,2)))</f>
        <v>0</v>
      </c>
    </row>
    <row r="87" spans="1:42" hidden="1" x14ac:dyDescent="0.2">
      <c r="A87" s="12" t="s">
        <v>406</v>
      </c>
      <c r="B87" s="174"/>
      <c r="C87" s="174"/>
      <c r="D87" s="174"/>
      <c r="E87" s="103" t="s">
        <v>16</v>
      </c>
      <c r="F87" s="103"/>
      <c r="G87" s="103"/>
      <c r="H87" s="103"/>
      <c r="I87" s="103"/>
      <c r="J87" s="187">
        <f>IF($G$5="MetMax",MetMax!$H$67,IF($G$5="MetCare",MetCare!$H$71,Nelson!$J$44))</f>
        <v>3000</v>
      </c>
      <c r="K87" s="188"/>
      <c r="L87" s="184" t="str">
        <f>IF($G$5="MetMax",MetMax!$J$67,IF($G$5="MetCare",MetCare!$J$71,Nelson!$N$44))</f>
        <v>Ezt kérem!</v>
      </c>
      <c r="M87" s="184"/>
      <c r="N87" s="73"/>
      <c r="O87" s="16">
        <f>IF(ISBLANK($B$65),0,VLOOKUP($B$65,'Foglalkozási pótdíjak'!$A$3:$K$494,11,0))</f>
        <v>0</v>
      </c>
      <c r="Q87" s="59">
        <f ca="1">IF($L$87="Ezt kérem!",MIN($E$53+$E$55-1,59,64),"")</f>
        <v>49</v>
      </c>
      <c r="R87" s="60">
        <f ca="1">IF(OR(ISBLANK($E$52),R$69&gt;$E$55),"",ROUND(VLOOKUP(R$68,'MM-MC Tarifák'!$A$3:$AQ$67,HLOOKUP($E87,'MM-MC Tarifák'!$B$1:$AQ$2,2,0),0)/1000*$J$87*IF(OR(AND($E$61="Forint",$J$87&gt;=2000,$J$87&lt;=40000),AND($E$61="Euró",$J$87&gt;=7,$J$87&lt;=130)),1,0)*VLOOKUP($E$58,Paraméterek!$K$1:$L$4,2,0)*IF($O$87="Kizárás",1,1+$O$87),IF($E$61="Forint",0,2)))</f>
        <v>776</v>
      </c>
      <c r="S87" s="60">
        <f ca="1">IF(OR(ISBLANK($E$52),S$69&gt;$E$55),"",IF(S$68&gt;64,0,$R$87))</f>
        <v>776</v>
      </c>
      <c r="T87" s="60">
        <f t="shared" ref="T87:AP87" ca="1" si="5">IF(OR(ISBLANK($E$52),T$69&gt;$E$55),"",IF(T$68&gt;64,0,$R$87))</f>
        <v>776</v>
      </c>
      <c r="U87" s="60">
        <f t="shared" ca="1" si="5"/>
        <v>776</v>
      </c>
      <c r="V87" s="60">
        <f t="shared" ca="1" si="5"/>
        <v>776</v>
      </c>
      <c r="W87" s="60">
        <f t="shared" ca="1" si="5"/>
        <v>776</v>
      </c>
      <c r="X87" s="60">
        <f t="shared" ca="1" si="5"/>
        <v>776</v>
      </c>
      <c r="Y87" s="60">
        <f t="shared" ca="1" si="5"/>
        <v>776</v>
      </c>
      <c r="Z87" s="60">
        <f t="shared" ca="1" si="5"/>
        <v>776</v>
      </c>
      <c r="AA87" s="60">
        <f t="shared" ca="1" si="5"/>
        <v>776</v>
      </c>
      <c r="AB87" s="60">
        <f t="shared" ca="1" si="5"/>
        <v>776</v>
      </c>
      <c r="AC87" s="60">
        <f t="shared" ca="1" si="5"/>
        <v>776</v>
      </c>
      <c r="AD87" s="60">
        <f t="shared" ca="1" si="5"/>
        <v>776</v>
      </c>
      <c r="AE87" s="60">
        <f t="shared" ca="1" si="5"/>
        <v>776</v>
      </c>
      <c r="AF87" s="60">
        <f t="shared" ca="1" si="5"/>
        <v>776</v>
      </c>
      <c r="AG87" s="60">
        <f t="shared" ca="1" si="5"/>
        <v>776</v>
      </c>
      <c r="AH87" s="60">
        <f t="shared" ca="1" si="5"/>
        <v>776</v>
      </c>
      <c r="AI87" s="60">
        <f t="shared" ca="1" si="5"/>
        <v>776</v>
      </c>
      <c r="AJ87" s="60">
        <f t="shared" ca="1" si="5"/>
        <v>776</v>
      </c>
      <c r="AK87" s="60">
        <f t="shared" ca="1" si="5"/>
        <v>776</v>
      </c>
      <c r="AL87" s="60">
        <f t="shared" ca="1" si="5"/>
        <v>776</v>
      </c>
      <c r="AM87" s="60">
        <f t="shared" ca="1" si="5"/>
        <v>776</v>
      </c>
      <c r="AN87" s="60">
        <f t="shared" ca="1" si="5"/>
        <v>776</v>
      </c>
      <c r="AO87" s="60">
        <f t="shared" ca="1" si="5"/>
        <v>776</v>
      </c>
      <c r="AP87" s="60">
        <f t="shared" ca="1" si="5"/>
        <v>776</v>
      </c>
    </row>
    <row r="88" spans="1:42" hidden="1" x14ac:dyDescent="0.2">
      <c r="A88" s="12" t="s">
        <v>406</v>
      </c>
      <c r="L88" s="16"/>
      <c r="M88" s="16"/>
      <c r="O88" s="16"/>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row>
    <row r="89" spans="1:42" hidden="1" x14ac:dyDescent="0.2">
      <c r="A89" s="12" t="s">
        <v>406</v>
      </c>
      <c r="B89" s="64" t="str">
        <f>IF(ISBLANK($J$90),IF($E$61="Forint","A biztosítási összegnek 100 000 Ft és 1 000 000 Ft között kell lenni!","A biztosítási összegnek 340 € és 3 400 € között kell lenni!"),"")</f>
        <v/>
      </c>
      <c r="C89" s="64"/>
      <c r="D89" s="64"/>
      <c r="E89" s="64"/>
      <c r="F89" s="64"/>
      <c r="G89" s="64"/>
      <c r="H89" s="64"/>
      <c r="I89" s="64"/>
      <c r="J89" s="64"/>
      <c r="K89" s="73"/>
      <c r="L89" s="57"/>
      <c r="M89" s="57"/>
      <c r="N89" s="73"/>
      <c r="O89" s="16"/>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row>
    <row r="90" spans="1:42" hidden="1" x14ac:dyDescent="0.2">
      <c r="A90" s="12" t="s">
        <v>406</v>
      </c>
      <c r="B90" s="174" t="s">
        <v>20</v>
      </c>
      <c r="C90" s="174"/>
      <c r="D90" s="174"/>
      <c r="E90" s="103" t="s">
        <v>21</v>
      </c>
      <c r="F90" s="103"/>
      <c r="G90" s="103"/>
      <c r="H90" s="103"/>
      <c r="I90" s="103"/>
      <c r="J90" s="183">
        <f>IF($G$5="MetMax",MetMax!$H$76,IF($G$5="MetCare",MetCare!$H$80,Nelson!$J$47))</f>
        <v>300000</v>
      </c>
      <c r="K90" s="183"/>
      <c r="L90" s="184" t="str">
        <f>IF($G$5="MetMax",MetMax!$J$76,IF($G$5="MetCare",MetCare!$J$80,Nelson!$N$47))</f>
        <v>Ezt kérem!</v>
      </c>
      <c r="M90" s="184"/>
      <c r="N90" s="73"/>
      <c r="O90" s="16">
        <f>IF(ISBLANK($B$65),0,VLOOKUP($B$65,'Foglalkozási pótdíjak'!$A$3:$K$494,7,0))</f>
        <v>0</v>
      </c>
      <c r="Q90" s="59">
        <f ca="1">IF($L$90="Ezt kérem!",MIN($E$53+$E$55-1,64,64),"")</f>
        <v>49</v>
      </c>
      <c r="R90" s="60">
        <f ca="1">IF(OR(ISBLANK($E$52),R$69&gt;$E$55),"",ROUND(VLOOKUP(R$68,'MM-MC Tarifák'!$A$3:$AQ$67,HLOOKUP($E90,'MM-MC Tarifák'!$B$1:$AQ$2,2,0),0)/1000*$J$90*IF(OR(AND($E$61="Forint",$J$90&gt;=100000,$J$90&lt;=1000000),AND($E$61="Euró",$J$90&gt;=340,$J$90&lt;=3250)),1,0)*VLOOKUP($E$58,Paraméterek!$K$1:$L$4,2,0)*IF($O$90="Kizárás",1,1+$O$90),IF($E$61="Forint",0,2)))</f>
        <v>462</v>
      </c>
      <c r="S90" s="60">
        <f ca="1">IF(OR(ISBLANK($E$52),S$69&gt;$E$55),"",ROUND(VLOOKUP(S$68,'MM-MC Tarifák'!$A$3:$AQ$67,HLOOKUP($E90,'MM-MC Tarifák'!$B$1:$AQ$2,2,0),0)/1000*$J$90*IF(OR(AND($E$61="Forint",$J$90&gt;=100000,$J$90&lt;=1000000),AND($E$61="Euró",$J$90&gt;=340,$J$90&lt;=3250)),1,0)*VLOOKUP($E$58,Paraméterek!$K$1:$L$4,2,0)*IF($O$90="Kizárás",1,1+$O$90),IF($E$61="Forint",0,2)))</f>
        <v>462</v>
      </c>
      <c r="T90" s="60">
        <f ca="1">IF(OR(ISBLANK($E$52),T$69&gt;$E$55),"",ROUND(VLOOKUP(T$68,'MM-MC Tarifák'!$A$3:$AQ$67,HLOOKUP($E90,'MM-MC Tarifák'!$B$1:$AQ$2,2,0),0)/1000*$J$90*IF(OR(AND($E$61="Forint",$J$90&gt;=100000,$J$90&lt;=1000000),AND($E$61="Euró",$J$90&gt;=340,$J$90&lt;=3250)),1,0)*VLOOKUP($E$58,Paraméterek!$K$1:$L$4,2,0)*IF($O$90="Kizárás",1,1+$O$90),IF($E$61="Forint",0,2)))</f>
        <v>462</v>
      </c>
      <c r="U90" s="60">
        <f ca="1">IF(OR(ISBLANK($E$52),U$69&gt;$E$55),"",ROUND(VLOOKUP(U$68,'MM-MC Tarifák'!$A$3:$AQ$67,HLOOKUP($E90,'MM-MC Tarifák'!$B$1:$AQ$2,2,0),0)/1000*$J$90*IF(OR(AND($E$61="Forint",$J$90&gt;=100000,$J$90&lt;=1000000),AND($E$61="Euró",$J$90&gt;=340,$J$90&lt;=3250)),1,0)*VLOOKUP($E$58,Paraméterek!$K$1:$L$4,2,0)*IF($O$90="Kizárás",1,1+$O$90),IF($E$61="Forint",0,2)))</f>
        <v>462</v>
      </c>
      <c r="V90" s="60">
        <f ca="1">IF(OR(ISBLANK($E$52),V$69&gt;$E$55),"",ROUND(VLOOKUP(V$68,'MM-MC Tarifák'!$A$3:$AQ$67,HLOOKUP($E90,'MM-MC Tarifák'!$B$1:$AQ$2,2,0),0)/1000*$J$90*IF(OR(AND($E$61="Forint",$J$90&gt;=100000,$J$90&lt;=1000000),AND($E$61="Euró",$J$90&gt;=340,$J$90&lt;=3250)),1,0)*VLOOKUP($E$58,Paraméterek!$K$1:$L$4,2,0)*IF($O$90="Kizárás",1,1+$O$90),IF($E$61="Forint",0,2)))</f>
        <v>462</v>
      </c>
      <c r="W90" s="60">
        <f ca="1">IF(OR(ISBLANK($E$52),W$69&gt;$E$55),"",ROUND(VLOOKUP(W$68,'MM-MC Tarifák'!$A$3:$AQ$67,HLOOKUP($E90,'MM-MC Tarifák'!$B$1:$AQ$2,2,0),0)/1000*$J$90*IF(OR(AND($E$61="Forint",$J$90&gt;=100000,$J$90&lt;=1000000),AND($E$61="Euró",$J$90&gt;=340,$J$90&lt;=3250)),1,0)*VLOOKUP($E$58,Paraméterek!$K$1:$L$4,2,0)*IF($O$90="Kizárás",1,1+$O$90),IF($E$61="Forint",0,2)))</f>
        <v>462</v>
      </c>
      <c r="X90" s="60">
        <f ca="1">IF(OR(ISBLANK($E$52),X$69&gt;$E$55),"",ROUND(VLOOKUP(X$68,'MM-MC Tarifák'!$A$3:$AQ$67,HLOOKUP($E90,'MM-MC Tarifák'!$B$1:$AQ$2,2,0),0)/1000*$J$90*IF(OR(AND($E$61="Forint",$J$90&gt;=100000,$J$90&lt;=1000000),AND($E$61="Euró",$J$90&gt;=340,$J$90&lt;=3250)),1,0)*VLOOKUP($E$58,Paraméterek!$K$1:$L$4,2,0)*IF($O$90="Kizárás",1,1+$O$90),IF($E$61="Forint",0,2)))</f>
        <v>462</v>
      </c>
      <c r="Y90" s="60">
        <f ca="1">IF(OR(ISBLANK($E$52),Y$69&gt;$E$55),"",ROUND(VLOOKUP(Y$68,'MM-MC Tarifák'!$A$3:$AQ$67,HLOOKUP($E90,'MM-MC Tarifák'!$B$1:$AQ$2,2,0),0)/1000*$J$90*IF(OR(AND($E$61="Forint",$J$90&gt;=100000,$J$90&lt;=1000000),AND($E$61="Euró",$J$90&gt;=340,$J$90&lt;=3250)),1,0)*VLOOKUP($E$58,Paraméterek!$K$1:$L$4,2,0)*IF($O$90="Kizárás",1,1+$O$90),IF($E$61="Forint",0,2)))</f>
        <v>462</v>
      </c>
      <c r="Z90" s="60">
        <f ca="1">IF(OR(ISBLANK($E$52),Z$69&gt;$E$55),"",ROUND(VLOOKUP(Z$68,'MM-MC Tarifák'!$A$3:$AQ$67,HLOOKUP($E90,'MM-MC Tarifák'!$B$1:$AQ$2,2,0),0)/1000*$J$90*IF(OR(AND($E$61="Forint",$J$90&gt;=100000,$J$90&lt;=1000000),AND($E$61="Euró",$J$90&gt;=340,$J$90&lt;=3250)),1,0)*VLOOKUP($E$58,Paraméterek!$K$1:$L$4,2,0)*IF($O$90="Kizárás",1,1+$O$90),IF($E$61="Forint",0,2)))</f>
        <v>462</v>
      </c>
      <c r="AA90" s="60">
        <f ca="1">IF(OR(ISBLANK($E$52),AA$69&gt;$E$55),"",ROUND(VLOOKUP(AA$68,'MM-MC Tarifák'!$A$3:$AQ$67,HLOOKUP($E90,'MM-MC Tarifák'!$B$1:$AQ$2,2,0),0)/1000*$J$90*IF(OR(AND($E$61="Forint",$J$90&gt;=100000,$J$90&lt;=1000000),AND($E$61="Euró",$J$90&gt;=340,$J$90&lt;=3250)),1,0)*VLOOKUP($E$58,Paraméterek!$K$1:$L$4,2,0)*IF($O$90="Kizárás",1,1+$O$90),IF($E$61="Forint",0,2)))</f>
        <v>462</v>
      </c>
      <c r="AB90" s="60">
        <f ca="1">IF(OR(ISBLANK($E$52),AB$69&gt;$E$55),"",ROUND(VLOOKUP(AB$68,'MM-MC Tarifák'!$A$3:$AQ$67,HLOOKUP($E90,'MM-MC Tarifák'!$B$1:$AQ$2,2,0),0)/1000*$J$90*IF(OR(AND($E$61="Forint",$J$90&gt;=100000,$J$90&lt;=1000000),AND($E$61="Euró",$J$90&gt;=340,$J$90&lt;=3250)),1,0)*VLOOKUP($E$58,Paraméterek!$K$1:$L$4,2,0)*IF($O$90="Kizárás",1,1+$O$90),IF($E$61="Forint",0,2)))</f>
        <v>462</v>
      </c>
      <c r="AC90" s="60">
        <f ca="1">IF(OR(ISBLANK($E$52),AC$69&gt;$E$55),"",ROUND(VLOOKUP(AC$68,'MM-MC Tarifák'!$A$3:$AQ$67,HLOOKUP($E90,'MM-MC Tarifák'!$B$1:$AQ$2,2,0),0)/1000*$J$90*IF(OR(AND($E$61="Forint",$J$90&gt;=100000,$J$90&lt;=1000000),AND($E$61="Euró",$J$90&gt;=340,$J$90&lt;=3250)),1,0)*VLOOKUP($E$58,Paraméterek!$K$1:$L$4,2,0)*IF($O$90="Kizárás",1,1+$O$90),IF($E$61="Forint",0,2)))</f>
        <v>462</v>
      </c>
      <c r="AD90" s="60">
        <f ca="1">IF(OR(ISBLANK($E$52),AD$69&gt;$E$55),"",ROUND(VLOOKUP(AD$68,'MM-MC Tarifák'!$A$3:$AQ$67,HLOOKUP($E90,'MM-MC Tarifák'!$B$1:$AQ$2,2,0),0)/1000*$J$90*IF(OR(AND($E$61="Forint",$J$90&gt;=100000,$J$90&lt;=1000000),AND($E$61="Euró",$J$90&gt;=340,$J$90&lt;=3250)),1,0)*VLOOKUP($E$58,Paraméterek!$K$1:$L$4,2,0)*IF($O$90="Kizárás",1,1+$O$90),IF($E$61="Forint",0,2)))</f>
        <v>462</v>
      </c>
      <c r="AE90" s="60">
        <f ca="1">IF(OR(ISBLANK($E$52),AE$69&gt;$E$55),"",ROUND(VLOOKUP(AE$68,'MM-MC Tarifák'!$A$3:$AQ$67,HLOOKUP($E90,'MM-MC Tarifák'!$B$1:$AQ$2,2,0),0)/1000*$J$90*IF(OR(AND($E$61="Forint",$J$90&gt;=100000,$J$90&lt;=1000000),AND($E$61="Euró",$J$90&gt;=340,$J$90&lt;=3250)),1,0)*VLOOKUP($E$58,Paraméterek!$K$1:$L$4,2,0)*IF($O$90="Kizárás",1,1+$O$90),IF($E$61="Forint",0,2)))</f>
        <v>462</v>
      </c>
      <c r="AF90" s="60">
        <f ca="1">IF(OR(ISBLANK($E$52),AF$69&gt;$E$55),"",ROUND(VLOOKUP(AF$68,'MM-MC Tarifák'!$A$3:$AQ$67,HLOOKUP($E90,'MM-MC Tarifák'!$B$1:$AQ$2,2,0),0)/1000*$J$90*IF(OR(AND($E$61="Forint",$J$90&gt;=100000,$J$90&lt;=1000000),AND($E$61="Euró",$J$90&gt;=340,$J$90&lt;=3250)),1,0)*VLOOKUP($E$58,Paraméterek!$K$1:$L$4,2,0)*IF($O$90="Kizárás",1,1+$O$90),IF($E$61="Forint",0,2)))</f>
        <v>462</v>
      </c>
      <c r="AG90" s="60">
        <f ca="1">IF(OR(ISBLANK($E$52),AG$69&gt;$E$55),"",ROUND(VLOOKUP(AG$68,'MM-MC Tarifák'!$A$3:$AQ$67,HLOOKUP($E90,'MM-MC Tarifák'!$B$1:$AQ$2,2,0),0)/1000*$J$90*IF(OR(AND($E$61="Forint",$J$90&gt;=100000,$J$90&lt;=1000000),AND($E$61="Euró",$J$90&gt;=340,$J$90&lt;=3250)),1,0)*VLOOKUP($E$58,Paraméterek!$K$1:$L$4,2,0)*IF($O$90="Kizárás",1,1+$O$90),IF($E$61="Forint",0,2)))</f>
        <v>462</v>
      </c>
      <c r="AH90" s="60">
        <f ca="1">IF(OR(ISBLANK($E$52),AH$69&gt;$E$55),"",ROUND(VLOOKUP(AH$68,'MM-MC Tarifák'!$A$3:$AQ$67,HLOOKUP($E90,'MM-MC Tarifák'!$B$1:$AQ$2,2,0),0)/1000*$J$90*IF(OR(AND($E$61="Forint",$J$90&gt;=100000,$J$90&lt;=1000000),AND($E$61="Euró",$J$90&gt;=340,$J$90&lt;=3250)),1,0)*VLOOKUP($E$58,Paraméterek!$K$1:$L$4,2,0)*IF($O$90="Kizárás",1,1+$O$90),IF($E$61="Forint",0,2)))</f>
        <v>462</v>
      </c>
      <c r="AI90" s="60">
        <f ca="1">IF(OR(ISBLANK($E$52),AI$69&gt;$E$55),"",ROUND(VLOOKUP(AI$68,'MM-MC Tarifák'!$A$3:$AQ$67,HLOOKUP($E90,'MM-MC Tarifák'!$B$1:$AQ$2,2,0),0)/1000*$J$90*IF(OR(AND($E$61="Forint",$J$90&gt;=100000,$J$90&lt;=1000000),AND($E$61="Euró",$J$90&gt;=340,$J$90&lt;=3250)),1,0)*VLOOKUP($E$58,Paraméterek!$K$1:$L$4,2,0)*IF($O$90="Kizárás",1,1+$O$90),IF($E$61="Forint",0,2)))</f>
        <v>462</v>
      </c>
      <c r="AJ90" s="60">
        <f ca="1">IF(OR(ISBLANK($E$52),AJ$69&gt;$E$55),"",ROUND(VLOOKUP(AJ$68,'MM-MC Tarifák'!$A$3:$AQ$67,HLOOKUP($E90,'MM-MC Tarifák'!$B$1:$AQ$2,2,0),0)/1000*$J$90*IF(OR(AND($E$61="Forint",$J$90&gt;=100000,$J$90&lt;=1000000),AND($E$61="Euró",$J$90&gt;=340,$J$90&lt;=3250)),1,0)*VLOOKUP($E$58,Paraméterek!$K$1:$L$4,2,0)*IF($O$90="Kizárás",1,1+$O$90),IF($E$61="Forint",0,2)))</f>
        <v>462</v>
      </c>
      <c r="AK90" s="60">
        <f ca="1">IF(OR(ISBLANK($E$52),AK$69&gt;$E$55),"",ROUND(VLOOKUP(AK$68,'MM-MC Tarifák'!$A$3:$AQ$67,HLOOKUP($E90,'MM-MC Tarifák'!$B$1:$AQ$2,2,0),0)/1000*$J$90*IF(OR(AND($E$61="Forint",$J$90&gt;=100000,$J$90&lt;=1000000),AND($E$61="Euró",$J$90&gt;=340,$J$90&lt;=3250)),1,0)*VLOOKUP($E$58,Paraméterek!$K$1:$L$4,2,0)*IF($O$90="Kizárás",1,1+$O$90),IF($E$61="Forint",0,2)))</f>
        <v>462</v>
      </c>
      <c r="AL90" s="60">
        <f ca="1">IF(OR(ISBLANK($E$52),AL$69&gt;$E$55),"",ROUND(VLOOKUP(AL$68,'MM-MC Tarifák'!$A$3:$AQ$67,HLOOKUP($E90,'MM-MC Tarifák'!$B$1:$AQ$2,2,0),0)/1000*$J$90*IF(OR(AND($E$61="Forint",$J$90&gt;=100000,$J$90&lt;=1000000),AND($E$61="Euró",$J$90&gt;=340,$J$90&lt;=3250)),1,0)*VLOOKUP($E$58,Paraméterek!$K$1:$L$4,2,0)*IF($O$90="Kizárás",1,1+$O$90),IF($E$61="Forint",0,2)))</f>
        <v>462</v>
      </c>
      <c r="AM90" s="60">
        <f ca="1">IF(OR(ISBLANK($E$52),AM$69&gt;$E$55),"",ROUND(VLOOKUP(AM$68,'MM-MC Tarifák'!$A$3:$AQ$67,HLOOKUP($E90,'MM-MC Tarifák'!$B$1:$AQ$2,2,0),0)/1000*$J$90*IF(OR(AND($E$61="Forint",$J$90&gt;=100000,$J$90&lt;=1000000),AND($E$61="Euró",$J$90&gt;=340,$J$90&lt;=3250)),1,0)*VLOOKUP($E$58,Paraméterek!$K$1:$L$4,2,0)*IF($O$90="Kizárás",1,1+$O$90),IF($E$61="Forint",0,2)))</f>
        <v>462</v>
      </c>
      <c r="AN90" s="60">
        <f ca="1">IF(OR(ISBLANK($E$52),AN$69&gt;$E$55),"",ROUND(VLOOKUP(AN$68,'MM-MC Tarifák'!$A$3:$AQ$67,HLOOKUP($E90,'MM-MC Tarifák'!$B$1:$AQ$2,2,0),0)/1000*$J$90*IF(OR(AND($E$61="Forint",$J$90&gt;=100000,$J$90&lt;=1000000),AND($E$61="Euró",$J$90&gt;=340,$J$90&lt;=3250)),1,0)*VLOOKUP($E$58,Paraméterek!$K$1:$L$4,2,0)*IF($O$90="Kizárás",1,1+$O$90),IF($E$61="Forint",0,2)))</f>
        <v>462</v>
      </c>
      <c r="AO90" s="60">
        <f ca="1">IF(OR(ISBLANK($E$52),AO$69&gt;$E$55),"",ROUND(VLOOKUP(AO$68,'MM-MC Tarifák'!$A$3:$AQ$67,HLOOKUP($E90,'MM-MC Tarifák'!$B$1:$AQ$2,2,0),0)/1000*$J$90*IF(OR(AND($E$61="Forint",$J$90&gt;=100000,$J$90&lt;=1000000),AND($E$61="Euró",$J$90&gt;=340,$J$90&lt;=3250)),1,0)*VLOOKUP($E$58,Paraméterek!$K$1:$L$4,2,0)*IF($O$90="Kizárás",1,1+$O$90),IF($E$61="Forint",0,2)))</f>
        <v>462</v>
      </c>
      <c r="AP90" s="60">
        <f ca="1">IF(OR(ISBLANK($E$52),AP$69&gt;$E$55),"",ROUND(VLOOKUP(AP$68,'MM-MC Tarifák'!$A$3:$AQ$67,HLOOKUP($E90,'MM-MC Tarifák'!$B$1:$AQ$2,2,0),0)/1000*$J$90*IF(OR(AND($E$61="Forint",$J$90&gt;=100000,$J$90&lt;=1000000),AND($E$61="Euró",$J$90&gt;=340,$J$90&lt;=3250)),1,0)*VLOOKUP($E$58,Paraméterek!$K$1:$L$4,2,0)*IF($O$90="Kizárás",1,1+$O$90),IF($E$61="Forint",0,2)))</f>
        <v>462</v>
      </c>
    </row>
    <row r="91" spans="1:42" hidden="1" x14ac:dyDescent="0.2">
      <c r="A91" s="12" t="s">
        <v>406</v>
      </c>
      <c r="B91" s="71"/>
      <c r="C91" s="71"/>
      <c r="D91" s="71"/>
      <c r="E91" s="71"/>
      <c r="F91" s="71"/>
      <c r="G91" s="71"/>
      <c r="H91" s="71"/>
      <c r="I91" s="71"/>
      <c r="J91" s="71"/>
      <c r="K91" s="73"/>
      <c r="L91" s="57"/>
      <c r="M91" s="57"/>
      <c r="N91" s="73"/>
      <c r="O91" s="16"/>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row>
    <row r="92" spans="1:42" ht="12.75" hidden="1" customHeight="1" x14ac:dyDescent="0.2">
      <c r="A92" s="12" t="s">
        <v>406</v>
      </c>
      <c r="B92" s="71"/>
      <c r="C92" s="71"/>
      <c r="D92" s="71"/>
      <c r="E92" s="71"/>
      <c r="F92" s="71"/>
      <c r="G92" s="71"/>
      <c r="H92" s="71"/>
      <c r="I92" s="71"/>
      <c r="J92" s="71"/>
      <c r="K92" s="73"/>
      <c r="L92" s="57"/>
      <c r="M92" s="57"/>
      <c r="N92" s="73"/>
      <c r="O92" s="16"/>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row>
    <row r="93" spans="1:42" ht="12.75" hidden="1" customHeight="1" x14ac:dyDescent="0.2">
      <c r="A93" s="12" t="s">
        <v>406</v>
      </c>
      <c r="B93" s="201" t="s">
        <v>22</v>
      </c>
      <c r="C93" s="201"/>
      <c r="D93" s="201"/>
      <c r="E93" s="137" t="s">
        <v>79</v>
      </c>
      <c r="F93" s="138"/>
      <c r="G93" s="138"/>
      <c r="H93" s="138"/>
      <c r="I93" s="138"/>
      <c r="J93" s="138"/>
      <c r="K93" s="139"/>
      <c r="L93" s="184">
        <f>IF($G$5="MetMax",MetMax!$J$79,IF($G$5="MetCare",MetCare!$J$83,Nelson!$N$50))</f>
        <v>0</v>
      </c>
      <c r="M93" s="184"/>
      <c r="N93" s="73"/>
      <c r="O93" s="50">
        <v>0</v>
      </c>
      <c r="Q93" s="59" t="str">
        <f>IF($L$93="Ezt kérem!",MIN($E$53+$E$55-1,74,74),"")</f>
        <v/>
      </c>
      <c r="R93" s="60">
        <f ca="1">IF(OR(ISBLANK($E$52),R$69&gt;$E$55),"",ROUND(VLOOKUP(R$68,'MM-MC Tarifák'!$A$3:$AQ$67,HLOOKUP($E93,'MM-MC Tarifák'!$B$1:$AQ$2,2,0),0)/IF($E$61="Euró",300,1)/VLOOKUP($E$58,Paraméterek!$K$1:$M$4,3,0)*IF($O$93="Kizárás",1,1+$O$93),IF($E$61="Forint",0,2)))</f>
        <v>500</v>
      </c>
      <c r="S93" s="60">
        <f ca="1">IF(OR(ISBLANK($E$52),S$69&gt;$E$55),"",ROUND(VLOOKUP(S$68,'MM-MC Tarifák'!$A$3:$AQ$67,HLOOKUP($E93,'MM-MC Tarifák'!$B$1:$AQ$2,2,0),0)/IF($E$61="Euró",300,1)/VLOOKUP($E$58,Paraméterek!$K$1:$M$4,3,0)*IF($O$93="Kizárás",1,1+$O$93),IF($E$61="Forint",0,2)))</f>
        <v>500</v>
      </c>
      <c r="T93" s="60">
        <f ca="1">IF(OR(ISBLANK($E$52),T$69&gt;$E$55),"",ROUND(VLOOKUP(T$68,'MM-MC Tarifák'!$A$3:$AQ$67,HLOOKUP($E93,'MM-MC Tarifák'!$B$1:$AQ$2,2,0),0)/IF($E$61="Euró",300,1)/VLOOKUP($E$58,Paraméterek!$K$1:$M$4,3,0)*IF($O$93="Kizárás",1,1+$O$93),IF($E$61="Forint",0,2)))</f>
        <v>500</v>
      </c>
      <c r="U93" s="60">
        <f ca="1">IF(OR(ISBLANK($E$52),U$69&gt;$E$55),"",ROUND(VLOOKUP(U$68,'MM-MC Tarifák'!$A$3:$AQ$67,HLOOKUP($E93,'MM-MC Tarifák'!$B$1:$AQ$2,2,0),0)/IF($E$61="Euró",300,1)/VLOOKUP($E$58,Paraméterek!$K$1:$M$4,3,0)*IF($O$93="Kizárás",1,1+$O$93),IF($E$61="Forint",0,2)))</f>
        <v>500</v>
      </c>
      <c r="V93" s="60">
        <f ca="1">IF(OR(ISBLANK($E$52),V$69&gt;$E$55),"",ROUND(VLOOKUP(V$68,'MM-MC Tarifák'!$A$3:$AQ$67,HLOOKUP($E93,'MM-MC Tarifák'!$B$1:$AQ$2,2,0),0)/IF($E$61="Euró",300,1)/VLOOKUP($E$58,Paraméterek!$K$1:$M$4,3,0)*IF($O$93="Kizárás",1,1+$O$93),IF($E$61="Forint",0,2)))</f>
        <v>500</v>
      </c>
      <c r="W93" s="60">
        <f ca="1">IF(OR(ISBLANK($E$52),W$69&gt;$E$55),"",ROUND(VLOOKUP(W$68,'MM-MC Tarifák'!$A$3:$AQ$67,HLOOKUP($E93,'MM-MC Tarifák'!$B$1:$AQ$2,2,0),0)/IF($E$61="Euró",300,1)/VLOOKUP($E$58,Paraméterek!$K$1:$M$4,3,0)*IF($O$93="Kizárás",1,1+$O$93),IF($E$61="Forint",0,2)))</f>
        <v>500</v>
      </c>
      <c r="X93" s="60">
        <f ca="1">IF(OR(ISBLANK($E$52),X$69&gt;$E$55),"",ROUND(VLOOKUP(X$68,'MM-MC Tarifák'!$A$3:$AQ$67,HLOOKUP($E93,'MM-MC Tarifák'!$B$1:$AQ$2,2,0),0)/IF($E$61="Euró",300,1)/VLOOKUP($E$58,Paraméterek!$K$1:$M$4,3,0)*IF($O$93="Kizárás",1,1+$O$93),IF($E$61="Forint",0,2)))</f>
        <v>500</v>
      </c>
      <c r="Y93" s="60">
        <f ca="1">IF(OR(ISBLANK($E$52),Y$69&gt;$E$55),"",ROUND(VLOOKUP(Y$68,'MM-MC Tarifák'!$A$3:$AQ$67,HLOOKUP($E93,'MM-MC Tarifák'!$B$1:$AQ$2,2,0),0)/IF($E$61="Euró",300,1)/VLOOKUP($E$58,Paraméterek!$K$1:$M$4,3,0)*IF($O$93="Kizárás",1,1+$O$93),IF($E$61="Forint",0,2)))</f>
        <v>500</v>
      </c>
      <c r="Z93" s="60">
        <f ca="1">IF(OR(ISBLANK($E$52),Z$69&gt;$E$55),"",ROUND(VLOOKUP(Z$68,'MM-MC Tarifák'!$A$3:$AQ$67,HLOOKUP($E93,'MM-MC Tarifák'!$B$1:$AQ$2,2,0),0)/IF($E$61="Euró",300,1)/VLOOKUP($E$58,Paraméterek!$K$1:$M$4,3,0)*IF($O$93="Kizárás",1,1+$O$93),IF($E$61="Forint",0,2)))</f>
        <v>500</v>
      </c>
      <c r="AA93" s="60">
        <f ca="1">IF(OR(ISBLANK($E$52),AA$69&gt;$E$55),"",ROUND(VLOOKUP(AA$68,'MM-MC Tarifák'!$A$3:$AQ$67,HLOOKUP($E93,'MM-MC Tarifák'!$B$1:$AQ$2,2,0),0)/IF($E$61="Euró",300,1)/VLOOKUP($E$58,Paraméterek!$K$1:$M$4,3,0)*IF($O$93="Kizárás",1,1+$O$93),IF($E$61="Forint",0,2)))</f>
        <v>500</v>
      </c>
      <c r="AB93" s="60">
        <f ca="1">IF(OR(ISBLANK($E$52),AB$69&gt;$E$55),"",ROUND(VLOOKUP(AB$68,'MM-MC Tarifák'!$A$3:$AQ$67,HLOOKUP($E93,'MM-MC Tarifák'!$B$1:$AQ$2,2,0),0)/IF($E$61="Euró",300,1)/VLOOKUP($E$58,Paraméterek!$K$1:$M$4,3,0)*IF($O$93="Kizárás",1,1+$O$93),IF($E$61="Forint",0,2)))</f>
        <v>500</v>
      </c>
      <c r="AC93" s="60">
        <f ca="1">IF(OR(ISBLANK($E$52),AC$69&gt;$E$55),"",ROUND(VLOOKUP(AC$68,'MM-MC Tarifák'!$A$3:$AQ$67,HLOOKUP($E93,'MM-MC Tarifák'!$B$1:$AQ$2,2,0),0)/IF($E$61="Euró",300,1)/VLOOKUP($E$58,Paraméterek!$K$1:$M$4,3,0)*IF($O$93="Kizárás",1,1+$O$93),IF($E$61="Forint",0,2)))</f>
        <v>500</v>
      </c>
      <c r="AD93" s="60">
        <f ca="1">IF(OR(ISBLANK($E$52),AD$69&gt;$E$55),"",ROUND(VLOOKUP(AD$68,'MM-MC Tarifák'!$A$3:$AQ$67,HLOOKUP($E93,'MM-MC Tarifák'!$B$1:$AQ$2,2,0),0)/IF($E$61="Euró",300,1)/VLOOKUP($E$58,Paraméterek!$K$1:$M$4,3,0)*IF($O$93="Kizárás",1,1+$O$93),IF($E$61="Forint",0,2)))</f>
        <v>500</v>
      </c>
      <c r="AE93" s="60">
        <f ca="1">IF(OR(ISBLANK($E$52),AE$69&gt;$E$55),"",ROUND(VLOOKUP(AE$68,'MM-MC Tarifák'!$A$3:$AQ$67,HLOOKUP($E93,'MM-MC Tarifák'!$B$1:$AQ$2,2,0),0)/IF($E$61="Euró",300,1)/VLOOKUP($E$58,Paraméterek!$K$1:$M$4,3,0)*IF($O$93="Kizárás",1,1+$O$93),IF($E$61="Forint",0,2)))</f>
        <v>500</v>
      </c>
      <c r="AF93" s="60">
        <f ca="1">IF(OR(ISBLANK($E$52),AF$69&gt;$E$55),"",ROUND(VLOOKUP(AF$68,'MM-MC Tarifák'!$A$3:$AQ$67,HLOOKUP($E93,'MM-MC Tarifák'!$B$1:$AQ$2,2,0),0)/IF($E$61="Euró",300,1)/VLOOKUP($E$58,Paraméterek!$K$1:$M$4,3,0)*IF($O$93="Kizárás",1,1+$O$93),IF($E$61="Forint",0,2)))</f>
        <v>500</v>
      </c>
      <c r="AG93" s="60">
        <f ca="1">IF(OR(ISBLANK($E$52),AG$69&gt;$E$55),"",ROUND(VLOOKUP(AG$68,'MM-MC Tarifák'!$A$3:$AQ$67,HLOOKUP($E93,'MM-MC Tarifák'!$B$1:$AQ$2,2,0),0)/IF($E$61="Euró",300,1)/VLOOKUP($E$58,Paraméterek!$K$1:$M$4,3,0)*IF($O$93="Kizárás",1,1+$O$93),IF($E$61="Forint",0,2)))</f>
        <v>500</v>
      </c>
      <c r="AH93" s="60">
        <f ca="1">IF(OR(ISBLANK($E$52),AH$69&gt;$E$55),"",ROUND(VLOOKUP(AH$68,'MM-MC Tarifák'!$A$3:$AQ$67,HLOOKUP($E93,'MM-MC Tarifák'!$B$1:$AQ$2,2,0),0)/IF($E$61="Euró",300,1)/VLOOKUP($E$58,Paraméterek!$K$1:$M$4,3,0)*IF($O$93="Kizárás",1,1+$O$93),IF($E$61="Forint",0,2)))</f>
        <v>500</v>
      </c>
      <c r="AI93" s="60">
        <f ca="1">IF(OR(ISBLANK($E$52),AI$69&gt;$E$55),"",ROUND(VLOOKUP(AI$68,'MM-MC Tarifák'!$A$3:$AQ$67,HLOOKUP($E93,'MM-MC Tarifák'!$B$1:$AQ$2,2,0),0)/IF($E$61="Euró",300,1)/VLOOKUP($E$58,Paraméterek!$K$1:$M$4,3,0)*IF($O$93="Kizárás",1,1+$O$93),IF($E$61="Forint",0,2)))</f>
        <v>500</v>
      </c>
      <c r="AJ93" s="60">
        <f ca="1">IF(OR(ISBLANK($E$52),AJ$69&gt;$E$55),"",ROUND(VLOOKUP(AJ$68,'MM-MC Tarifák'!$A$3:$AQ$67,HLOOKUP($E93,'MM-MC Tarifák'!$B$1:$AQ$2,2,0),0)/IF($E$61="Euró",300,1)/VLOOKUP($E$58,Paraméterek!$K$1:$M$4,3,0)*IF($O$93="Kizárás",1,1+$O$93),IF($E$61="Forint",0,2)))</f>
        <v>500</v>
      </c>
      <c r="AK93" s="60">
        <f ca="1">IF(OR(ISBLANK($E$52),AK$69&gt;$E$55),"",ROUND(VLOOKUP(AK$68,'MM-MC Tarifák'!$A$3:$AQ$67,HLOOKUP($E93,'MM-MC Tarifák'!$B$1:$AQ$2,2,0),0)/IF($E$61="Euró",300,1)/VLOOKUP($E$58,Paraméterek!$K$1:$M$4,3,0)*IF($O$93="Kizárás",1,1+$O$93),IF($E$61="Forint",0,2)))</f>
        <v>500</v>
      </c>
      <c r="AL93" s="60">
        <f ca="1">IF(OR(ISBLANK($E$52),AL$69&gt;$E$55),"",ROUND(VLOOKUP(AL$68,'MM-MC Tarifák'!$A$3:$AQ$67,HLOOKUP($E93,'MM-MC Tarifák'!$B$1:$AQ$2,2,0),0)/IF($E$61="Euró",300,1)/VLOOKUP($E$58,Paraméterek!$K$1:$M$4,3,0)*IF($O$93="Kizárás",1,1+$O$93),IF($E$61="Forint",0,2)))</f>
        <v>500</v>
      </c>
      <c r="AM93" s="60">
        <f ca="1">IF(OR(ISBLANK($E$52),AM$69&gt;$E$55),"",ROUND(VLOOKUP(AM$68,'MM-MC Tarifák'!$A$3:$AQ$67,HLOOKUP($E93,'MM-MC Tarifák'!$B$1:$AQ$2,2,0),0)/IF($E$61="Euró",300,1)/VLOOKUP($E$58,Paraméterek!$K$1:$M$4,3,0)*IF($O$93="Kizárás",1,1+$O$93),IF($E$61="Forint",0,2)))</f>
        <v>500</v>
      </c>
      <c r="AN93" s="60">
        <f ca="1">IF(OR(ISBLANK($E$52),AN$69&gt;$E$55),"",ROUND(VLOOKUP(AN$68,'MM-MC Tarifák'!$A$3:$AQ$67,HLOOKUP($E93,'MM-MC Tarifák'!$B$1:$AQ$2,2,0),0)/IF($E$61="Euró",300,1)/VLOOKUP($E$58,Paraméterek!$K$1:$M$4,3,0)*IF($O$93="Kizárás",1,1+$O$93),IF($E$61="Forint",0,2)))</f>
        <v>500</v>
      </c>
      <c r="AO93" s="60">
        <f ca="1">IF(OR(ISBLANK($E$52),AO$69&gt;$E$55),"",ROUND(VLOOKUP(AO$68,'MM-MC Tarifák'!$A$3:$AQ$67,HLOOKUP($E93,'MM-MC Tarifák'!$B$1:$AQ$2,2,0),0)/IF($E$61="Euró",300,1)/VLOOKUP($E$58,Paraméterek!$K$1:$M$4,3,0)*IF($O$93="Kizárás",1,1+$O$93),IF($E$61="Forint",0,2)))</f>
        <v>500</v>
      </c>
      <c r="AP93" s="60">
        <f ca="1">IF(OR(ISBLANK($E$52),AP$69&gt;$E$55),"",ROUND(VLOOKUP(AP$68,'MM-MC Tarifák'!$A$3:$AQ$67,HLOOKUP($E93,'MM-MC Tarifák'!$B$1:$AQ$2,2,0),0)/IF($E$61="Euró",300,1)/VLOOKUP($E$58,Paraméterek!$K$1:$M$4,3,0)*IF($O$93="Kizárás",1,1+$O$93),IF($E$61="Forint",0,2)))</f>
        <v>500</v>
      </c>
    </row>
    <row r="94" spans="1:42" ht="12.75" hidden="1" customHeight="1" x14ac:dyDescent="0.2">
      <c r="A94" s="12" t="s">
        <v>406</v>
      </c>
      <c r="B94" s="201"/>
      <c r="C94" s="201"/>
      <c r="D94" s="201"/>
      <c r="E94" s="137" t="s">
        <v>23</v>
      </c>
      <c r="F94" s="138"/>
      <c r="G94" s="138"/>
      <c r="H94" s="138"/>
      <c r="I94" s="138"/>
      <c r="J94" s="138"/>
      <c r="K94" s="139"/>
      <c r="L94" s="184">
        <f>IF($G$5="MetMax",MetMax!$J$80,IF($G$5="MetCare",MetCare!$J$84,Nelson!$N$51))</f>
        <v>0</v>
      </c>
      <c r="M94" s="184"/>
      <c r="N94" s="73"/>
      <c r="O94" s="50">
        <v>0</v>
      </c>
      <c r="Q94" s="59" t="str">
        <f>IF($L$94="Ezt kérem!",MIN($E$53+$E$55-1,74,74),"")</f>
        <v/>
      </c>
      <c r="R94" s="60">
        <f ca="1">IF(OR(ISBLANK($E$52),R$69&gt;$E$55),"",ROUND(VLOOKUP(R$68,'MM-MC Tarifák'!$A$3:$AQ$67,HLOOKUP($E94,'MM-MC Tarifák'!$B$1:$AQ$2,2,0),0)/IF($E$61="Euró",300,1)/VLOOKUP($E$58,Paraméterek!$K$1:$M$4,3,0)*IF($O$94="Kizárás",1,1+$O$94),IF($E$61="Forint",0,2)))</f>
        <v>1000</v>
      </c>
      <c r="S94" s="60">
        <f ca="1">IF(OR(ISBLANK($E$52),S$69&gt;$E$55),"",ROUND(VLOOKUP(S$68,'MM-MC Tarifák'!$A$3:$AQ$67,HLOOKUP($E94,'MM-MC Tarifák'!$B$1:$AQ$2,2,0),0)/IF($E$61="Euró",300,1)/VLOOKUP($E$58,Paraméterek!$K$1:$M$4,3,0)*IF($O$94="Kizárás",1,1+$O$94),IF($E$61="Forint",0,2)))</f>
        <v>1000</v>
      </c>
      <c r="T94" s="60">
        <f ca="1">IF(OR(ISBLANK($E$52),T$69&gt;$E$55),"",ROUND(VLOOKUP(T$68,'MM-MC Tarifák'!$A$3:$AQ$67,HLOOKUP($E94,'MM-MC Tarifák'!$B$1:$AQ$2,2,0),0)/IF($E$61="Euró",300,1)/VLOOKUP($E$58,Paraméterek!$K$1:$M$4,3,0)*IF($O$94="Kizárás",1,1+$O$94),IF($E$61="Forint",0,2)))</f>
        <v>1000</v>
      </c>
      <c r="U94" s="60">
        <f ca="1">IF(OR(ISBLANK($E$52),U$69&gt;$E$55),"",ROUND(VLOOKUP(U$68,'MM-MC Tarifák'!$A$3:$AQ$67,HLOOKUP($E94,'MM-MC Tarifák'!$B$1:$AQ$2,2,0),0)/IF($E$61="Euró",300,1)/VLOOKUP($E$58,Paraméterek!$K$1:$M$4,3,0)*IF($O$94="Kizárás",1,1+$O$94),IF($E$61="Forint",0,2)))</f>
        <v>1000</v>
      </c>
      <c r="V94" s="60">
        <f ca="1">IF(OR(ISBLANK($E$52),V$69&gt;$E$55),"",ROUND(VLOOKUP(V$68,'MM-MC Tarifák'!$A$3:$AQ$67,HLOOKUP($E94,'MM-MC Tarifák'!$B$1:$AQ$2,2,0),0)/IF($E$61="Euró",300,1)/VLOOKUP($E$58,Paraméterek!$K$1:$M$4,3,0)*IF($O$94="Kizárás",1,1+$O$94),IF($E$61="Forint",0,2)))</f>
        <v>1000</v>
      </c>
      <c r="W94" s="60">
        <f ca="1">IF(OR(ISBLANK($E$52),W$69&gt;$E$55),"",ROUND(VLOOKUP(W$68,'MM-MC Tarifák'!$A$3:$AQ$67,HLOOKUP($E94,'MM-MC Tarifák'!$B$1:$AQ$2,2,0),0)/IF($E$61="Euró",300,1)/VLOOKUP($E$58,Paraméterek!$K$1:$M$4,3,0)*IF($O$94="Kizárás",1,1+$O$94),IF($E$61="Forint",0,2)))</f>
        <v>1000</v>
      </c>
      <c r="X94" s="60">
        <f ca="1">IF(OR(ISBLANK($E$52),X$69&gt;$E$55),"",ROUND(VLOOKUP(X$68,'MM-MC Tarifák'!$A$3:$AQ$67,HLOOKUP($E94,'MM-MC Tarifák'!$B$1:$AQ$2,2,0),0)/IF($E$61="Euró",300,1)/VLOOKUP($E$58,Paraméterek!$K$1:$M$4,3,0)*IF($O$94="Kizárás",1,1+$O$94),IF($E$61="Forint",0,2)))</f>
        <v>1000</v>
      </c>
      <c r="Y94" s="60">
        <f ca="1">IF(OR(ISBLANK($E$52),Y$69&gt;$E$55),"",ROUND(VLOOKUP(Y$68,'MM-MC Tarifák'!$A$3:$AQ$67,HLOOKUP($E94,'MM-MC Tarifák'!$B$1:$AQ$2,2,0),0)/IF($E$61="Euró",300,1)/VLOOKUP($E$58,Paraméterek!$K$1:$M$4,3,0)*IF($O$94="Kizárás",1,1+$O$94),IF($E$61="Forint",0,2)))</f>
        <v>1000</v>
      </c>
      <c r="Z94" s="60">
        <f ca="1">IF(OR(ISBLANK($E$52),Z$69&gt;$E$55),"",ROUND(VLOOKUP(Z$68,'MM-MC Tarifák'!$A$3:$AQ$67,HLOOKUP($E94,'MM-MC Tarifák'!$B$1:$AQ$2,2,0),0)/IF($E$61="Euró",300,1)/VLOOKUP($E$58,Paraméterek!$K$1:$M$4,3,0)*IF($O$94="Kizárás",1,1+$O$94),IF($E$61="Forint",0,2)))</f>
        <v>1000</v>
      </c>
      <c r="AA94" s="60">
        <f ca="1">IF(OR(ISBLANK($E$52),AA$69&gt;$E$55),"",ROUND(VLOOKUP(AA$68,'MM-MC Tarifák'!$A$3:$AQ$67,HLOOKUP($E94,'MM-MC Tarifák'!$B$1:$AQ$2,2,0),0)/IF($E$61="Euró",300,1)/VLOOKUP($E$58,Paraméterek!$K$1:$M$4,3,0)*IF($O$94="Kizárás",1,1+$O$94),IF($E$61="Forint",0,2)))</f>
        <v>1000</v>
      </c>
      <c r="AB94" s="60">
        <f ca="1">IF(OR(ISBLANK($E$52),AB$69&gt;$E$55),"",ROUND(VLOOKUP(AB$68,'MM-MC Tarifák'!$A$3:$AQ$67,HLOOKUP($E94,'MM-MC Tarifák'!$B$1:$AQ$2,2,0),0)/IF($E$61="Euró",300,1)/VLOOKUP($E$58,Paraméterek!$K$1:$M$4,3,0)*IF($O$94="Kizárás",1,1+$O$94),IF($E$61="Forint",0,2)))</f>
        <v>1000</v>
      </c>
      <c r="AC94" s="60">
        <f ca="1">IF(OR(ISBLANK($E$52),AC$69&gt;$E$55),"",ROUND(VLOOKUP(AC$68,'MM-MC Tarifák'!$A$3:$AQ$67,HLOOKUP($E94,'MM-MC Tarifák'!$B$1:$AQ$2,2,0),0)/IF($E$61="Euró",300,1)/VLOOKUP($E$58,Paraméterek!$K$1:$M$4,3,0)*IF($O$94="Kizárás",1,1+$O$94),IF($E$61="Forint",0,2)))</f>
        <v>1000</v>
      </c>
      <c r="AD94" s="60">
        <f ca="1">IF(OR(ISBLANK($E$52),AD$69&gt;$E$55),"",ROUND(VLOOKUP(AD$68,'MM-MC Tarifák'!$A$3:$AQ$67,HLOOKUP($E94,'MM-MC Tarifák'!$B$1:$AQ$2,2,0),0)/IF($E$61="Euró",300,1)/VLOOKUP($E$58,Paraméterek!$K$1:$M$4,3,0)*IF($O$94="Kizárás",1,1+$O$94),IF($E$61="Forint",0,2)))</f>
        <v>1000</v>
      </c>
      <c r="AE94" s="60">
        <f ca="1">IF(OR(ISBLANK($E$52),AE$69&gt;$E$55),"",ROUND(VLOOKUP(AE$68,'MM-MC Tarifák'!$A$3:$AQ$67,HLOOKUP($E94,'MM-MC Tarifák'!$B$1:$AQ$2,2,0),0)/IF($E$61="Euró",300,1)/VLOOKUP($E$58,Paraméterek!$K$1:$M$4,3,0)*IF($O$94="Kizárás",1,1+$O$94),IF($E$61="Forint",0,2)))</f>
        <v>1000</v>
      </c>
      <c r="AF94" s="60">
        <f ca="1">IF(OR(ISBLANK($E$52),AF$69&gt;$E$55),"",ROUND(VLOOKUP(AF$68,'MM-MC Tarifák'!$A$3:$AQ$67,HLOOKUP($E94,'MM-MC Tarifák'!$B$1:$AQ$2,2,0),0)/IF($E$61="Euró",300,1)/VLOOKUP($E$58,Paraméterek!$K$1:$M$4,3,0)*IF($O$94="Kizárás",1,1+$O$94),IF($E$61="Forint",0,2)))</f>
        <v>1000</v>
      </c>
      <c r="AG94" s="60">
        <f ca="1">IF(OR(ISBLANK($E$52),AG$69&gt;$E$55),"",ROUND(VLOOKUP(AG$68,'MM-MC Tarifák'!$A$3:$AQ$67,HLOOKUP($E94,'MM-MC Tarifák'!$B$1:$AQ$2,2,0),0)/IF($E$61="Euró",300,1)/VLOOKUP($E$58,Paraméterek!$K$1:$M$4,3,0)*IF($O$94="Kizárás",1,1+$O$94),IF($E$61="Forint",0,2)))</f>
        <v>1000</v>
      </c>
      <c r="AH94" s="60">
        <f ca="1">IF(OR(ISBLANK($E$52),AH$69&gt;$E$55),"",ROUND(VLOOKUP(AH$68,'MM-MC Tarifák'!$A$3:$AQ$67,HLOOKUP($E94,'MM-MC Tarifák'!$B$1:$AQ$2,2,0),0)/IF($E$61="Euró",300,1)/VLOOKUP($E$58,Paraméterek!$K$1:$M$4,3,0)*IF($O$94="Kizárás",1,1+$O$94),IF($E$61="Forint",0,2)))</f>
        <v>1000</v>
      </c>
      <c r="AI94" s="60">
        <f ca="1">IF(OR(ISBLANK($E$52),AI$69&gt;$E$55),"",ROUND(VLOOKUP(AI$68,'MM-MC Tarifák'!$A$3:$AQ$67,HLOOKUP($E94,'MM-MC Tarifák'!$B$1:$AQ$2,2,0),0)/IF($E$61="Euró",300,1)/VLOOKUP($E$58,Paraméterek!$K$1:$M$4,3,0)*IF($O$94="Kizárás",1,1+$O$94),IF($E$61="Forint",0,2)))</f>
        <v>1000</v>
      </c>
      <c r="AJ94" s="60">
        <f ca="1">IF(OR(ISBLANK($E$52),AJ$69&gt;$E$55),"",ROUND(VLOOKUP(AJ$68,'MM-MC Tarifák'!$A$3:$AQ$67,HLOOKUP($E94,'MM-MC Tarifák'!$B$1:$AQ$2,2,0),0)/IF($E$61="Euró",300,1)/VLOOKUP($E$58,Paraméterek!$K$1:$M$4,3,0)*IF($O$94="Kizárás",1,1+$O$94),IF($E$61="Forint",0,2)))</f>
        <v>1000</v>
      </c>
      <c r="AK94" s="60">
        <f ca="1">IF(OR(ISBLANK($E$52),AK$69&gt;$E$55),"",ROUND(VLOOKUP(AK$68,'MM-MC Tarifák'!$A$3:$AQ$67,HLOOKUP($E94,'MM-MC Tarifák'!$B$1:$AQ$2,2,0),0)/IF($E$61="Euró",300,1)/VLOOKUP($E$58,Paraméterek!$K$1:$M$4,3,0)*IF($O$94="Kizárás",1,1+$O$94),IF($E$61="Forint",0,2)))</f>
        <v>1000</v>
      </c>
      <c r="AL94" s="60">
        <f ca="1">IF(OR(ISBLANK($E$52),AL$69&gt;$E$55),"",ROUND(VLOOKUP(AL$68,'MM-MC Tarifák'!$A$3:$AQ$67,HLOOKUP($E94,'MM-MC Tarifák'!$B$1:$AQ$2,2,0),0)/IF($E$61="Euró",300,1)/VLOOKUP($E$58,Paraméterek!$K$1:$M$4,3,0)*IF($O$94="Kizárás",1,1+$O$94),IF($E$61="Forint",0,2)))</f>
        <v>1000</v>
      </c>
      <c r="AM94" s="60">
        <f ca="1">IF(OR(ISBLANK($E$52),AM$69&gt;$E$55),"",ROUND(VLOOKUP(AM$68,'MM-MC Tarifák'!$A$3:$AQ$67,HLOOKUP($E94,'MM-MC Tarifák'!$B$1:$AQ$2,2,0),0)/IF($E$61="Euró",300,1)/VLOOKUP($E$58,Paraméterek!$K$1:$M$4,3,0)*IF($O$94="Kizárás",1,1+$O$94),IF($E$61="Forint",0,2)))</f>
        <v>1000</v>
      </c>
      <c r="AN94" s="60">
        <f ca="1">IF(OR(ISBLANK($E$52),AN$69&gt;$E$55),"",ROUND(VLOOKUP(AN$68,'MM-MC Tarifák'!$A$3:$AQ$67,HLOOKUP($E94,'MM-MC Tarifák'!$B$1:$AQ$2,2,0),0)/IF($E$61="Euró",300,1)/VLOOKUP($E$58,Paraméterek!$K$1:$M$4,3,0)*IF($O$94="Kizárás",1,1+$O$94),IF($E$61="Forint",0,2)))</f>
        <v>1000</v>
      </c>
      <c r="AO94" s="60">
        <f ca="1">IF(OR(ISBLANK($E$52),AO$69&gt;$E$55),"",ROUND(VLOOKUP(AO$68,'MM-MC Tarifák'!$A$3:$AQ$67,HLOOKUP($E94,'MM-MC Tarifák'!$B$1:$AQ$2,2,0),0)/IF($E$61="Euró",300,1)/VLOOKUP($E$58,Paraméterek!$K$1:$M$4,3,0)*IF($O$94="Kizárás",1,1+$O$94),IF($E$61="Forint",0,2)))</f>
        <v>1000</v>
      </c>
      <c r="AP94" s="60">
        <f ca="1">IF(OR(ISBLANK($E$52),AP$69&gt;$E$55),"",ROUND(VLOOKUP(AP$68,'MM-MC Tarifák'!$A$3:$AQ$67,HLOOKUP($E94,'MM-MC Tarifák'!$B$1:$AQ$2,2,0),0)/IF($E$61="Euró",300,1)/VLOOKUP($E$58,Paraméterek!$K$1:$M$4,3,0)*IF($O$94="Kizárás",1,1+$O$94),IF($E$61="Forint",0,2)))</f>
        <v>1000</v>
      </c>
    </row>
    <row r="95" spans="1:42" ht="12.75" hidden="1" customHeight="1" x14ac:dyDescent="0.2">
      <c r="A95" s="12" t="s">
        <v>406</v>
      </c>
      <c r="L95" s="73"/>
      <c r="M95" s="73"/>
      <c r="N95" s="73"/>
      <c r="O95" s="73"/>
      <c r="P95" s="73"/>
      <c r="Q95" s="73"/>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row>
    <row r="96" spans="1:42" ht="12.75" hidden="1" customHeight="1" x14ac:dyDescent="0.2">
      <c r="A96" s="12" t="s">
        <v>406</v>
      </c>
      <c r="L96" s="73"/>
      <c r="M96" s="73"/>
      <c r="N96" s="73"/>
      <c r="O96" s="73"/>
      <c r="P96" s="73"/>
      <c r="Q96" s="73"/>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row>
    <row r="97" spans="1:42" hidden="1" x14ac:dyDescent="0.2">
      <c r="A97" s="12" t="s">
        <v>406</v>
      </c>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row>
    <row r="98" spans="1:42" hidden="1" x14ac:dyDescent="0.2">
      <c r="A98" s="12" t="s">
        <v>406</v>
      </c>
      <c r="N98" s="74"/>
      <c r="O98" s="74"/>
      <c r="P98" s="74"/>
      <c r="Q98" s="74"/>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row>
    <row r="99" spans="1:42" ht="12.75" hidden="1" customHeight="1" x14ac:dyDescent="0.2">
      <c r="A99" s="12" t="s">
        <v>406</v>
      </c>
      <c r="Q99" s="59">
        <f ca="1">MIN($Q$70:$Q$94)</f>
        <v>49</v>
      </c>
      <c r="R99" s="60">
        <f ca="1">IF(SUMIF($L$70:$M$94,"Ezt kérem!",R$70:R$94)-SUMIF($N$70:$N$94,"!",R$70:R$94)&lt;IF($E$61="Forint",VLOOKUP($E$58,Paraméterek!$K$1:$Q$4,4,0),IF($E$59="Postai",SUMIF($L$70:$M$94,"Ezt kérem!",R$70:R$94)-SUMIF($N$70:$N$94,"!",R$70:R$94)+1,VLOOKUP($E$58,Paraméterek!$K$1:$Q$4,7,0))),0,SUMIF($L$70:$M$94,"Ezt kérem!",R$70:R$94)-SUMIF($N$70:$N$94,"!",R$70:R$94))</f>
        <v>4607</v>
      </c>
      <c r="S99" s="60">
        <f ca="1">IF(SUMIF($L$70:$M$94,"Ezt kérem!",S$70:S$94)-SUMIF($N$70:$N$94,"!",S$70:S$94)&lt;IF($E$61="Forint",VLOOKUP($E$58,Paraméterek!$K$1:$Q$4,4,0),IF($E$59="Postai",SUMIF($L$70:$M$94,"Ezt kérem!",S$70:S$94)-SUMIF($N$70:$N$94,"!",S$70:S$94)+1,VLOOKUP($E$58,Paraméterek!$K$1:$Q$4,7,0))),0,SUMIF($L$70:$M$94,"Ezt kérem!",S$70:S$94)-SUMIF($N$70:$N$94,"!",S$70:S$94))</f>
        <v>4793</v>
      </c>
      <c r="T99" s="60">
        <f ca="1">IF(SUMIF($L$70:$M$94,"Ezt kérem!",T$70:T$94)-SUMIF($N$70:$N$94,"!",T$70:T$94)&lt;IF($E$61="Forint",VLOOKUP($E$58,Paraméterek!$K$1:$Q$4,4,0),IF($E$59="Postai",SUMIF($L$70:$M$94,"Ezt kérem!",T$70:T$94)-SUMIF($N$70:$N$94,"!",T$70:T$94)+1,VLOOKUP($E$58,Paraméterek!$K$1:$Q$4,7,0))),0,SUMIF($L$70:$M$94,"Ezt kérem!",T$70:T$94)-SUMIF($N$70:$N$94,"!",T$70:T$94))</f>
        <v>5001</v>
      </c>
      <c r="U99" s="60">
        <f ca="1">IF(SUMIF($L$70:$M$94,"Ezt kérem!",U$70:U$94)-SUMIF($N$70:$N$94,"!",U$70:U$94)&lt;IF($E$61="Forint",VLOOKUP($E$58,Paraméterek!$K$1:$Q$4,4,0),IF($E$59="Postai",SUMIF($L$70:$M$94,"Ezt kérem!",U$70:U$94)-SUMIF($N$70:$N$94,"!",U$70:U$94)+1,VLOOKUP($E$58,Paraméterek!$K$1:$Q$4,7,0))),0,SUMIF($L$70:$M$94,"Ezt kérem!",U$70:U$94)-SUMIF($N$70:$N$94,"!",U$70:U$94))</f>
        <v>5203</v>
      </c>
      <c r="V99" s="60">
        <f ca="1">IF(SUMIF($L$70:$M$94,"Ezt kérem!",V$70:V$94)-SUMIF($N$70:$N$94,"!",V$70:V$94)&lt;IF($E$61="Forint",VLOOKUP($E$58,Paraméterek!$K$1:$Q$4,4,0),IF($E$59="Postai",SUMIF($L$70:$M$94,"Ezt kérem!",V$70:V$94)-SUMIF($N$70:$N$94,"!",V$70:V$94)+1,VLOOKUP($E$58,Paraméterek!$K$1:$Q$4,7,0))),0,SUMIF($L$70:$M$94,"Ezt kérem!",V$70:V$94)-SUMIF($N$70:$N$94,"!",V$70:V$94))</f>
        <v>5416</v>
      </c>
      <c r="W99" s="60">
        <f ca="1">IF(SUMIF($L$70:$M$94,"Ezt kérem!",W$70:W$94)-SUMIF($N$70:$N$94,"!",W$70:W$94)&lt;IF($E$61="Forint",VLOOKUP($E$58,Paraméterek!$K$1:$Q$4,4,0),IF($E$59="Postai",SUMIF($L$70:$M$94,"Ezt kérem!",W$70:W$94)-SUMIF($N$70:$N$94,"!",W$70:W$94)+1,VLOOKUP($E$58,Paraméterek!$K$1:$Q$4,7,0))),0,SUMIF($L$70:$M$94,"Ezt kérem!",W$70:W$94)-SUMIF($N$70:$N$94,"!",W$70:W$94))</f>
        <v>5685</v>
      </c>
      <c r="X99" s="60">
        <f ca="1">IF(SUMIF($L$70:$M$94,"Ezt kérem!",X$70:X$94)-SUMIF($N$70:$N$94,"!",X$70:X$94)&lt;IF($E$61="Forint",VLOOKUP($E$58,Paraméterek!$K$1:$Q$4,4,0),IF($E$59="Postai",SUMIF($L$70:$M$94,"Ezt kérem!",X$70:X$94)-SUMIF($N$70:$N$94,"!",X$70:X$94)+1,VLOOKUP($E$58,Paraméterek!$K$1:$Q$4,7,0))),0,SUMIF($L$70:$M$94,"Ezt kérem!",X$70:X$94)-SUMIF($N$70:$N$94,"!",X$70:X$94))</f>
        <v>6187</v>
      </c>
      <c r="Y99" s="60">
        <f ca="1">IF(SUMIF($L$70:$M$94,"Ezt kérem!",Y$70:Y$94)-SUMIF($N$70:$N$94,"!",Y$70:Y$94)&lt;IF($E$61="Forint",VLOOKUP($E$58,Paraméterek!$K$1:$Q$4,4,0),IF($E$59="Postai",SUMIF($L$70:$M$94,"Ezt kérem!",Y$70:Y$94)-SUMIF($N$70:$N$94,"!",Y$70:Y$94)+1,VLOOKUP($E$58,Paraméterek!$K$1:$Q$4,7,0))),0,SUMIF($L$70:$M$94,"Ezt kérem!",Y$70:Y$94)-SUMIF($N$70:$N$94,"!",Y$70:Y$94))</f>
        <v>6699</v>
      </c>
      <c r="Z99" s="60">
        <f ca="1">IF(SUMIF($L$70:$M$94,"Ezt kérem!",Z$70:Z$94)-SUMIF($N$70:$N$94,"!",Z$70:Z$94)&lt;IF($E$61="Forint",VLOOKUP($E$58,Paraméterek!$K$1:$Q$4,4,0),IF($E$59="Postai",SUMIF($L$70:$M$94,"Ezt kérem!",Z$70:Z$94)-SUMIF($N$70:$N$94,"!",Z$70:Z$94)+1,VLOOKUP($E$58,Paraméterek!$K$1:$Q$4,7,0))),0,SUMIF($L$70:$M$94,"Ezt kérem!",Z$70:Z$94)-SUMIF($N$70:$N$94,"!",Z$70:Z$94))</f>
        <v>7230</v>
      </c>
      <c r="AA99" s="60">
        <f ca="1">IF(SUMIF($L$70:$M$94,"Ezt kérem!",AA$70:AA$94)-SUMIF($N$70:$N$94,"!",AA$70:AA$94)&lt;IF($E$61="Forint",VLOOKUP($E$58,Paraméterek!$K$1:$Q$4,4,0),IF($E$59="Postai",SUMIF($L$70:$M$94,"Ezt kérem!",AA$70:AA$94)-SUMIF($N$70:$N$94,"!",AA$70:AA$94)+1,VLOOKUP($E$58,Paraméterek!$K$1:$Q$4,7,0))),0,SUMIF($L$70:$M$94,"Ezt kérem!",AA$70:AA$94)-SUMIF($N$70:$N$94,"!",AA$70:AA$94))</f>
        <v>7777</v>
      </c>
      <c r="AB99" s="60">
        <f ca="1">IF(SUMIF($L$70:$M$94,"Ezt kérem!",AB$70:AB$94)-SUMIF($N$70:$N$94,"!",AB$70:AB$94)&lt;IF($E$61="Forint",VLOOKUP($E$58,Paraméterek!$K$1:$Q$4,4,0),IF($E$59="Postai",SUMIF($L$70:$M$94,"Ezt kérem!",AB$70:AB$94)-SUMIF($N$70:$N$94,"!",AB$70:AB$94)+1,VLOOKUP($E$58,Paraméterek!$K$1:$Q$4,7,0))),0,SUMIF($L$70:$M$94,"Ezt kérem!",AB$70:AB$94)-SUMIF($N$70:$N$94,"!",AB$70:AB$94))</f>
        <v>8447</v>
      </c>
      <c r="AC99" s="60">
        <f ca="1">IF(SUMIF($L$70:$M$94,"Ezt kérem!",AC$70:AC$94)-SUMIF($N$70:$N$94,"!",AC$70:AC$94)&lt;IF($E$61="Forint",VLOOKUP($E$58,Paraméterek!$K$1:$Q$4,4,0),IF($E$59="Postai",SUMIF($L$70:$M$94,"Ezt kérem!",AC$70:AC$94)-SUMIF($N$70:$N$94,"!",AC$70:AC$94)+1,VLOOKUP($E$58,Paraméterek!$K$1:$Q$4,7,0))),0,SUMIF($L$70:$M$94,"Ezt kérem!",AC$70:AC$94)-SUMIF($N$70:$N$94,"!",AC$70:AC$94))</f>
        <v>9500</v>
      </c>
      <c r="AD99" s="60">
        <f ca="1">IF(SUMIF($L$70:$M$94,"Ezt kérem!",AD$70:AD$94)-SUMIF($N$70:$N$94,"!",AD$70:AD$94)&lt;IF($E$61="Forint",VLOOKUP($E$58,Paraméterek!$K$1:$Q$4,4,0),IF($E$59="Postai",SUMIF($L$70:$M$94,"Ezt kérem!",AD$70:AD$94)-SUMIF($N$70:$N$94,"!",AD$70:AD$94)+1,VLOOKUP($E$58,Paraméterek!$K$1:$Q$4,7,0))),0,SUMIF($L$70:$M$94,"Ezt kérem!",AD$70:AD$94)-SUMIF($N$70:$N$94,"!",AD$70:AD$94))</f>
        <v>10554</v>
      </c>
      <c r="AE99" s="60">
        <f ca="1">IF(SUMIF($L$70:$M$94,"Ezt kérem!",AE$70:AE$94)-SUMIF($N$70:$N$94,"!",AE$70:AE$94)&lt;IF($E$61="Forint",VLOOKUP($E$58,Paraméterek!$K$1:$Q$4,4,0),IF($E$59="Postai",SUMIF($L$70:$M$94,"Ezt kérem!",AE$70:AE$94)-SUMIF($N$70:$N$94,"!",AE$70:AE$94)+1,VLOOKUP($E$58,Paraméterek!$K$1:$Q$4,7,0))),0,SUMIF($L$70:$M$94,"Ezt kérem!",AE$70:AE$94)-SUMIF($N$70:$N$94,"!",AE$70:AE$94))</f>
        <v>11670</v>
      </c>
      <c r="AF99" s="60">
        <f ca="1">IF(SUMIF($L$70:$M$94,"Ezt kérem!",AF$70:AF$94)-SUMIF($N$70:$N$94,"!",AF$70:AF$94)&lt;IF($E$61="Forint",VLOOKUP($E$58,Paraméterek!$K$1:$Q$4,4,0),IF($E$59="Postai",SUMIF($L$70:$M$94,"Ezt kérem!",AF$70:AF$94)-SUMIF($N$70:$N$94,"!",AF$70:AF$94)+1,VLOOKUP($E$58,Paraméterek!$K$1:$Q$4,7,0))),0,SUMIF($L$70:$M$94,"Ezt kérem!",AF$70:AF$94)-SUMIF($N$70:$N$94,"!",AF$70:AF$94))</f>
        <v>12832</v>
      </c>
      <c r="AG99" s="60">
        <f ca="1">IF(SUMIF($L$70:$M$94,"Ezt kérem!",AG$70:AG$94)-SUMIF($N$70:$N$94,"!",AG$70:AG$94)&lt;IF($E$61="Forint",VLOOKUP($E$58,Paraméterek!$K$1:$Q$4,4,0),IF($E$59="Postai",SUMIF($L$70:$M$94,"Ezt kérem!",AG$70:AG$94)-SUMIF($N$70:$N$94,"!",AG$70:AG$94)+1,VLOOKUP($E$58,Paraméterek!$K$1:$Q$4,7,0))),0,SUMIF($L$70:$M$94,"Ezt kérem!",AG$70:AG$94)-SUMIF($N$70:$N$94,"!",AG$70:AG$94))</f>
        <v>14283</v>
      </c>
      <c r="AH99" s="60">
        <f ca="1">IF(SUMIF($L$70:$M$94,"Ezt kérem!",AH$70:AH$94)-SUMIF($N$70:$N$94,"!",AH$70:AH$94)&lt;IF($E$61="Forint",VLOOKUP($E$58,Paraméterek!$K$1:$Q$4,4,0),IF($E$59="Postai",SUMIF($L$70:$M$94,"Ezt kérem!",AH$70:AH$94)-SUMIF($N$70:$N$94,"!",AH$70:AH$94)+1,VLOOKUP($E$58,Paraméterek!$K$1:$Q$4,7,0))),0,SUMIF($L$70:$M$94,"Ezt kérem!",AH$70:AH$94)-SUMIF($N$70:$N$94,"!",AH$70:AH$94))</f>
        <v>16178</v>
      </c>
      <c r="AI99" s="60">
        <f ca="1">IF(SUMIF($L$70:$M$94,"Ezt kérem!",AI$70:AI$94)-SUMIF($N$70:$N$94,"!",AI$70:AI$94)&lt;IF($E$61="Forint",VLOOKUP($E$58,Paraméterek!$K$1:$Q$4,4,0),IF($E$59="Postai",SUMIF($L$70:$M$94,"Ezt kérem!",AI$70:AI$94)-SUMIF($N$70:$N$94,"!",AI$70:AI$94)+1,VLOOKUP($E$58,Paraméterek!$K$1:$Q$4,7,0))),0,SUMIF($L$70:$M$94,"Ezt kérem!",AI$70:AI$94)-SUMIF($N$70:$N$94,"!",AI$70:AI$94))</f>
        <v>18143</v>
      </c>
      <c r="AJ99" s="60">
        <f ca="1">IF(SUMIF($L$70:$M$94,"Ezt kérem!",AJ$70:AJ$94)-SUMIF($N$70:$N$94,"!",AJ$70:AJ$94)&lt;IF($E$61="Forint",VLOOKUP($E$58,Paraméterek!$K$1:$Q$4,4,0),IF($E$59="Postai",SUMIF($L$70:$M$94,"Ezt kérem!",AJ$70:AJ$94)-SUMIF($N$70:$N$94,"!",AJ$70:AJ$94)+1,VLOOKUP($E$58,Paraméterek!$K$1:$Q$4,7,0))),0,SUMIF($L$70:$M$94,"Ezt kérem!",AJ$70:AJ$94)-SUMIF($N$70:$N$94,"!",AJ$70:AJ$94))</f>
        <v>20201</v>
      </c>
      <c r="AK99" s="60">
        <f ca="1">IF(SUMIF($L$70:$M$94,"Ezt kérem!",AK$70:AK$94)-SUMIF($N$70:$N$94,"!",AK$70:AK$94)&lt;IF($E$61="Forint",VLOOKUP($E$58,Paraméterek!$K$1:$Q$4,4,0),IF($E$59="Postai",SUMIF($L$70:$M$94,"Ezt kérem!",AK$70:AK$94)-SUMIF($N$70:$N$94,"!",AK$70:AK$94)+1,VLOOKUP($E$58,Paraméterek!$K$1:$Q$4,7,0))),0,SUMIF($L$70:$M$94,"Ezt kérem!",AK$70:AK$94)-SUMIF($N$70:$N$94,"!",AK$70:AK$94))</f>
        <v>22331</v>
      </c>
      <c r="AL99" s="60">
        <f ca="1">IF(SUMIF($L$70:$M$94,"Ezt kérem!",AL$70:AL$94)-SUMIF($N$70:$N$94,"!",AL$70:AL$94)&lt;IF($E$61="Forint",VLOOKUP($E$58,Paraméterek!$K$1:$Q$4,4,0),IF($E$59="Postai",SUMIF($L$70:$M$94,"Ezt kérem!",AL$70:AL$94)-SUMIF($N$70:$N$94,"!",AL$70:AL$94)+1,VLOOKUP($E$58,Paraméterek!$K$1:$Q$4,7,0))),0,SUMIF($L$70:$M$94,"Ezt kérem!",AL$70:AL$94)-SUMIF($N$70:$N$94,"!",AL$70:AL$94))</f>
        <v>24940</v>
      </c>
      <c r="AM99" s="60">
        <f ca="1">IF(SUMIF($L$70:$M$94,"Ezt kérem!",AM$70:AM$94)-SUMIF($N$70:$N$94,"!",AM$70:AM$94)&lt;IF($E$61="Forint",VLOOKUP($E$58,Paraméterek!$K$1:$Q$4,4,0),IF($E$59="Postai",SUMIF($L$70:$M$94,"Ezt kérem!",AM$70:AM$94)-SUMIF($N$70:$N$94,"!",AM$70:AM$94)+1,VLOOKUP($E$58,Paraméterek!$K$1:$Q$4,7,0))),0,SUMIF($L$70:$M$94,"Ezt kérem!",AM$70:AM$94)-SUMIF($N$70:$N$94,"!",AM$70:AM$94))</f>
        <v>27751</v>
      </c>
      <c r="AN99" s="60">
        <f ca="1">IF(SUMIF($L$70:$M$94,"Ezt kérem!",AN$70:AN$94)-SUMIF($N$70:$N$94,"!",AN$70:AN$94)&lt;IF($E$61="Forint",VLOOKUP($E$58,Paraméterek!$K$1:$Q$4,4,0),IF($E$59="Postai",SUMIF($L$70:$M$94,"Ezt kérem!",AN$70:AN$94)-SUMIF($N$70:$N$94,"!",AN$70:AN$94)+1,VLOOKUP($E$58,Paraméterek!$K$1:$Q$4,7,0))),0,SUMIF($L$70:$M$94,"Ezt kérem!",AN$70:AN$94)-SUMIF($N$70:$N$94,"!",AN$70:AN$94))</f>
        <v>30695</v>
      </c>
      <c r="AO99" s="60">
        <f ca="1">IF(SUMIF($L$70:$M$94,"Ezt kérem!",AO$70:AO$94)-SUMIF($N$70:$N$94,"!",AO$70:AO$94)&lt;IF($E$61="Forint",VLOOKUP($E$58,Paraméterek!$K$1:$Q$4,4,0),IF($E$59="Postai",SUMIF($L$70:$M$94,"Ezt kérem!",AO$70:AO$94)-SUMIF($N$70:$N$94,"!",AO$70:AO$94)+1,VLOOKUP($E$58,Paraméterek!$K$1:$Q$4,7,0))),0,SUMIF($L$70:$M$94,"Ezt kérem!",AO$70:AO$94)-SUMIF($N$70:$N$94,"!",AO$70:AO$94))</f>
        <v>33713</v>
      </c>
      <c r="AP99" s="60">
        <f ca="1">IF(SUMIF($L$70:$M$94,"Ezt kérem!",AP$70:AP$94)-SUMIF($N$70:$N$94,"!",AP$70:AP$94)&lt;IF($E$61="Forint",VLOOKUP($E$58,Paraméterek!$K$1:$Q$4,4,0),IF($E$59="Postai",SUMIF($L$70:$M$94,"Ezt kérem!",AP$70:AP$94)-SUMIF($N$70:$N$94,"!",AP$70:AP$94)+1,VLOOKUP($E$58,Paraméterek!$K$1:$Q$4,7,0))),0,SUMIF($L$70:$M$94,"Ezt kérem!",AP$70:AP$94)-SUMIF($N$70:$N$94,"!",AP$70:AP$94))</f>
        <v>36784</v>
      </c>
    </row>
    <row r="100" spans="1:42" hidden="1" x14ac:dyDescent="0.2">
      <c r="A100" s="12" t="s">
        <v>406</v>
      </c>
      <c r="P100" s="74"/>
      <c r="Q100" s="74"/>
      <c r="R100" s="57"/>
    </row>
    <row r="101" spans="1:42" hidden="1" x14ac:dyDescent="0.2">
      <c r="A101" s="12" t="s">
        <v>406</v>
      </c>
    </row>
    <row r="102" spans="1:42" hidden="1" x14ac:dyDescent="0.2">
      <c r="A102" s="12" t="s">
        <v>406</v>
      </c>
      <c r="P102" s="74"/>
      <c r="Q102" s="74"/>
      <c r="R102" s="57"/>
    </row>
    <row r="103" spans="1:42" hidden="1" x14ac:dyDescent="0.2">
      <c r="A103" s="12" t="s">
        <v>406</v>
      </c>
      <c r="S103" s="75"/>
    </row>
    <row r="104" spans="1:42" hidden="1" x14ac:dyDescent="0.2">
      <c r="A104" s="12" t="s">
        <v>406</v>
      </c>
      <c r="N104" s="74"/>
      <c r="O104" s="74"/>
      <c r="R104" s="62">
        <f ca="1">IF(OR(ISBLANK($E$52),ISBLANK($E$55)),"",ROUND($J$70/'TR Tarifák'!$B$1*(INDEX('TR Tarifák'!$C$3:$W$80,$E$53-18+1,$E$55-5+1)+IF($O$70="Ezrelékes",100,0)),0))</f>
        <v>53300</v>
      </c>
      <c r="S104" s="62">
        <f ca="1">$R$104</f>
        <v>53300</v>
      </c>
      <c r="T104" s="62">
        <f t="shared" ref="T104:AP104" ca="1" si="6">$R$104</f>
        <v>53300</v>
      </c>
      <c r="U104" s="62">
        <f t="shared" ca="1" si="6"/>
        <v>53300</v>
      </c>
      <c r="V104" s="62">
        <f t="shared" ca="1" si="6"/>
        <v>53300</v>
      </c>
      <c r="W104" s="62">
        <f t="shared" ca="1" si="6"/>
        <v>53300</v>
      </c>
      <c r="X104" s="62">
        <f t="shared" ca="1" si="6"/>
        <v>53300</v>
      </c>
      <c r="Y104" s="62">
        <f t="shared" ca="1" si="6"/>
        <v>53300</v>
      </c>
      <c r="Z104" s="62">
        <f t="shared" ca="1" si="6"/>
        <v>53300</v>
      </c>
      <c r="AA104" s="62">
        <f t="shared" ca="1" si="6"/>
        <v>53300</v>
      </c>
      <c r="AB104" s="62">
        <f t="shared" ca="1" si="6"/>
        <v>53300</v>
      </c>
      <c r="AC104" s="62">
        <f t="shared" ca="1" si="6"/>
        <v>53300</v>
      </c>
      <c r="AD104" s="62">
        <f t="shared" ca="1" si="6"/>
        <v>53300</v>
      </c>
      <c r="AE104" s="62">
        <f t="shared" ca="1" si="6"/>
        <v>53300</v>
      </c>
      <c r="AF104" s="62">
        <f t="shared" ca="1" si="6"/>
        <v>53300</v>
      </c>
      <c r="AG104" s="62">
        <f t="shared" ca="1" si="6"/>
        <v>53300</v>
      </c>
      <c r="AH104" s="62">
        <f t="shared" ca="1" si="6"/>
        <v>53300</v>
      </c>
      <c r="AI104" s="62">
        <f t="shared" ca="1" si="6"/>
        <v>53300</v>
      </c>
      <c r="AJ104" s="62">
        <f t="shared" ca="1" si="6"/>
        <v>53300</v>
      </c>
      <c r="AK104" s="62">
        <f t="shared" ca="1" si="6"/>
        <v>53300</v>
      </c>
      <c r="AL104" s="62">
        <f t="shared" ca="1" si="6"/>
        <v>53300</v>
      </c>
      <c r="AM104" s="62">
        <f t="shared" ca="1" si="6"/>
        <v>53300</v>
      </c>
      <c r="AN104" s="62">
        <f t="shared" ca="1" si="6"/>
        <v>53300</v>
      </c>
      <c r="AO104" s="62">
        <f t="shared" ca="1" si="6"/>
        <v>53300</v>
      </c>
      <c r="AP104" s="62">
        <f t="shared" ca="1" si="6"/>
        <v>53300</v>
      </c>
    </row>
    <row r="105" spans="1:42" hidden="1" x14ac:dyDescent="0.2">
      <c r="A105" s="12" t="s">
        <v>406</v>
      </c>
      <c r="R105" s="62">
        <f ca="1">IF(OR(ISBLANK($E$52),ISBLANK($E$55),$E$53&gt;64),"",ROUND($J$71/HLOOKUP($E$71,'TR Tarifák'!$C$153:$N$155,3,0)*IF(AND($E$61="Forint",$J$71&gt;=500000,$J$71&lt;=100000000),1,0)*VLOOKUP($E$53,'TR Tarifák'!$B$156:$N$255,HLOOKUP($E$71,'TR Tarifák'!$C$153:$N$155,2,0),0)*IF($O$71="Kizárás",1,1+$O$71),0))</f>
        <v>0</v>
      </c>
      <c r="S105" s="62">
        <f t="shared" ref="S105:AP105" ca="1" si="7">IF(S$68&gt;64,0,$R$105)</f>
        <v>0</v>
      </c>
      <c r="T105" s="62">
        <f t="shared" ca="1" si="7"/>
        <v>0</v>
      </c>
      <c r="U105" s="62">
        <f t="shared" ca="1" si="7"/>
        <v>0</v>
      </c>
      <c r="V105" s="62">
        <f t="shared" ca="1" si="7"/>
        <v>0</v>
      </c>
      <c r="W105" s="62">
        <f t="shared" ca="1" si="7"/>
        <v>0</v>
      </c>
      <c r="X105" s="62">
        <f t="shared" ca="1" si="7"/>
        <v>0</v>
      </c>
      <c r="Y105" s="62">
        <f t="shared" ca="1" si="7"/>
        <v>0</v>
      </c>
      <c r="Z105" s="62">
        <f t="shared" ca="1" si="7"/>
        <v>0</v>
      </c>
      <c r="AA105" s="62">
        <f t="shared" ca="1" si="7"/>
        <v>0</v>
      </c>
      <c r="AB105" s="62">
        <f t="shared" ca="1" si="7"/>
        <v>0</v>
      </c>
      <c r="AC105" s="62">
        <f t="shared" ca="1" si="7"/>
        <v>0</v>
      </c>
      <c r="AD105" s="62">
        <f t="shared" ca="1" si="7"/>
        <v>0</v>
      </c>
      <c r="AE105" s="62">
        <f t="shared" ca="1" si="7"/>
        <v>0</v>
      </c>
      <c r="AF105" s="62">
        <f t="shared" ca="1" si="7"/>
        <v>0</v>
      </c>
      <c r="AG105" s="62">
        <f t="shared" ca="1" si="7"/>
        <v>0</v>
      </c>
      <c r="AH105" s="62">
        <f t="shared" ca="1" si="7"/>
        <v>0</v>
      </c>
      <c r="AI105" s="62">
        <f t="shared" ca="1" si="7"/>
        <v>0</v>
      </c>
      <c r="AJ105" s="62">
        <f t="shared" ca="1" si="7"/>
        <v>0</v>
      </c>
      <c r="AK105" s="62">
        <f t="shared" ca="1" si="7"/>
        <v>0</v>
      </c>
      <c r="AL105" s="62">
        <f t="shared" ca="1" si="7"/>
        <v>0</v>
      </c>
      <c r="AM105" s="62">
        <f t="shared" ca="1" si="7"/>
        <v>0</v>
      </c>
      <c r="AN105" s="62">
        <f t="shared" ca="1" si="7"/>
        <v>0</v>
      </c>
      <c r="AO105" s="62">
        <f t="shared" ca="1" si="7"/>
        <v>0</v>
      </c>
      <c r="AP105" s="62">
        <f t="shared" ca="1" si="7"/>
        <v>0</v>
      </c>
    </row>
    <row r="106" spans="1:42" hidden="1" x14ac:dyDescent="0.2">
      <c r="A106" s="12" t="s">
        <v>406</v>
      </c>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row>
    <row r="107" spans="1:42" hidden="1" x14ac:dyDescent="0.2">
      <c r="A107" s="12" t="s">
        <v>406</v>
      </c>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row>
    <row r="108" spans="1:42" hidden="1" x14ac:dyDescent="0.2">
      <c r="A108" s="12" t="s">
        <v>406</v>
      </c>
      <c r="R108" s="62">
        <f ca="1">IF(OR(ISBLANK($E$52),ISBLANK($E$55),$E$53&gt;64),"",ROUND($J$74/HLOOKUP($E$74,'TR Tarifák'!$C$153:$N$155,3,0)*VLOOKUP($E$53,'TR Tarifák'!$B$156:$N$255,HLOOKUP($E$74,'TR Tarifák'!$C$153:$N$155,2,0),0)*IF($O$74="Kizárás",1,1+$O$74),0))</f>
        <v>15000</v>
      </c>
      <c r="S108" s="62">
        <f t="shared" ref="S108:AP108" ca="1" si="8">IF(S$68&gt;64,0,$R$108)</f>
        <v>15000</v>
      </c>
      <c r="T108" s="62">
        <f t="shared" ca="1" si="8"/>
        <v>15000</v>
      </c>
      <c r="U108" s="62">
        <f t="shared" ca="1" si="8"/>
        <v>15000</v>
      </c>
      <c r="V108" s="62">
        <f t="shared" ca="1" si="8"/>
        <v>15000</v>
      </c>
      <c r="W108" s="62">
        <f t="shared" ca="1" si="8"/>
        <v>15000</v>
      </c>
      <c r="X108" s="62">
        <f t="shared" ca="1" si="8"/>
        <v>15000</v>
      </c>
      <c r="Y108" s="62">
        <f t="shared" ca="1" si="8"/>
        <v>15000</v>
      </c>
      <c r="Z108" s="62">
        <f t="shared" ca="1" si="8"/>
        <v>15000</v>
      </c>
      <c r="AA108" s="62">
        <f t="shared" ca="1" si="8"/>
        <v>15000</v>
      </c>
      <c r="AB108" s="62">
        <f t="shared" ca="1" si="8"/>
        <v>15000</v>
      </c>
      <c r="AC108" s="62">
        <f t="shared" ca="1" si="8"/>
        <v>15000</v>
      </c>
      <c r="AD108" s="62">
        <f t="shared" ca="1" si="8"/>
        <v>15000</v>
      </c>
      <c r="AE108" s="62">
        <f t="shared" ca="1" si="8"/>
        <v>15000</v>
      </c>
      <c r="AF108" s="62">
        <f t="shared" ca="1" si="8"/>
        <v>15000</v>
      </c>
      <c r="AG108" s="62">
        <f t="shared" ca="1" si="8"/>
        <v>15000</v>
      </c>
      <c r="AH108" s="62">
        <f t="shared" ca="1" si="8"/>
        <v>15000</v>
      </c>
      <c r="AI108" s="62">
        <f t="shared" ca="1" si="8"/>
        <v>15000</v>
      </c>
      <c r="AJ108" s="62">
        <f t="shared" ca="1" si="8"/>
        <v>15000</v>
      </c>
      <c r="AK108" s="62">
        <f t="shared" ca="1" si="8"/>
        <v>15000</v>
      </c>
      <c r="AL108" s="62">
        <f t="shared" ca="1" si="8"/>
        <v>15000</v>
      </c>
      <c r="AM108" s="62">
        <f t="shared" ca="1" si="8"/>
        <v>15000</v>
      </c>
      <c r="AN108" s="62">
        <f t="shared" ca="1" si="8"/>
        <v>15000</v>
      </c>
      <c r="AO108" s="62">
        <f t="shared" ca="1" si="8"/>
        <v>15000</v>
      </c>
      <c r="AP108" s="62">
        <f t="shared" ca="1" si="8"/>
        <v>15000</v>
      </c>
    </row>
    <row r="109" spans="1:42" hidden="1" x14ac:dyDescent="0.2">
      <c r="A109" s="12" t="s">
        <v>406</v>
      </c>
      <c r="R109" s="62">
        <f ca="1">IF(OR(ISBLANK($E$52),ISBLANK($E$55),$E$53&gt;64),"",ROUND($J$74/HLOOKUP($E$75,'TR Tarifák'!$C$153:$N$155,3,0)*VLOOKUP($E$53,'TR Tarifák'!$B$156:$N$255,HLOOKUP($E$75,'TR Tarifák'!$C$153:$N$155,2,0),0)*IF($O$75="Kizárás",1,1+$O$75),0))</f>
        <v>20000</v>
      </c>
      <c r="S109" s="62">
        <f t="shared" ref="S109:AP109" ca="1" si="9">IF(S$68&gt;64,0,$R$109)</f>
        <v>20000</v>
      </c>
      <c r="T109" s="62">
        <f t="shared" ca="1" si="9"/>
        <v>20000</v>
      </c>
      <c r="U109" s="62">
        <f t="shared" ca="1" si="9"/>
        <v>20000</v>
      </c>
      <c r="V109" s="62">
        <f t="shared" ca="1" si="9"/>
        <v>20000</v>
      </c>
      <c r="W109" s="62">
        <f t="shared" ca="1" si="9"/>
        <v>20000</v>
      </c>
      <c r="X109" s="62">
        <f t="shared" ca="1" si="9"/>
        <v>20000</v>
      </c>
      <c r="Y109" s="62">
        <f t="shared" ca="1" si="9"/>
        <v>20000</v>
      </c>
      <c r="Z109" s="62">
        <f t="shared" ca="1" si="9"/>
        <v>20000</v>
      </c>
      <c r="AA109" s="62">
        <f t="shared" ca="1" si="9"/>
        <v>20000</v>
      </c>
      <c r="AB109" s="62">
        <f t="shared" ca="1" si="9"/>
        <v>20000</v>
      </c>
      <c r="AC109" s="62">
        <f t="shared" ca="1" si="9"/>
        <v>20000</v>
      </c>
      <c r="AD109" s="62">
        <f t="shared" ca="1" si="9"/>
        <v>20000</v>
      </c>
      <c r="AE109" s="62">
        <f t="shared" ca="1" si="9"/>
        <v>20000</v>
      </c>
      <c r="AF109" s="62">
        <f t="shared" ca="1" si="9"/>
        <v>20000</v>
      </c>
      <c r="AG109" s="62">
        <f t="shared" ca="1" si="9"/>
        <v>20000</v>
      </c>
      <c r="AH109" s="62">
        <f t="shared" ca="1" si="9"/>
        <v>20000</v>
      </c>
      <c r="AI109" s="62">
        <f t="shared" ca="1" si="9"/>
        <v>20000</v>
      </c>
      <c r="AJ109" s="62">
        <f t="shared" ca="1" si="9"/>
        <v>20000</v>
      </c>
      <c r="AK109" s="62">
        <f t="shared" ca="1" si="9"/>
        <v>20000</v>
      </c>
      <c r="AL109" s="62">
        <f t="shared" ca="1" si="9"/>
        <v>20000</v>
      </c>
      <c r="AM109" s="62">
        <f t="shared" ca="1" si="9"/>
        <v>20000</v>
      </c>
      <c r="AN109" s="62">
        <f t="shared" ca="1" si="9"/>
        <v>20000</v>
      </c>
      <c r="AO109" s="62">
        <f t="shared" ca="1" si="9"/>
        <v>20000</v>
      </c>
      <c r="AP109" s="62">
        <f t="shared" ca="1" si="9"/>
        <v>20000</v>
      </c>
    </row>
    <row r="110" spans="1:42" hidden="1" x14ac:dyDescent="0.2">
      <c r="A110" s="12" t="s">
        <v>406</v>
      </c>
      <c r="R110" s="62">
        <f ca="1">IF(OR(ISBLANK($E$52),ISBLANK($E$55),$E$53&gt;64),"",ROUND($J$74/HLOOKUP($E$76,'TR Tarifák'!$C$153:$N$155,3,0)*VLOOKUP($E$53,'TR Tarifák'!$B$156:$N$255,HLOOKUP($E$76,'TR Tarifák'!$C$153:$N$155,2,0),0)*IF($O$76="Kizárás",1,1+$O$76),0))</f>
        <v>25000</v>
      </c>
      <c r="S110" s="62">
        <f t="shared" ref="S110:AP110" ca="1" si="10">IF(S$68&gt;64,0,$R$110)</f>
        <v>25000</v>
      </c>
      <c r="T110" s="62">
        <f t="shared" ca="1" si="10"/>
        <v>25000</v>
      </c>
      <c r="U110" s="62">
        <f t="shared" ca="1" si="10"/>
        <v>25000</v>
      </c>
      <c r="V110" s="62">
        <f t="shared" ca="1" si="10"/>
        <v>25000</v>
      </c>
      <c r="W110" s="62">
        <f t="shared" ca="1" si="10"/>
        <v>25000</v>
      </c>
      <c r="X110" s="62">
        <f t="shared" ca="1" si="10"/>
        <v>25000</v>
      </c>
      <c r="Y110" s="62">
        <f t="shared" ca="1" si="10"/>
        <v>25000</v>
      </c>
      <c r="Z110" s="62">
        <f t="shared" ca="1" si="10"/>
        <v>25000</v>
      </c>
      <c r="AA110" s="62">
        <f t="shared" ca="1" si="10"/>
        <v>25000</v>
      </c>
      <c r="AB110" s="62">
        <f t="shared" ca="1" si="10"/>
        <v>25000</v>
      </c>
      <c r="AC110" s="62">
        <f t="shared" ca="1" si="10"/>
        <v>25000</v>
      </c>
      <c r="AD110" s="62">
        <f t="shared" ca="1" si="10"/>
        <v>25000</v>
      </c>
      <c r="AE110" s="62">
        <f t="shared" ca="1" si="10"/>
        <v>25000</v>
      </c>
      <c r="AF110" s="62">
        <f t="shared" ca="1" si="10"/>
        <v>25000</v>
      </c>
      <c r="AG110" s="62">
        <f t="shared" ca="1" si="10"/>
        <v>25000</v>
      </c>
      <c r="AH110" s="62">
        <f t="shared" ca="1" si="10"/>
        <v>25000</v>
      </c>
      <c r="AI110" s="62">
        <f t="shared" ca="1" si="10"/>
        <v>25000</v>
      </c>
      <c r="AJ110" s="62">
        <f t="shared" ca="1" si="10"/>
        <v>25000</v>
      </c>
      <c r="AK110" s="62">
        <f t="shared" ca="1" si="10"/>
        <v>25000</v>
      </c>
      <c r="AL110" s="62">
        <f t="shared" ca="1" si="10"/>
        <v>25000</v>
      </c>
      <c r="AM110" s="62">
        <f t="shared" ca="1" si="10"/>
        <v>25000</v>
      </c>
      <c r="AN110" s="62">
        <f t="shared" ca="1" si="10"/>
        <v>25000</v>
      </c>
      <c r="AO110" s="62">
        <f t="shared" ca="1" si="10"/>
        <v>25000</v>
      </c>
      <c r="AP110" s="62">
        <f t="shared" ca="1" si="10"/>
        <v>25000</v>
      </c>
    </row>
    <row r="111" spans="1:42" hidden="1" x14ac:dyDescent="0.2">
      <c r="A111" s="12" t="s">
        <v>406</v>
      </c>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row>
    <row r="112" spans="1:42" hidden="1" x14ac:dyDescent="0.2">
      <c r="A112" s="12" t="s">
        <v>406</v>
      </c>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row>
    <row r="113" spans="1:42" hidden="1" x14ac:dyDescent="0.2">
      <c r="A113" s="12" t="s">
        <v>406</v>
      </c>
      <c r="R113" s="62">
        <f ca="1">IF(OR(ISBLANK($E$52),ISBLANK($E$55),$E$53&gt;64),"",ROUND($J$79/HLOOKUP($E$79,'TR Tarifák'!$C$153:$N$155,3,0)*VLOOKUP($E$53,'TR Tarifák'!$B$156:$N$255,HLOOKUP($E$79,'TR Tarifák'!$C$153:$N$155,2,0),0)*IF($O$79="Kizárás",1,1+$O$79),0))</f>
        <v>0</v>
      </c>
      <c r="S113" s="62">
        <f t="shared" ref="S113:AP113" ca="1" si="11">IF(S$68&gt;64,0,$R$113)</f>
        <v>0</v>
      </c>
      <c r="T113" s="62">
        <f t="shared" ca="1" si="11"/>
        <v>0</v>
      </c>
      <c r="U113" s="62">
        <f t="shared" ca="1" si="11"/>
        <v>0</v>
      </c>
      <c r="V113" s="62">
        <f t="shared" ca="1" si="11"/>
        <v>0</v>
      </c>
      <c r="W113" s="62">
        <f t="shared" ca="1" si="11"/>
        <v>0</v>
      </c>
      <c r="X113" s="62">
        <f t="shared" ca="1" si="11"/>
        <v>0</v>
      </c>
      <c r="Y113" s="62">
        <f t="shared" ca="1" si="11"/>
        <v>0</v>
      </c>
      <c r="Z113" s="62">
        <f t="shared" ca="1" si="11"/>
        <v>0</v>
      </c>
      <c r="AA113" s="62">
        <f t="shared" ca="1" si="11"/>
        <v>0</v>
      </c>
      <c r="AB113" s="62">
        <f t="shared" ca="1" si="11"/>
        <v>0</v>
      </c>
      <c r="AC113" s="62">
        <f t="shared" ca="1" si="11"/>
        <v>0</v>
      </c>
      <c r="AD113" s="62">
        <f t="shared" ca="1" si="11"/>
        <v>0</v>
      </c>
      <c r="AE113" s="62">
        <f t="shared" ca="1" si="11"/>
        <v>0</v>
      </c>
      <c r="AF113" s="62">
        <f t="shared" ca="1" si="11"/>
        <v>0</v>
      </c>
      <c r="AG113" s="62">
        <f t="shared" ca="1" si="11"/>
        <v>0</v>
      </c>
      <c r="AH113" s="62">
        <f t="shared" ca="1" si="11"/>
        <v>0</v>
      </c>
      <c r="AI113" s="62">
        <f t="shared" ca="1" si="11"/>
        <v>0</v>
      </c>
      <c r="AJ113" s="62">
        <f t="shared" ca="1" si="11"/>
        <v>0</v>
      </c>
      <c r="AK113" s="62">
        <f t="shared" ca="1" si="11"/>
        <v>0</v>
      </c>
      <c r="AL113" s="62">
        <f t="shared" ca="1" si="11"/>
        <v>0</v>
      </c>
      <c r="AM113" s="62">
        <f t="shared" ca="1" si="11"/>
        <v>0</v>
      </c>
      <c r="AN113" s="62">
        <f t="shared" ca="1" si="11"/>
        <v>0</v>
      </c>
      <c r="AO113" s="62">
        <f t="shared" ca="1" si="11"/>
        <v>0</v>
      </c>
      <c r="AP113" s="62">
        <f t="shared" ca="1" si="11"/>
        <v>0</v>
      </c>
    </row>
    <row r="114" spans="1:42" hidden="1" x14ac:dyDescent="0.2">
      <c r="A114" s="12" t="s">
        <v>406</v>
      </c>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row>
    <row r="115" spans="1:42" hidden="1" x14ac:dyDescent="0.2">
      <c r="A115" s="12" t="s">
        <v>406</v>
      </c>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row>
    <row r="116" spans="1:42" hidden="1" x14ac:dyDescent="0.2">
      <c r="A116" s="12" t="s">
        <v>406</v>
      </c>
      <c r="R116" s="62">
        <f ca="1">IF(OR(ISBLANK($E$52),ISBLANK($E$55),$E$53&gt;59),"",ROUND($J$82/HLOOKUP($E$82,'TR Tarifák'!$C$153:$N$155,3,0)*VLOOKUP($E$53,'TR Tarifák'!$B$156:$N$255,HLOOKUP($E$82,'TR Tarifák'!$C$153:$N$155,2,0),0)*IF($O$82="Kizárás",1,1+$O$82),0))</f>
        <v>0</v>
      </c>
      <c r="S116" s="62">
        <f ca="1">IF(S$68&gt;59,0,$R$116)</f>
        <v>0</v>
      </c>
      <c r="T116" s="62">
        <f t="shared" ref="T116:AP116" ca="1" si="12">IF(T$68&gt;59,0,$R$116)</f>
        <v>0</v>
      </c>
      <c r="U116" s="62">
        <f t="shared" ca="1" si="12"/>
        <v>0</v>
      </c>
      <c r="V116" s="62">
        <f t="shared" ca="1" si="12"/>
        <v>0</v>
      </c>
      <c r="W116" s="62">
        <f t="shared" ca="1" si="12"/>
        <v>0</v>
      </c>
      <c r="X116" s="62">
        <f t="shared" ca="1" si="12"/>
        <v>0</v>
      </c>
      <c r="Y116" s="62">
        <f t="shared" ca="1" si="12"/>
        <v>0</v>
      </c>
      <c r="Z116" s="62">
        <f t="shared" ca="1" si="12"/>
        <v>0</v>
      </c>
      <c r="AA116" s="62">
        <f t="shared" ca="1" si="12"/>
        <v>0</v>
      </c>
      <c r="AB116" s="62">
        <f t="shared" ca="1" si="12"/>
        <v>0</v>
      </c>
      <c r="AC116" s="62">
        <f t="shared" ca="1" si="12"/>
        <v>0</v>
      </c>
      <c r="AD116" s="62">
        <f t="shared" ca="1" si="12"/>
        <v>0</v>
      </c>
      <c r="AE116" s="62">
        <f t="shared" ca="1" si="12"/>
        <v>0</v>
      </c>
      <c r="AF116" s="62">
        <f t="shared" ca="1" si="12"/>
        <v>0</v>
      </c>
      <c r="AG116" s="62">
        <f t="shared" ca="1" si="12"/>
        <v>0</v>
      </c>
      <c r="AH116" s="62">
        <f t="shared" ca="1" si="12"/>
        <v>0</v>
      </c>
      <c r="AI116" s="62">
        <f t="shared" ca="1" si="12"/>
        <v>0</v>
      </c>
      <c r="AJ116" s="62">
        <f t="shared" ca="1" si="12"/>
        <v>0</v>
      </c>
      <c r="AK116" s="62">
        <f t="shared" ca="1" si="12"/>
        <v>0</v>
      </c>
      <c r="AL116" s="62">
        <f t="shared" ca="1" si="12"/>
        <v>0</v>
      </c>
      <c r="AM116" s="62">
        <f t="shared" ca="1" si="12"/>
        <v>0</v>
      </c>
      <c r="AN116" s="62">
        <f t="shared" ca="1" si="12"/>
        <v>0</v>
      </c>
      <c r="AO116" s="62">
        <f t="shared" ca="1" si="12"/>
        <v>0</v>
      </c>
      <c r="AP116" s="62">
        <f t="shared" ca="1" si="12"/>
        <v>0</v>
      </c>
    </row>
    <row r="117" spans="1:42" hidden="1" x14ac:dyDescent="0.2">
      <c r="A117" s="12" t="s">
        <v>406</v>
      </c>
      <c r="R117" s="62">
        <f ca="1">IF(OR(ISBLANK($E$52),ISBLANK($E$55),$E$53&gt;59),"",ROUND($J$83/HLOOKUP($E$83,'TR Tarifák'!$C$153:$N$155,3,0)*VLOOKUP($E$53,'TR Tarifák'!$B$156:$N$255,HLOOKUP($E$83,'TR Tarifák'!$C$153:$N$155,2,0),0)*IF($O$83="Kizárás",1,1+$O$83),0))</f>
        <v>17920</v>
      </c>
      <c r="S117" s="62">
        <f ca="1">IF(S$68&gt;59,0,$R$117)</f>
        <v>17920</v>
      </c>
      <c r="T117" s="62">
        <f t="shared" ref="T117:AP117" ca="1" si="13">IF(T$68&gt;59,0,$R$117)</f>
        <v>17920</v>
      </c>
      <c r="U117" s="62">
        <f t="shared" ca="1" si="13"/>
        <v>17920</v>
      </c>
      <c r="V117" s="62">
        <f t="shared" ca="1" si="13"/>
        <v>17920</v>
      </c>
      <c r="W117" s="62">
        <f t="shared" ca="1" si="13"/>
        <v>17920</v>
      </c>
      <c r="X117" s="62">
        <f t="shared" ca="1" si="13"/>
        <v>17920</v>
      </c>
      <c r="Y117" s="62">
        <f t="shared" ca="1" si="13"/>
        <v>17920</v>
      </c>
      <c r="Z117" s="62">
        <f t="shared" ca="1" si="13"/>
        <v>17920</v>
      </c>
      <c r="AA117" s="62">
        <f t="shared" ca="1" si="13"/>
        <v>17920</v>
      </c>
      <c r="AB117" s="62">
        <f t="shared" ca="1" si="13"/>
        <v>17920</v>
      </c>
      <c r="AC117" s="62">
        <f t="shared" ca="1" si="13"/>
        <v>17920</v>
      </c>
      <c r="AD117" s="62">
        <f t="shared" ca="1" si="13"/>
        <v>17920</v>
      </c>
      <c r="AE117" s="62">
        <f t="shared" ca="1" si="13"/>
        <v>17920</v>
      </c>
      <c r="AF117" s="62">
        <f t="shared" ca="1" si="13"/>
        <v>17920</v>
      </c>
      <c r="AG117" s="62">
        <f t="shared" ca="1" si="13"/>
        <v>17920</v>
      </c>
      <c r="AH117" s="62">
        <f t="shared" ca="1" si="13"/>
        <v>17920</v>
      </c>
      <c r="AI117" s="62">
        <f t="shared" ca="1" si="13"/>
        <v>17920</v>
      </c>
      <c r="AJ117" s="62">
        <f t="shared" ca="1" si="13"/>
        <v>17920</v>
      </c>
      <c r="AK117" s="62">
        <f t="shared" ca="1" si="13"/>
        <v>17920</v>
      </c>
      <c r="AL117" s="62">
        <f t="shared" ca="1" si="13"/>
        <v>17920</v>
      </c>
      <c r="AM117" s="62">
        <f t="shared" ca="1" si="13"/>
        <v>17920</v>
      </c>
      <c r="AN117" s="62">
        <f t="shared" ca="1" si="13"/>
        <v>17920</v>
      </c>
      <c r="AO117" s="62">
        <f t="shared" ca="1" si="13"/>
        <v>17920</v>
      </c>
      <c r="AP117" s="62">
        <f t="shared" ca="1" si="13"/>
        <v>17920</v>
      </c>
    </row>
    <row r="118" spans="1:42" hidden="1" x14ac:dyDescent="0.2">
      <c r="A118" s="12" t="s">
        <v>406</v>
      </c>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row>
    <row r="119" spans="1:42" hidden="1" x14ac:dyDescent="0.2">
      <c r="A119" s="12" t="s">
        <v>406</v>
      </c>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row>
    <row r="120" spans="1:42" hidden="1" x14ac:dyDescent="0.2">
      <c r="A120" s="12" t="s">
        <v>406</v>
      </c>
      <c r="R120" s="62">
        <f ca="1">IF(OR(ISBLANK($E$52),ISBLANK($E$55),$E$53&gt;59),"",ROUND($J$86/HLOOKUP($E$86,'TR Tarifák'!$C$153:$N$155,3,0)*VLOOKUP($E$53,'TR Tarifák'!$B$156:$N$255,HLOOKUP($E$86,'TR Tarifák'!$C$153:$N$155,2,0),0)*IF($O$86="Kizárás",1,1+$O$86),0))</f>
        <v>0</v>
      </c>
      <c r="S120" s="62">
        <f ca="1">IF(S$68&gt;59,0,$R$120)</f>
        <v>0</v>
      </c>
      <c r="T120" s="62">
        <f t="shared" ref="T120:AP120" ca="1" si="14">IF(T$68&gt;59,0,$R$120)</f>
        <v>0</v>
      </c>
      <c r="U120" s="62">
        <f t="shared" ca="1" si="14"/>
        <v>0</v>
      </c>
      <c r="V120" s="62">
        <f t="shared" ca="1" si="14"/>
        <v>0</v>
      </c>
      <c r="W120" s="62">
        <f t="shared" ca="1" si="14"/>
        <v>0</v>
      </c>
      <c r="X120" s="62">
        <f t="shared" ca="1" si="14"/>
        <v>0</v>
      </c>
      <c r="Y120" s="62">
        <f t="shared" ca="1" si="14"/>
        <v>0</v>
      </c>
      <c r="Z120" s="62">
        <f t="shared" ca="1" si="14"/>
        <v>0</v>
      </c>
      <c r="AA120" s="62">
        <f t="shared" ca="1" si="14"/>
        <v>0</v>
      </c>
      <c r="AB120" s="62">
        <f t="shared" ca="1" si="14"/>
        <v>0</v>
      </c>
      <c r="AC120" s="62">
        <f t="shared" ca="1" si="14"/>
        <v>0</v>
      </c>
      <c r="AD120" s="62">
        <f t="shared" ca="1" si="14"/>
        <v>0</v>
      </c>
      <c r="AE120" s="62">
        <f t="shared" ca="1" si="14"/>
        <v>0</v>
      </c>
      <c r="AF120" s="62">
        <f t="shared" ca="1" si="14"/>
        <v>0</v>
      </c>
      <c r="AG120" s="62">
        <f t="shared" ca="1" si="14"/>
        <v>0</v>
      </c>
      <c r="AH120" s="62">
        <f t="shared" ca="1" si="14"/>
        <v>0</v>
      </c>
      <c r="AI120" s="62">
        <f t="shared" ca="1" si="14"/>
        <v>0</v>
      </c>
      <c r="AJ120" s="62">
        <f t="shared" ca="1" si="14"/>
        <v>0</v>
      </c>
      <c r="AK120" s="62">
        <f t="shared" ca="1" si="14"/>
        <v>0</v>
      </c>
      <c r="AL120" s="62">
        <f t="shared" ca="1" si="14"/>
        <v>0</v>
      </c>
      <c r="AM120" s="62">
        <f t="shared" ca="1" si="14"/>
        <v>0</v>
      </c>
      <c r="AN120" s="62">
        <f t="shared" ca="1" si="14"/>
        <v>0</v>
      </c>
      <c r="AO120" s="62">
        <f t="shared" ca="1" si="14"/>
        <v>0</v>
      </c>
      <c r="AP120" s="62">
        <f t="shared" ca="1" si="14"/>
        <v>0</v>
      </c>
    </row>
    <row r="121" spans="1:42" hidden="1" x14ac:dyDescent="0.2">
      <c r="A121" s="12" t="s">
        <v>406</v>
      </c>
      <c r="R121" s="62">
        <f ca="1">IF(OR(ISBLANK($E$52),ISBLANK($E$55),$E$53&gt;59),"",ROUND($J$87/HLOOKUP($E$87,'TR Tarifák'!$C$153:$N$155,3,0)*VLOOKUP($E$53,'TR Tarifák'!$B$156:$N$255,HLOOKUP($E$87,'TR Tarifák'!$C$153:$N$155,2,0),0)*IF($O$87="Kizárás",1,1+$O$87),0))</f>
        <v>11184</v>
      </c>
      <c r="S121" s="62">
        <f ca="1">IF(S$68&gt;59,0,$R$121)</f>
        <v>11184</v>
      </c>
      <c r="T121" s="62">
        <f t="shared" ref="T121:AP121" ca="1" si="15">IF(T$68&gt;59,0,$R$121)</f>
        <v>11184</v>
      </c>
      <c r="U121" s="62">
        <f t="shared" ca="1" si="15"/>
        <v>11184</v>
      </c>
      <c r="V121" s="62">
        <f t="shared" ca="1" si="15"/>
        <v>11184</v>
      </c>
      <c r="W121" s="62">
        <f t="shared" ca="1" si="15"/>
        <v>11184</v>
      </c>
      <c r="X121" s="62">
        <f t="shared" ca="1" si="15"/>
        <v>11184</v>
      </c>
      <c r="Y121" s="62">
        <f t="shared" ca="1" si="15"/>
        <v>11184</v>
      </c>
      <c r="Z121" s="62">
        <f t="shared" ca="1" si="15"/>
        <v>11184</v>
      </c>
      <c r="AA121" s="62">
        <f t="shared" ca="1" si="15"/>
        <v>11184</v>
      </c>
      <c r="AB121" s="62">
        <f t="shared" ca="1" si="15"/>
        <v>11184</v>
      </c>
      <c r="AC121" s="62">
        <f t="shared" ca="1" si="15"/>
        <v>11184</v>
      </c>
      <c r="AD121" s="62">
        <f t="shared" ca="1" si="15"/>
        <v>11184</v>
      </c>
      <c r="AE121" s="62">
        <f t="shared" ca="1" si="15"/>
        <v>11184</v>
      </c>
      <c r="AF121" s="62">
        <f t="shared" ca="1" si="15"/>
        <v>11184</v>
      </c>
      <c r="AG121" s="62">
        <f t="shared" ca="1" si="15"/>
        <v>11184</v>
      </c>
      <c r="AH121" s="62">
        <f t="shared" ca="1" si="15"/>
        <v>11184</v>
      </c>
      <c r="AI121" s="62">
        <f t="shared" ca="1" si="15"/>
        <v>11184</v>
      </c>
      <c r="AJ121" s="62">
        <f t="shared" ca="1" si="15"/>
        <v>11184</v>
      </c>
      <c r="AK121" s="62">
        <f t="shared" ca="1" si="15"/>
        <v>11184</v>
      </c>
      <c r="AL121" s="62">
        <f t="shared" ca="1" si="15"/>
        <v>11184</v>
      </c>
      <c r="AM121" s="62">
        <f t="shared" ca="1" si="15"/>
        <v>11184</v>
      </c>
      <c r="AN121" s="62">
        <f t="shared" ca="1" si="15"/>
        <v>11184</v>
      </c>
      <c r="AO121" s="62">
        <f t="shared" ca="1" si="15"/>
        <v>11184</v>
      </c>
      <c r="AP121" s="62">
        <f t="shared" ca="1" si="15"/>
        <v>11184</v>
      </c>
    </row>
    <row r="122" spans="1:42" hidden="1" x14ac:dyDescent="0.2">
      <c r="A122" s="12" t="s">
        <v>406</v>
      </c>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row>
    <row r="123" spans="1:42" hidden="1" x14ac:dyDescent="0.2">
      <c r="A123" s="12" t="s">
        <v>406</v>
      </c>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1:42" hidden="1" x14ac:dyDescent="0.2">
      <c r="A124" s="12" t="s">
        <v>406</v>
      </c>
      <c r="R124" s="62">
        <f ca="1">IF(OR(ISBLANK($E$52),ISBLANK($E$55),$E$53&gt;64),"",ROUND($J$90/HLOOKUP($E$90,'TR Tarifák'!$C$153:$N$155,3,0)*VLOOKUP($E$53,'TR Tarifák'!$B$156:$N$255,HLOOKUP($E$90,'TR Tarifák'!$C$153:$N$155,2,0),0)*IF($O$90="Kizárás",1,1+$O$90),0))</f>
        <v>8640</v>
      </c>
      <c r="S124" s="62">
        <f ca="1">IF(S$68&gt;64,0,$R$124)</f>
        <v>8640</v>
      </c>
      <c r="T124" s="62">
        <f t="shared" ref="T124:AP124" ca="1" si="16">IF(T$68&gt;64,0,$R$124)</f>
        <v>8640</v>
      </c>
      <c r="U124" s="62">
        <f t="shared" ca="1" si="16"/>
        <v>8640</v>
      </c>
      <c r="V124" s="62">
        <f t="shared" ca="1" si="16"/>
        <v>8640</v>
      </c>
      <c r="W124" s="62">
        <f t="shared" ca="1" si="16"/>
        <v>8640</v>
      </c>
      <c r="X124" s="62">
        <f t="shared" ca="1" si="16"/>
        <v>8640</v>
      </c>
      <c r="Y124" s="62">
        <f t="shared" ca="1" si="16"/>
        <v>8640</v>
      </c>
      <c r="Z124" s="62">
        <f t="shared" ca="1" si="16"/>
        <v>8640</v>
      </c>
      <c r="AA124" s="62">
        <f t="shared" ca="1" si="16"/>
        <v>8640</v>
      </c>
      <c r="AB124" s="62">
        <f t="shared" ca="1" si="16"/>
        <v>8640</v>
      </c>
      <c r="AC124" s="62">
        <f t="shared" ca="1" si="16"/>
        <v>8640</v>
      </c>
      <c r="AD124" s="62">
        <f t="shared" ca="1" si="16"/>
        <v>8640</v>
      </c>
      <c r="AE124" s="62">
        <f t="shared" ca="1" si="16"/>
        <v>8640</v>
      </c>
      <c r="AF124" s="62">
        <f t="shared" ca="1" si="16"/>
        <v>8640</v>
      </c>
      <c r="AG124" s="62">
        <f t="shared" ca="1" si="16"/>
        <v>8640</v>
      </c>
      <c r="AH124" s="62">
        <f t="shared" ca="1" si="16"/>
        <v>8640</v>
      </c>
      <c r="AI124" s="62">
        <f t="shared" ca="1" si="16"/>
        <v>8640</v>
      </c>
      <c r="AJ124" s="62">
        <f t="shared" ca="1" si="16"/>
        <v>8640</v>
      </c>
      <c r="AK124" s="62">
        <f t="shared" ca="1" si="16"/>
        <v>8640</v>
      </c>
      <c r="AL124" s="62">
        <f t="shared" ca="1" si="16"/>
        <v>8640</v>
      </c>
      <c r="AM124" s="62">
        <f t="shared" ca="1" si="16"/>
        <v>8640</v>
      </c>
      <c r="AN124" s="62">
        <f t="shared" ca="1" si="16"/>
        <v>8640</v>
      </c>
      <c r="AO124" s="62">
        <f t="shared" ca="1" si="16"/>
        <v>8640</v>
      </c>
      <c r="AP124" s="62">
        <f t="shared" ca="1" si="16"/>
        <v>8640</v>
      </c>
    </row>
    <row r="125" spans="1:42" hidden="1" x14ac:dyDescent="0.2">
      <c r="A125" s="12" t="s">
        <v>406</v>
      </c>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1:42" hidden="1" x14ac:dyDescent="0.2">
      <c r="A126" s="12" t="s">
        <v>406</v>
      </c>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1:42" hidden="1" x14ac:dyDescent="0.2">
      <c r="A127" s="12" t="s">
        <v>406</v>
      </c>
      <c r="R127" s="62">
        <f ca="1">IF(OR(ISBLANK($E$52),ISBLANK($E$55)),"",ROUND(VLOOKUP($E$53,'TR Tarifák'!$B$156:$N$255,HLOOKUP($E$93,'TR Tarifák'!$C$153:$N$155,2,0),0)*IF($O$93="Kizárás",1,1+$O$93),0))</f>
        <v>9600</v>
      </c>
      <c r="S127" s="62">
        <f ca="1">IF(S$68&gt;74,0,$R$127)</f>
        <v>9600</v>
      </c>
      <c r="T127" s="62">
        <f t="shared" ref="T127:AP127" ca="1" si="17">IF(T$68&gt;74,0,$R$127)</f>
        <v>9600</v>
      </c>
      <c r="U127" s="62">
        <f t="shared" ca="1" si="17"/>
        <v>9600</v>
      </c>
      <c r="V127" s="62">
        <f t="shared" ca="1" si="17"/>
        <v>9600</v>
      </c>
      <c r="W127" s="62">
        <f t="shared" ca="1" si="17"/>
        <v>9600</v>
      </c>
      <c r="X127" s="62">
        <f t="shared" ca="1" si="17"/>
        <v>9600</v>
      </c>
      <c r="Y127" s="62">
        <f t="shared" ca="1" si="17"/>
        <v>9600</v>
      </c>
      <c r="Z127" s="62">
        <f t="shared" ca="1" si="17"/>
        <v>9600</v>
      </c>
      <c r="AA127" s="62">
        <f t="shared" ca="1" si="17"/>
        <v>9600</v>
      </c>
      <c r="AB127" s="62">
        <f t="shared" ca="1" si="17"/>
        <v>9600</v>
      </c>
      <c r="AC127" s="62">
        <f t="shared" ca="1" si="17"/>
        <v>9600</v>
      </c>
      <c r="AD127" s="62">
        <f t="shared" ca="1" si="17"/>
        <v>9600</v>
      </c>
      <c r="AE127" s="62">
        <f t="shared" ca="1" si="17"/>
        <v>9600</v>
      </c>
      <c r="AF127" s="62">
        <f t="shared" ca="1" si="17"/>
        <v>9600</v>
      </c>
      <c r="AG127" s="62">
        <f t="shared" ca="1" si="17"/>
        <v>9600</v>
      </c>
      <c r="AH127" s="62">
        <f t="shared" ca="1" si="17"/>
        <v>9600</v>
      </c>
      <c r="AI127" s="62">
        <f t="shared" ca="1" si="17"/>
        <v>9600</v>
      </c>
      <c r="AJ127" s="62">
        <f t="shared" ca="1" si="17"/>
        <v>9600</v>
      </c>
      <c r="AK127" s="62">
        <f t="shared" ca="1" si="17"/>
        <v>9600</v>
      </c>
      <c r="AL127" s="62">
        <f t="shared" ca="1" si="17"/>
        <v>9600</v>
      </c>
      <c r="AM127" s="62">
        <f t="shared" ca="1" si="17"/>
        <v>9600</v>
      </c>
      <c r="AN127" s="62">
        <f t="shared" ca="1" si="17"/>
        <v>9600</v>
      </c>
      <c r="AO127" s="62">
        <f t="shared" ca="1" si="17"/>
        <v>9600</v>
      </c>
      <c r="AP127" s="62">
        <f t="shared" ca="1" si="17"/>
        <v>9600</v>
      </c>
    </row>
    <row r="128" spans="1:42" hidden="1" x14ac:dyDescent="0.2">
      <c r="A128" s="12" t="s">
        <v>406</v>
      </c>
      <c r="R128" s="62">
        <f ca="1">IF(OR(ISBLANK($E$52),ISBLANK($E$55)),"",ROUND(VLOOKUP($E$53,'TR Tarifák'!$B$156:$N$255,HLOOKUP($E$94,'TR Tarifák'!$C$153:$N$155,2,0),0)*IF($O$94="Kizárás",1,1+$O$94),0))</f>
        <v>19200</v>
      </c>
      <c r="S128" s="62">
        <f ca="1">IF(S$68&gt;74,0,$R$128)</f>
        <v>19200</v>
      </c>
      <c r="T128" s="62">
        <f t="shared" ref="T128:AP128" ca="1" si="18">IF(T$68&gt;74,0,$R$128)</f>
        <v>19200</v>
      </c>
      <c r="U128" s="62">
        <f t="shared" ca="1" si="18"/>
        <v>19200</v>
      </c>
      <c r="V128" s="62">
        <f t="shared" ca="1" si="18"/>
        <v>19200</v>
      </c>
      <c r="W128" s="62">
        <f t="shared" ca="1" si="18"/>
        <v>19200</v>
      </c>
      <c r="X128" s="62">
        <f t="shared" ca="1" si="18"/>
        <v>19200</v>
      </c>
      <c r="Y128" s="62">
        <f t="shared" ca="1" si="18"/>
        <v>19200</v>
      </c>
      <c r="Z128" s="62">
        <f t="shared" ca="1" si="18"/>
        <v>19200</v>
      </c>
      <c r="AA128" s="62">
        <f t="shared" ca="1" si="18"/>
        <v>19200</v>
      </c>
      <c r="AB128" s="62">
        <f t="shared" ca="1" si="18"/>
        <v>19200</v>
      </c>
      <c r="AC128" s="62">
        <f t="shared" ca="1" si="18"/>
        <v>19200</v>
      </c>
      <c r="AD128" s="62">
        <f t="shared" ca="1" si="18"/>
        <v>19200</v>
      </c>
      <c r="AE128" s="62">
        <f t="shared" ca="1" si="18"/>
        <v>19200</v>
      </c>
      <c r="AF128" s="62">
        <f t="shared" ca="1" si="18"/>
        <v>19200</v>
      </c>
      <c r="AG128" s="62">
        <f t="shared" ca="1" si="18"/>
        <v>19200</v>
      </c>
      <c r="AH128" s="62">
        <f t="shared" ca="1" si="18"/>
        <v>19200</v>
      </c>
      <c r="AI128" s="62">
        <f t="shared" ca="1" si="18"/>
        <v>19200</v>
      </c>
      <c r="AJ128" s="62">
        <f t="shared" ca="1" si="18"/>
        <v>19200</v>
      </c>
      <c r="AK128" s="62">
        <f t="shared" ca="1" si="18"/>
        <v>19200</v>
      </c>
      <c r="AL128" s="62">
        <f t="shared" ca="1" si="18"/>
        <v>19200</v>
      </c>
      <c r="AM128" s="62">
        <f t="shared" ca="1" si="18"/>
        <v>19200</v>
      </c>
      <c r="AN128" s="62">
        <f t="shared" ca="1" si="18"/>
        <v>19200</v>
      </c>
      <c r="AO128" s="62">
        <f t="shared" ca="1" si="18"/>
        <v>19200</v>
      </c>
      <c r="AP128" s="62">
        <f t="shared" ca="1" si="18"/>
        <v>19200</v>
      </c>
    </row>
    <row r="129" spans="1:42" hidden="1" x14ac:dyDescent="0.2">
      <c r="A129" s="12" t="s">
        <v>406</v>
      </c>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row>
    <row r="130" spans="1:42" hidden="1" x14ac:dyDescent="0.2">
      <c r="A130" s="12" t="s">
        <v>406</v>
      </c>
      <c r="Q130" s="61" t="s">
        <v>87</v>
      </c>
      <c r="R130" s="62">
        <f ca="1">IF(OR(ISBLANK($E$52),ISBLANK($E$55)),"",SUMIF($L$70:$M$94,"Ezt kérem!",R$104:R$128)-SUMIF($N$70:$N$94,"!",R$104:R$128))</f>
        <v>116044</v>
      </c>
      <c r="S130" s="62">
        <f ca="1">IF(OR(ISBLANK($E$52),ISBLANK($E$55)),"",SUMIF($L$70:$M$94,"Ezt kérem!",S$104:S$128)-SUMIF($N$70:$N$94,"!",S$104:S$128))</f>
        <v>116044</v>
      </c>
      <c r="T130" s="62">
        <f t="shared" ref="T130:AP130" ca="1" si="19">IF(OR(ISBLANK($E$52),ISBLANK($E$55)),"",SUMIF($L$70:$M$94,"Ezt kérem!",T$104:T$128)-SUMIF($N$70:$N$94,"!",T$104:T$128))</f>
        <v>116044</v>
      </c>
      <c r="U130" s="62">
        <f t="shared" ca="1" si="19"/>
        <v>116044</v>
      </c>
      <c r="V130" s="62">
        <f t="shared" ca="1" si="19"/>
        <v>116044</v>
      </c>
      <c r="W130" s="62">
        <f t="shared" ca="1" si="19"/>
        <v>116044</v>
      </c>
      <c r="X130" s="62">
        <f t="shared" ca="1" si="19"/>
        <v>116044</v>
      </c>
      <c r="Y130" s="62">
        <f t="shared" ca="1" si="19"/>
        <v>116044</v>
      </c>
      <c r="Z130" s="62">
        <f t="shared" ca="1" si="19"/>
        <v>116044</v>
      </c>
      <c r="AA130" s="62">
        <f t="shared" ca="1" si="19"/>
        <v>116044</v>
      </c>
      <c r="AB130" s="62">
        <f t="shared" ca="1" si="19"/>
        <v>116044</v>
      </c>
      <c r="AC130" s="62">
        <f t="shared" ca="1" si="19"/>
        <v>116044</v>
      </c>
      <c r="AD130" s="62">
        <f t="shared" ca="1" si="19"/>
        <v>116044</v>
      </c>
      <c r="AE130" s="62">
        <f t="shared" ca="1" si="19"/>
        <v>116044</v>
      </c>
      <c r="AF130" s="62">
        <f t="shared" ca="1" si="19"/>
        <v>116044</v>
      </c>
      <c r="AG130" s="62">
        <f t="shared" ca="1" si="19"/>
        <v>116044</v>
      </c>
      <c r="AH130" s="62">
        <f t="shared" ca="1" si="19"/>
        <v>116044</v>
      </c>
      <c r="AI130" s="62">
        <f t="shared" ca="1" si="19"/>
        <v>116044</v>
      </c>
      <c r="AJ130" s="62">
        <f t="shared" ca="1" si="19"/>
        <v>116044</v>
      </c>
      <c r="AK130" s="62">
        <f t="shared" ca="1" si="19"/>
        <v>116044</v>
      </c>
      <c r="AL130" s="62">
        <f t="shared" ca="1" si="19"/>
        <v>116044</v>
      </c>
      <c r="AM130" s="62">
        <f t="shared" ca="1" si="19"/>
        <v>116044</v>
      </c>
      <c r="AN130" s="62">
        <f t="shared" ca="1" si="19"/>
        <v>116044</v>
      </c>
      <c r="AO130" s="62">
        <f t="shared" ca="1" si="19"/>
        <v>116044</v>
      </c>
      <c r="AP130" s="62">
        <f t="shared" ca="1" si="19"/>
        <v>116044</v>
      </c>
    </row>
    <row r="131" spans="1:42" hidden="1" x14ac:dyDescent="0.2">
      <c r="A131" s="12" t="s">
        <v>406</v>
      </c>
      <c r="Q131" s="61" t="s">
        <v>88</v>
      </c>
      <c r="R131" s="62">
        <f ca="1">IF(OR(ISBLANK($E$52),ISBLANK($E$55)),"",IF(R$130&gt;365500,(R$130-365500)*50%+161590,IF(R$130&gt;116900,(R$130-116900)*65%,0)))</f>
        <v>0</v>
      </c>
      <c r="S131" s="62">
        <f ca="1">IF(OR(ISBLANK($E$52),ISBLANK($E$55)),"",IF(S$130&gt;365500,(S$130-365500)*50%+161590,IF(S$130&gt;116900,(S$130-116900)*65%,0)))</f>
        <v>0</v>
      </c>
      <c r="T131" s="62">
        <f t="shared" ref="T131:AP131" ca="1" si="20">IF(OR(ISBLANK($E$52),ISBLANK($E$55)),"",IF(T$130&gt;365500,(T$130-365500)*50%+161590,IF(T$130&gt;116900,(T$130-116900)*65%,0)))</f>
        <v>0</v>
      </c>
      <c r="U131" s="62">
        <f t="shared" ca="1" si="20"/>
        <v>0</v>
      </c>
      <c r="V131" s="62">
        <f t="shared" ca="1" si="20"/>
        <v>0</v>
      </c>
      <c r="W131" s="62">
        <f t="shared" ca="1" si="20"/>
        <v>0</v>
      </c>
      <c r="X131" s="62">
        <f t="shared" ca="1" si="20"/>
        <v>0</v>
      </c>
      <c r="Y131" s="62">
        <f t="shared" ca="1" si="20"/>
        <v>0</v>
      </c>
      <c r="Z131" s="62">
        <f t="shared" ca="1" si="20"/>
        <v>0</v>
      </c>
      <c r="AA131" s="62">
        <f t="shared" ca="1" si="20"/>
        <v>0</v>
      </c>
      <c r="AB131" s="62">
        <f t="shared" ca="1" si="20"/>
        <v>0</v>
      </c>
      <c r="AC131" s="62">
        <f t="shared" ca="1" si="20"/>
        <v>0</v>
      </c>
      <c r="AD131" s="62">
        <f t="shared" ca="1" si="20"/>
        <v>0</v>
      </c>
      <c r="AE131" s="62">
        <f t="shared" ca="1" si="20"/>
        <v>0</v>
      </c>
      <c r="AF131" s="62">
        <f t="shared" ca="1" si="20"/>
        <v>0</v>
      </c>
      <c r="AG131" s="62">
        <f t="shared" ca="1" si="20"/>
        <v>0</v>
      </c>
      <c r="AH131" s="62">
        <f t="shared" ca="1" si="20"/>
        <v>0</v>
      </c>
      <c r="AI131" s="62">
        <f t="shared" ca="1" si="20"/>
        <v>0</v>
      </c>
      <c r="AJ131" s="62">
        <f t="shared" ca="1" si="20"/>
        <v>0</v>
      </c>
      <c r="AK131" s="62">
        <f t="shared" ca="1" si="20"/>
        <v>0</v>
      </c>
      <c r="AL131" s="62">
        <f t="shared" ca="1" si="20"/>
        <v>0</v>
      </c>
      <c r="AM131" s="62">
        <f t="shared" ca="1" si="20"/>
        <v>0</v>
      </c>
      <c r="AN131" s="62">
        <f t="shared" ca="1" si="20"/>
        <v>0</v>
      </c>
      <c r="AO131" s="62">
        <f t="shared" ca="1" si="20"/>
        <v>0</v>
      </c>
      <c r="AP131" s="62">
        <f t="shared" ca="1" si="20"/>
        <v>0</v>
      </c>
    </row>
    <row r="132" spans="1:42" hidden="1" x14ac:dyDescent="0.2">
      <c r="A132" s="12" t="s">
        <v>406</v>
      </c>
      <c r="Q132" s="61" t="s">
        <v>89</v>
      </c>
      <c r="R132" s="62">
        <f ca="1">IF(OR(ISBLANK($E$52),ISBLANK($E$55)),"",R$130-R$131)</f>
        <v>116044</v>
      </c>
      <c r="S132" s="62">
        <f ca="1">IF(OR(ISBLANK($E$52),ISBLANK($E$55)),"",S$130-S$131)</f>
        <v>116044</v>
      </c>
      <c r="T132" s="62">
        <f t="shared" ref="T132:AP132" ca="1" si="21">IF(OR(ISBLANK($E$52),ISBLANK($E$55)),"",T$130-T$131)</f>
        <v>116044</v>
      </c>
      <c r="U132" s="62">
        <f t="shared" ca="1" si="21"/>
        <v>116044</v>
      </c>
      <c r="V132" s="62">
        <f t="shared" ca="1" si="21"/>
        <v>116044</v>
      </c>
      <c r="W132" s="62">
        <f t="shared" ca="1" si="21"/>
        <v>116044</v>
      </c>
      <c r="X132" s="62">
        <f t="shared" ca="1" si="21"/>
        <v>116044</v>
      </c>
      <c r="Y132" s="62">
        <f t="shared" ca="1" si="21"/>
        <v>116044</v>
      </c>
      <c r="Z132" s="62">
        <f t="shared" ca="1" si="21"/>
        <v>116044</v>
      </c>
      <c r="AA132" s="62">
        <f t="shared" ca="1" si="21"/>
        <v>116044</v>
      </c>
      <c r="AB132" s="62">
        <f t="shared" ca="1" si="21"/>
        <v>116044</v>
      </c>
      <c r="AC132" s="62">
        <f t="shared" ca="1" si="21"/>
        <v>116044</v>
      </c>
      <c r="AD132" s="62">
        <f t="shared" ca="1" si="21"/>
        <v>116044</v>
      </c>
      <c r="AE132" s="62">
        <f t="shared" ca="1" si="21"/>
        <v>116044</v>
      </c>
      <c r="AF132" s="62">
        <f t="shared" ca="1" si="21"/>
        <v>116044</v>
      </c>
      <c r="AG132" s="62">
        <f t="shared" ca="1" si="21"/>
        <v>116044</v>
      </c>
      <c r="AH132" s="62">
        <f t="shared" ca="1" si="21"/>
        <v>116044</v>
      </c>
      <c r="AI132" s="62">
        <f t="shared" ca="1" si="21"/>
        <v>116044</v>
      </c>
      <c r="AJ132" s="62">
        <f t="shared" ca="1" si="21"/>
        <v>116044</v>
      </c>
      <c r="AK132" s="62">
        <f t="shared" ca="1" si="21"/>
        <v>116044</v>
      </c>
      <c r="AL132" s="62">
        <f t="shared" ca="1" si="21"/>
        <v>116044</v>
      </c>
      <c r="AM132" s="62">
        <f t="shared" ca="1" si="21"/>
        <v>116044</v>
      </c>
      <c r="AN132" s="62">
        <f t="shared" ca="1" si="21"/>
        <v>116044</v>
      </c>
      <c r="AO132" s="62">
        <f t="shared" ca="1" si="21"/>
        <v>116044</v>
      </c>
      <c r="AP132" s="62">
        <f t="shared" ca="1" si="21"/>
        <v>116044</v>
      </c>
    </row>
    <row r="133" spans="1:42" hidden="1" x14ac:dyDescent="0.2">
      <c r="A133" s="12" t="s">
        <v>406</v>
      </c>
      <c r="Q133" s="61" t="str">
        <f>"Fizetendő "&amp;$E$58&amp;" díj:"</f>
        <v>Fizetendő Havi díj:</v>
      </c>
      <c r="R133" s="62">
        <f ca="1">IF(OR(ISBLANK($E$52),ISBLANK($E$55)),"",IF(ISBLANK($J$70),"",$R$132*VLOOKUP($E$58,Paraméterek!$K$1:$L$4,2,0)*(1-SUMIF($L$93:$M$94,"Ezt kérem!",R$127:R$128)/R$130)+SUMIF($L$93:$M$94,"Ezt kérem!",R$127:R$128)/R$130*R$132/VLOOKUP($E$58,Paraméterek!$K$1:$M$4,3,0)))</f>
        <v>9918.2806799999998</v>
      </c>
      <c r="S133" s="62">
        <f ca="1">IF(OR(ISBLANK($E$52),ISBLANK($E$55)),"",IF(ISBLANK($J$70),"",$R$132*VLOOKUP($E$58,Paraméterek!$K$1:$L$4,2,0)*(1-SUMIF($L$93:$M$94,"Ezt kérem!",S$127:S$128)/S$130)+SUMIF($L$93:$M$94,"Ezt kérem!",S$127:S$128)/S$130*S$132/VLOOKUP($E$58,Paraméterek!$K$1:$M$4,3,0)))</f>
        <v>9918.2806799999998</v>
      </c>
      <c r="T133" s="62">
        <f ca="1">IF(OR(ISBLANK($E$52),ISBLANK($E$55)),"",IF(ISBLANK($J$70),"",$R$132*VLOOKUP($E$58,Paraméterek!$K$1:$L$4,2,0)*(1-SUMIF($L$93:$M$94,"Ezt kérem!",T$127:T$128)/T$130)+SUMIF($L$93:$M$94,"Ezt kérem!",T$127:T$128)/T$130*T$132/VLOOKUP($E$58,Paraméterek!$K$1:$M$4,3,0)))</f>
        <v>9918.2806799999998</v>
      </c>
      <c r="U133" s="62">
        <f ca="1">IF(OR(ISBLANK($E$52),ISBLANK($E$55)),"",IF(ISBLANK($J$70),"",$R$132*VLOOKUP($E$58,Paraméterek!$K$1:$L$4,2,0)*(1-SUMIF($L$93:$M$94,"Ezt kérem!",U$127:U$128)/U$130)+SUMIF($L$93:$M$94,"Ezt kérem!",U$127:U$128)/U$130*U$132/VLOOKUP($E$58,Paraméterek!$K$1:$M$4,3,0)))</f>
        <v>9918.2806799999998</v>
      </c>
      <c r="V133" s="62">
        <f ca="1">IF(OR(ISBLANK($E$52),ISBLANK($E$55)),"",IF(ISBLANK($J$70),"",$R$132*VLOOKUP($E$58,Paraméterek!$K$1:$L$4,2,0)*(1-SUMIF($L$93:$M$94,"Ezt kérem!",V$127:V$128)/V$130)+SUMIF($L$93:$M$94,"Ezt kérem!",V$127:V$128)/V$130*V$132/VLOOKUP($E$58,Paraméterek!$K$1:$M$4,3,0)))</f>
        <v>9918.2806799999998</v>
      </c>
      <c r="W133" s="62">
        <f ca="1">IF(OR(ISBLANK($E$52),ISBLANK($E$55)),"",IF(ISBLANK($J$70),"",$R$132*VLOOKUP($E$58,Paraméterek!$K$1:$L$4,2,0)*(1-SUMIF($L$93:$M$94,"Ezt kérem!",W$127:W$128)/W$130)+SUMIF($L$93:$M$94,"Ezt kérem!",W$127:W$128)/W$130*W$132/VLOOKUP($E$58,Paraméterek!$K$1:$M$4,3,0)))</f>
        <v>9918.2806799999998</v>
      </c>
      <c r="X133" s="62">
        <f ca="1">IF(OR(ISBLANK($E$52),ISBLANK($E$55)),"",IF(ISBLANK($J$70),"",$R$132*VLOOKUP($E$58,Paraméterek!$K$1:$L$4,2,0)*(1-SUMIF($L$93:$M$94,"Ezt kérem!",X$127:X$128)/X$130)+SUMIF($L$93:$M$94,"Ezt kérem!",X$127:X$128)/X$130*X$132/VLOOKUP($E$58,Paraméterek!$K$1:$M$4,3,0)))</f>
        <v>9918.2806799999998</v>
      </c>
      <c r="Y133" s="62">
        <f ca="1">IF(OR(ISBLANK($E$52),ISBLANK($E$55)),"",IF(ISBLANK($J$70),"",$R$132*VLOOKUP($E$58,Paraméterek!$K$1:$L$4,2,0)*(1-SUMIF($L$93:$M$94,"Ezt kérem!",Y$127:Y$128)/Y$130)+SUMIF($L$93:$M$94,"Ezt kérem!",Y$127:Y$128)/Y$130*Y$132/VLOOKUP($E$58,Paraméterek!$K$1:$M$4,3,0)))</f>
        <v>9918.2806799999998</v>
      </c>
      <c r="Z133" s="62">
        <f ca="1">IF(OR(ISBLANK($E$52),ISBLANK($E$55)),"",IF(ISBLANK($J$70),"",$R$132*VLOOKUP($E$58,Paraméterek!$K$1:$L$4,2,0)*(1-SUMIF($L$93:$M$94,"Ezt kérem!",Z$127:Z$128)/Z$130)+SUMIF($L$93:$M$94,"Ezt kérem!",Z$127:Z$128)/Z$130*Z$132/VLOOKUP($E$58,Paraméterek!$K$1:$M$4,3,0)))</f>
        <v>9918.2806799999998</v>
      </c>
      <c r="AA133" s="62">
        <f ca="1">IF(OR(ISBLANK($E$52),ISBLANK($E$55)),"",IF(ISBLANK($J$70),"",$R$132*VLOOKUP($E$58,Paraméterek!$K$1:$L$4,2,0)*(1-SUMIF($L$93:$M$94,"Ezt kérem!",AA$127:AA$128)/AA$130)+SUMIF($L$93:$M$94,"Ezt kérem!",AA$127:AA$128)/AA$130*AA$132/VLOOKUP($E$58,Paraméterek!$K$1:$M$4,3,0)))</f>
        <v>9918.2806799999998</v>
      </c>
      <c r="AB133" s="62">
        <f ca="1">IF(OR(ISBLANK($E$52),ISBLANK($E$55)),"",IF(ISBLANK($J$70),"",$R$132*VLOOKUP($E$58,Paraméterek!$K$1:$L$4,2,0)*(1-SUMIF($L$93:$M$94,"Ezt kérem!",AB$127:AB$128)/AB$130)+SUMIF($L$93:$M$94,"Ezt kérem!",AB$127:AB$128)/AB$130*AB$132/VLOOKUP($E$58,Paraméterek!$K$1:$M$4,3,0)))</f>
        <v>9918.2806799999998</v>
      </c>
      <c r="AC133" s="62">
        <f ca="1">IF(OR(ISBLANK($E$52),ISBLANK($E$55)),"",IF(ISBLANK($J$70),"",$R$132*VLOOKUP($E$58,Paraméterek!$K$1:$L$4,2,0)*(1-SUMIF($L$93:$M$94,"Ezt kérem!",AC$127:AC$128)/AC$130)+SUMIF($L$93:$M$94,"Ezt kérem!",AC$127:AC$128)/AC$130*AC$132/VLOOKUP($E$58,Paraméterek!$K$1:$M$4,3,0)))</f>
        <v>9918.2806799999998</v>
      </c>
      <c r="AD133" s="62">
        <f ca="1">IF(OR(ISBLANK($E$52),ISBLANK($E$55)),"",IF(ISBLANK($J$70),"",$R$132*VLOOKUP($E$58,Paraméterek!$K$1:$L$4,2,0)*(1-SUMIF($L$93:$M$94,"Ezt kérem!",AD$127:AD$128)/AD$130)+SUMIF($L$93:$M$94,"Ezt kérem!",AD$127:AD$128)/AD$130*AD$132/VLOOKUP($E$58,Paraméterek!$K$1:$M$4,3,0)))</f>
        <v>9918.2806799999998</v>
      </c>
      <c r="AE133" s="62">
        <f ca="1">IF(OR(ISBLANK($E$52),ISBLANK($E$55)),"",IF(ISBLANK($J$70),"",$R$132*VLOOKUP($E$58,Paraméterek!$K$1:$L$4,2,0)*(1-SUMIF($L$93:$M$94,"Ezt kérem!",AE$127:AE$128)/AE$130)+SUMIF($L$93:$M$94,"Ezt kérem!",AE$127:AE$128)/AE$130*AE$132/VLOOKUP($E$58,Paraméterek!$K$1:$M$4,3,0)))</f>
        <v>9918.2806799999998</v>
      </c>
      <c r="AF133" s="62">
        <f ca="1">IF(OR(ISBLANK($E$52),ISBLANK($E$55)),"",IF(ISBLANK($J$70),"",$R$132*VLOOKUP($E$58,Paraméterek!$K$1:$L$4,2,0)*(1-SUMIF($L$93:$M$94,"Ezt kérem!",AF$127:AF$128)/AF$130)+SUMIF($L$93:$M$94,"Ezt kérem!",AF$127:AF$128)/AF$130*AF$132/VLOOKUP($E$58,Paraméterek!$K$1:$M$4,3,0)))</f>
        <v>9918.2806799999998</v>
      </c>
      <c r="AG133" s="62">
        <f ca="1">IF(OR(ISBLANK($E$52),ISBLANK($E$55)),"",IF(ISBLANK($J$70),"",$R$132*VLOOKUP($E$58,Paraméterek!$K$1:$L$4,2,0)*(1-SUMIF($L$93:$M$94,"Ezt kérem!",AG$127:AG$128)/AG$130)+SUMIF($L$93:$M$94,"Ezt kérem!",AG$127:AG$128)/AG$130*AG$132/VLOOKUP($E$58,Paraméterek!$K$1:$M$4,3,0)))</f>
        <v>9918.2806799999998</v>
      </c>
      <c r="AH133" s="62">
        <f ca="1">IF(OR(ISBLANK($E$52),ISBLANK($E$55)),"",IF(ISBLANK($J$70),"",$R$132*VLOOKUP($E$58,Paraméterek!$K$1:$L$4,2,0)*(1-SUMIF($L$93:$M$94,"Ezt kérem!",AH$127:AH$128)/AH$130)+SUMIF($L$93:$M$94,"Ezt kérem!",AH$127:AH$128)/AH$130*AH$132/VLOOKUP($E$58,Paraméterek!$K$1:$M$4,3,0)))</f>
        <v>9918.2806799999998</v>
      </c>
      <c r="AI133" s="62">
        <f ca="1">IF(OR(ISBLANK($E$52),ISBLANK($E$55)),"",IF(ISBLANK($J$70),"",$R$132*VLOOKUP($E$58,Paraméterek!$K$1:$L$4,2,0)*(1-SUMIF($L$93:$M$94,"Ezt kérem!",AI$127:AI$128)/AI$130)+SUMIF($L$93:$M$94,"Ezt kérem!",AI$127:AI$128)/AI$130*AI$132/VLOOKUP($E$58,Paraméterek!$K$1:$M$4,3,0)))</f>
        <v>9918.2806799999998</v>
      </c>
      <c r="AJ133" s="62">
        <f ca="1">IF(OR(ISBLANK($E$52),ISBLANK($E$55)),"",IF(ISBLANK($J$70),"",$R$132*VLOOKUP($E$58,Paraméterek!$K$1:$L$4,2,0)*(1-SUMIF($L$93:$M$94,"Ezt kérem!",AJ$127:AJ$128)/AJ$130)+SUMIF($L$93:$M$94,"Ezt kérem!",AJ$127:AJ$128)/AJ$130*AJ$132/VLOOKUP($E$58,Paraméterek!$K$1:$M$4,3,0)))</f>
        <v>9918.2806799999998</v>
      </c>
      <c r="AK133" s="62">
        <f ca="1">IF(OR(ISBLANK($E$52),ISBLANK($E$55)),"",IF(ISBLANK($J$70),"",$R$132*VLOOKUP($E$58,Paraméterek!$K$1:$L$4,2,0)*(1-SUMIF($L$93:$M$94,"Ezt kérem!",AK$127:AK$128)/AK$130)+SUMIF($L$93:$M$94,"Ezt kérem!",AK$127:AK$128)/AK$130*AK$132/VLOOKUP($E$58,Paraméterek!$K$1:$M$4,3,0)))</f>
        <v>9918.2806799999998</v>
      </c>
      <c r="AL133" s="62">
        <f ca="1">IF(OR(ISBLANK($E$52),ISBLANK($E$55)),"",IF(ISBLANK($J$70),"",$R$132*VLOOKUP($E$58,Paraméterek!$K$1:$L$4,2,0)*(1-SUMIF($L$93:$M$94,"Ezt kérem!",AL$127:AL$128)/AL$130)+SUMIF($L$93:$M$94,"Ezt kérem!",AL$127:AL$128)/AL$130*AL$132/VLOOKUP($E$58,Paraméterek!$K$1:$M$4,3,0)))</f>
        <v>9918.2806799999998</v>
      </c>
      <c r="AM133" s="62">
        <f ca="1">IF(OR(ISBLANK($E$52),ISBLANK($E$55)),"",IF(ISBLANK($J$70),"",$R$132*VLOOKUP($E$58,Paraméterek!$K$1:$L$4,2,0)*(1-SUMIF($L$93:$M$94,"Ezt kérem!",AM$127:AM$128)/AM$130)+SUMIF($L$93:$M$94,"Ezt kérem!",AM$127:AM$128)/AM$130*AM$132/VLOOKUP($E$58,Paraméterek!$K$1:$M$4,3,0)))</f>
        <v>9918.2806799999998</v>
      </c>
      <c r="AN133" s="62">
        <f ca="1">IF(OR(ISBLANK($E$52),ISBLANK($E$55)),"",IF(ISBLANK($J$70),"",$R$132*VLOOKUP($E$58,Paraméterek!$K$1:$L$4,2,0)*(1-SUMIF($L$93:$M$94,"Ezt kérem!",AN$127:AN$128)/AN$130)+SUMIF($L$93:$M$94,"Ezt kérem!",AN$127:AN$128)/AN$130*AN$132/VLOOKUP($E$58,Paraméterek!$K$1:$M$4,3,0)))</f>
        <v>9918.2806799999998</v>
      </c>
      <c r="AO133" s="62">
        <f ca="1">IF(OR(ISBLANK($E$52),ISBLANK($E$55)),"",IF(ISBLANK($J$70),"",$R$132*VLOOKUP($E$58,Paraméterek!$K$1:$L$4,2,0)*(1-SUMIF($L$93:$M$94,"Ezt kérem!",AO$127:AO$128)/AO$130)+SUMIF($L$93:$M$94,"Ezt kérem!",AO$127:AO$128)/AO$130*AO$132/VLOOKUP($E$58,Paraméterek!$K$1:$M$4,3,0)))</f>
        <v>9918.2806799999998</v>
      </c>
      <c r="AP133" s="62">
        <f ca="1">IF(OR(ISBLANK($E$52),ISBLANK($E$55)),"",IF(ISBLANK($J$70),"",$R$132*VLOOKUP($E$58,Paraméterek!$K$1:$L$4,2,0)*(1-SUMIF($L$93:$M$94,"Ezt kérem!",AP$127:AP$128)/AP$130)+SUMIF($L$93:$M$94,"Ezt kérem!",AP$127:AP$128)/AP$130*AP$132/VLOOKUP($E$58,Paraméterek!$K$1:$M$4,3,0)))</f>
        <v>9918.2806799999998</v>
      </c>
    </row>
    <row r="134" spans="1:42" hidden="1" x14ac:dyDescent="0.2">
      <c r="A134" s="12" t="s">
        <v>406</v>
      </c>
      <c r="S134" s="74"/>
      <c r="T134" s="74"/>
    </row>
    <row r="135" spans="1:42" hidden="1" x14ac:dyDescent="0.2">
      <c r="A135" s="12" t="s">
        <v>406</v>
      </c>
    </row>
    <row r="136" spans="1:42" x14ac:dyDescent="0.2">
      <c r="S136" s="74"/>
      <c r="T136" s="74"/>
    </row>
  </sheetData>
  <sheetProtection password="D9D3" sheet="1" objects="1" scenarios="1"/>
  <mergeCells count="228">
    <mergeCell ref="B49:H49"/>
    <mergeCell ref="J49:M50"/>
    <mergeCell ref="N49:O50"/>
    <mergeCell ref="B50:H50"/>
    <mergeCell ref="C10:F10"/>
    <mergeCell ref="G10:J10"/>
    <mergeCell ref="K10:N10"/>
    <mergeCell ref="G5:H5"/>
    <mergeCell ref="M36:N36"/>
    <mergeCell ref="C11:D11"/>
    <mergeCell ref="E11:F11"/>
    <mergeCell ref="G11:H11"/>
    <mergeCell ref="I11:J11"/>
    <mergeCell ref="K11:L11"/>
    <mergeCell ref="M11:N11"/>
    <mergeCell ref="M30:N30"/>
    <mergeCell ref="M31:N31"/>
    <mergeCell ref="M32:N32"/>
    <mergeCell ref="M33:N33"/>
    <mergeCell ref="M34:N34"/>
    <mergeCell ref="M35:N35"/>
    <mergeCell ref="M24:N24"/>
    <mergeCell ref="M25:N25"/>
    <mergeCell ref="M26:N26"/>
    <mergeCell ref="M27:N27"/>
    <mergeCell ref="M28:N28"/>
    <mergeCell ref="M29:N29"/>
    <mergeCell ref="M18:N18"/>
    <mergeCell ref="M19:N19"/>
    <mergeCell ref="M20:N20"/>
    <mergeCell ref="M21:N21"/>
    <mergeCell ref="M22:N22"/>
    <mergeCell ref="M23:N23"/>
    <mergeCell ref="M12:N12"/>
    <mergeCell ref="M13:N13"/>
    <mergeCell ref="M14:N14"/>
    <mergeCell ref="M15:N15"/>
    <mergeCell ref="M16:N16"/>
    <mergeCell ref="M17:N17"/>
    <mergeCell ref="G35:H35"/>
    <mergeCell ref="I35:J35"/>
    <mergeCell ref="K35:L35"/>
    <mergeCell ref="I31:J31"/>
    <mergeCell ref="K31:L31"/>
    <mergeCell ref="G32:H32"/>
    <mergeCell ref="I32:J32"/>
    <mergeCell ref="K32:L32"/>
    <mergeCell ref="G29:H29"/>
    <mergeCell ref="I29:J29"/>
    <mergeCell ref="K29:L29"/>
    <mergeCell ref="G30:H30"/>
    <mergeCell ref="I30:J30"/>
    <mergeCell ref="K30:L30"/>
    <mergeCell ref="I22:J22"/>
    <mergeCell ref="K22:L22"/>
    <mergeCell ref="G27:H27"/>
    <mergeCell ref="I27:J27"/>
    <mergeCell ref="G36:H36"/>
    <mergeCell ref="I36:J36"/>
    <mergeCell ref="K36:L36"/>
    <mergeCell ref="G33:H33"/>
    <mergeCell ref="I33:J33"/>
    <mergeCell ref="K33:L33"/>
    <mergeCell ref="G34:H34"/>
    <mergeCell ref="I34:J34"/>
    <mergeCell ref="K34:L34"/>
    <mergeCell ref="K27:L27"/>
    <mergeCell ref="G28:H28"/>
    <mergeCell ref="I28:J28"/>
    <mergeCell ref="K28:L28"/>
    <mergeCell ref="G25:H25"/>
    <mergeCell ref="I25:J25"/>
    <mergeCell ref="K25:L25"/>
    <mergeCell ref="G26:H26"/>
    <mergeCell ref="I26:J26"/>
    <mergeCell ref="K26:L26"/>
    <mergeCell ref="K16:L16"/>
    <mergeCell ref="E34:F34"/>
    <mergeCell ref="G19:H19"/>
    <mergeCell ref="I19:J19"/>
    <mergeCell ref="K19:L19"/>
    <mergeCell ref="G20:H20"/>
    <mergeCell ref="I20:J20"/>
    <mergeCell ref="K20:L20"/>
    <mergeCell ref="G17:H17"/>
    <mergeCell ref="I17:J17"/>
    <mergeCell ref="K17:L17"/>
    <mergeCell ref="G18:H18"/>
    <mergeCell ref="I18:J18"/>
    <mergeCell ref="K18:L18"/>
    <mergeCell ref="G23:H23"/>
    <mergeCell ref="I23:J23"/>
    <mergeCell ref="K23:L23"/>
    <mergeCell ref="G24:H24"/>
    <mergeCell ref="I24:J24"/>
    <mergeCell ref="K24:L24"/>
    <mergeCell ref="G21:H21"/>
    <mergeCell ref="I21:J21"/>
    <mergeCell ref="K21:L21"/>
    <mergeCell ref="G22:H22"/>
    <mergeCell ref="C17:D17"/>
    <mergeCell ref="C18:D18"/>
    <mergeCell ref="E35:F35"/>
    <mergeCell ref="E36:F36"/>
    <mergeCell ref="G12:H12"/>
    <mergeCell ref="I12:J12"/>
    <mergeCell ref="K12:L12"/>
    <mergeCell ref="G13:H13"/>
    <mergeCell ref="I13:J13"/>
    <mergeCell ref="K13:L13"/>
    <mergeCell ref="G14:H14"/>
    <mergeCell ref="E25:F25"/>
    <mergeCell ref="E26:F26"/>
    <mergeCell ref="E27:F27"/>
    <mergeCell ref="E28:F28"/>
    <mergeCell ref="E29:F29"/>
    <mergeCell ref="E30:F30"/>
    <mergeCell ref="I14:J14"/>
    <mergeCell ref="K14:L14"/>
    <mergeCell ref="G15:H15"/>
    <mergeCell ref="I15:J15"/>
    <mergeCell ref="K15:L15"/>
    <mergeCell ref="G16:H16"/>
    <mergeCell ref="I16:J16"/>
    <mergeCell ref="E19:F19"/>
    <mergeCell ref="E20:F20"/>
    <mergeCell ref="E21:F21"/>
    <mergeCell ref="E22:F22"/>
    <mergeCell ref="E23:F23"/>
    <mergeCell ref="E24:F24"/>
    <mergeCell ref="C29:D29"/>
    <mergeCell ref="C30:D30"/>
    <mergeCell ref="C31:D31"/>
    <mergeCell ref="C23:D23"/>
    <mergeCell ref="C24:D24"/>
    <mergeCell ref="C25:D25"/>
    <mergeCell ref="C26:D26"/>
    <mergeCell ref="C27:D27"/>
    <mergeCell ref="C28:D28"/>
    <mergeCell ref="B86:D87"/>
    <mergeCell ref="E86:I86"/>
    <mergeCell ref="L86:M86"/>
    <mergeCell ref="E87:I87"/>
    <mergeCell ref="L87:M87"/>
    <mergeCell ref="B82:D83"/>
    <mergeCell ref="E82:I82"/>
    <mergeCell ref="L82:M82"/>
    <mergeCell ref="E83:I83"/>
    <mergeCell ref="L83:M83"/>
    <mergeCell ref="J82:K82"/>
    <mergeCell ref="J83:K83"/>
    <mergeCell ref="J86:K86"/>
    <mergeCell ref="J87:K87"/>
    <mergeCell ref="B93:D94"/>
    <mergeCell ref="E93:K93"/>
    <mergeCell ref="L93:M93"/>
    <mergeCell ref="E94:K94"/>
    <mergeCell ref="L94:M94"/>
    <mergeCell ref="B90:D90"/>
    <mergeCell ref="E90:I90"/>
    <mergeCell ref="J90:K90"/>
    <mergeCell ref="L90:M90"/>
    <mergeCell ref="J79:K79"/>
    <mergeCell ref="L79:M79"/>
    <mergeCell ref="L75:M75"/>
    <mergeCell ref="E76:I76"/>
    <mergeCell ref="L76:M76"/>
    <mergeCell ref="E31:F31"/>
    <mergeCell ref="E32:F32"/>
    <mergeCell ref="E33:F33"/>
    <mergeCell ref="L71:M71"/>
    <mergeCell ref="B64:H64"/>
    <mergeCell ref="J64:M65"/>
    <mergeCell ref="B55:D55"/>
    <mergeCell ref="E55:F55"/>
    <mergeCell ref="B57:D57"/>
    <mergeCell ref="E57:F57"/>
    <mergeCell ref="B41:O45"/>
    <mergeCell ref="B79:D79"/>
    <mergeCell ref="E79:I79"/>
    <mergeCell ref="C35:D35"/>
    <mergeCell ref="C36:D36"/>
    <mergeCell ref="C32:D32"/>
    <mergeCell ref="C33:D33"/>
    <mergeCell ref="C34:D34"/>
    <mergeCell ref="G31:H31"/>
    <mergeCell ref="B67:I68"/>
    <mergeCell ref="J67:K68"/>
    <mergeCell ref="L67:M68"/>
    <mergeCell ref="B59:D59"/>
    <mergeCell ref="E59:F59"/>
    <mergeCell ref="B61:D61"/>
    <mergeCell ref="E61:F61"/>
    <mergeCell ref="B74:D76"/>
    <mergeCell ref="E74:I74"/>
    <mergeCell ref="J74:K76"/>
    <mergeCell ref="L74:M74"/>
    <mergeCell ref="E75:I75"/>
    <mergeCell ref="B70:D71"/>
    <mergeCell ref="E70:I70"/>
    <mergeCell ref="L70:M70"/>
    <mergeCell ref="E71:I71"/>
    <mergeCell ref="J70:K70"/>
    <mergeCell ref="J71:K71"/>
    <mergeCell ref="B1:F2"/>
    <mergeCell ref="B52:D52"/>
    <mergeCell ref="E52:F52"/>
    <mergeCell ref="B53:D53"/>
    <mergeCell ref="E53:F53"/>
    <mergeCell ref="C15:D15"/>
    <mergeCell ref="B5:F5"/>
    <mergeCell ref="N64:O65"/>
    <mergeCell ref="B65:H65"/>
    <mergeCell ref="C19:D19"/>
    <mergeCell ref="C20:D20"/>
    <mergeCell ref="C21:D21"/>
    <mergeCell ref="C22:D22"/>
    <mergeCell ref="C16:D16"/>
    <mergeCell ref="E12:F12"/>
    <mergeCell ref="E13:F13"/>
    <mergeCell ref="E14:F14"/>
    <mergeCell ref="E15:F15"/>
    <mergeCell ref="E16:F16"/>
    <mergeCell ref="C12:D12"/>
    <mergeCell ref="C13:D13"/>
    <mergeCell ref="C14:D14"/>
    <mergeCell ref="E17:F17"/>
    <mergeCell ref="E18:F18"/>
  </mergeCells>
  <conditionalFormatting sqref="F70:I71 F74:I76 F79:I79 F82:I83 F86:I87 F90:I90">
    <cfRule type="expression" dxfId="1" priority="19">
      <formula>#REF!="Kizárás"</formula>
    </cfRule>
  </conditionalFormatting>
  <conditionalFormatting sqref="E70:E71 E74:E76 E82:E83 E86:E87 E90 E79 E93:E94">
    <cfRule type="expression" dxfId="0" priority="20">
      <formula>O70="Kizárás"</formula>
    </cfRule>
  </conditionalFormatting>
  <dataValidations count="19">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55:F55" xr:uid="{00000000-0002-0000-0400-000000000000}">
      <formula1>5</formula1>
      <formula2>MIN(25,75-$E$53)</formula2>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52:F52" xr:uid="{00000000-0002-0000-0400-000001000000}">
      <formula1>DATE(YEAR(TODAY()-65*365.25),"01","01")</formula1>
      <formula2>DATE(YEAR(TODAY()-18*365.25),"01","01")</formula2>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57:F57" xr:uid="{00000000-0002-0000-0400-000002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59:F59" xr:uid="{00000000-0002-0000-0400-000003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61:F61" xr:uid="{00000000-0002-0000-0400-000004000000}">
      <formula1>Deviza</formula1>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65:H65" xr:uid="{00000000-0002-0000-0400-000005000000}">
      <formula1>Foglalkozás</formula1>
    </dataValidation>
    <dataValidation type="list" allowBlank="1" showInputMessage="1" showErrorMessage="1" sqref="L93:M94 L74:M76 L79:M79 L82:M83 L86:M87 L90:M90 L71:M71" xr:uid="{00000000-0002-0000-0400-000006000000}">
      <formula1>"Ezt kérem!"</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69 E72:E73" xr:uid="{00000000-0002-0000-0400-000007000000}">
      <formula1>Deviza</formula1>
    </dataValidation>
    <dataValidation type="list" allowBlank="1" showInputMessage="1" showErrorMessage="1" sqref="G5:H5" xr:uid="{00000000-0002-0000-0400-000008000000}">
      <formula1>Hasonlítás</formula1>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71:K71" xr:uid="{00000000-0002-0000-0400-000009000000}">
      <formula1>IF($E$61="Forint",500000,1700)</formula1>
      <formula2>IF($E$61="Forint",100000000,325000)</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70:K70" xr:uid="{00000000-0002-0000-0400-00000A000000}">
      <formula1>IF($E$61="Forint",500000,1700)</formula1>
      <formula2>IF($E$61="Forint",200000000,650000)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74:K76" xr:uid="{00000000-0002-0000-0400-00000B000000}">
      <formula1>IF($E$61="Forint",1000000,3400)</formula1>
      <formula2>IF($E$61="Forint",50000000,162500)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79:K79" xr:uid="{00000000-0002-0000-0400-00000C000000}">
      <formula1>IF($E$61="Forint",500000,1700)</formula1>
      <formula2>IF($E$61="Forint",200000000,650000)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87:K87" xr:uid="{00000000-0002-0000-0400-00000D000000}">
      <formula1>IF($E$61="Forint",2000,7)</formula1>
      <formula2>IF($E$61="Forint",40000,130)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86:K86" xr:uid="{00000000-0002-0000-0400-00000E000000}">
      <formula1>IF($E$61="Forint",2000,7)</formula1>
      <formula2>IF($E$61="Forint",40000,130)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83:K83" xr:uid="{00000000-0002-0000-0400-00000F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82:K82" xr:uid="{00000000-0002-0000-0400-000010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90:K90" xr:uid="{00000000-0002-0000-0400-000011000000}">
      <formula1>IF($E$61="Forint",100000,340)</formula1>
      <formula2>IF($E$61="Forint",1000000,3250)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50:H50" xr:uid="{00000000-0002-0000-0400-000012000000}"/>
  </dataValidations>
  <printOptions horizontalCentered="1"/>
  <pageMargins left="0" right="0" top="1.9291338582677167" bottom="0.74803149606299213" header="0.31496062992125984" footer="0.31496062992125984"/>
  <pageSetup paperSize="9" scale="71" orientation="portrait" r:id="rId1"/>
  <headerFooter>
    <oddHeader>&amp;R&amp;G</oddHeader>
  </headerFooter>
  <colBreaks count="1" manualBreakCount="1">
    <brk id="17"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0A5B"/>
  </sheetPr>
  <dimension ref="A1:J107"/>
  <sheetViews>
    <sheetView workbookViewId="0">
      <selection activeCell="B3" sqref="B3"/>
    </sheetView>
  </sheetViews>
  <sheetFormatPr defaultRowHeight="12.75" x14ac:dyDescent="0.2"/>
  <cols>
    <col min="1" max="1" width="10.140625" bestFit="1" customWidth="1"/>
    <col min="2" max="2" width="11" bestFit="1" customWidth="1"/>
    <col min="3" max="3" width="10.7109375" bestFit="1" customWidth="1"/>
    <col min="4" max="4" width="21.5703125" bestFit="1" customWidth="1"/>
    <col min="5" max="5" width="28.7109375" bestFit="1" customWidth="1"/>
    <col min="6" max="7" width="29.42578125" bestFit="1" customWidth="1"/>
    <col min="8" max="8" width="22" bestFit="1" customWidth="1"/>
    <col min="9" max="9" width="28.42578125" bestFit="1" customWidth="1"/>
    <col min="10" max="12" width="29.42578125" bestFit="1" customWidth="1"/>
  </cols>
  <sheetData>
    <row r="1" spans="1:9" x14ac:dyDescent="0.2">
      <c r="A1" s="26" t="s">
        <v>90</v>
      </c>
    </row>
    <row r="4" spans="1:9" x14ac:dyDescent="0.2">
      <c r="A4" t="s">
        <v>93</v>
      </c>
      <c r="B4" t="s">
        <v>91</v>
      </c>
      <c r="C4" t="s">
        <v>92</v>
      </c>
      <c r="D4" t="s">
        <v>94</v>
      </c>
      <c r="E4" t="s">
        <v>18</v>
      </c>
    </row>
    <row r="5" spans="1:9" x14ac:dyDescent="0.2">
      <c r="A5" s="23" t="s">
        <v>425</v>
      </c>
      <c r="B5" s="23">
        <v>50000000</v>
      </c>
      <c r="C5" s="23">
        <v>170000</v>
      </c>
      <c r="D5" s="23">
        <f>IF(OR(MetMax!$J$35="Ezt kérem!",MetMax!$J$36="Ezt kérem!",MetMax!$J$37="Ezt kérem!"),MetMax!$H$35,0)</f>
        <v>0</v>
      </c>
      <c r="E5" s="23">
        <f>IF(MetMax!$J$73="Ezt kérem!",MetMax!$H$73,0)</f>
        <v>0</v>
      </c>
    </row>
    <row r="6" spans="1:9" x14ac:dyDescent="0.2">
      <c r="A6" t="str">
        <f>IF(SUM($D$5:$E$5)&lt;=IF(MetMax!$C$16="Forint",$B$5,$C$5),"OK","STOP")</f>
        <v>OK</v>
      </c>
    </row>
    <row r="8" spans="1:9" s="34" customFormat="1" x14ac:dyDescent="0.2">
      <c r="A8" s="34" t="s">
        <v>93</v>
      </c>
      <c r="B8" s="34" t="s">
        <v>91</v>
      </c>
      <c r="C8" s="34" t="s">
        <v>92</v>
      </c>
      <c r="D8" s="34" t="s">
        <v>1</v>
      </c>
      <c r="E8" s="34" t="s">
        <v>95</v>
      </c>
      <c r="F8" s="34" t="s">
        <v>96</v>
      </c>
    </row>
    <row r="9" spans="1:9" s="34" customFormat="1" x14ac:dyDescent="0.2">
      <c r="A9" s="58" t="str">
        <f>IF(SUM($D$9:$F$9)&lt;=IF(MetMax!$C$16="Forint",$B$9,$C$9),"OK","STOP")</f>
        <v>OK</v>
      </c>
      <c r="B9" s="58">
        <v>100000000</v>
      </c>
      <c r="C9" s="58">
        <v>325000</v>
      </c>
      <c r="D9" s="58">
        <f>IF(MetMax!$J$29="Ezt kérem!",MetMax!$H$29,0)</f>
        <v>0</v>
      </c>
      <c r="E9" s="58">
        <f>IF(MetMax!$J$47="Ezt kérem!",MetMax!$H$47*60,0)</f>
        <v>0</v>
      </c>
      <c r="F9" s="58">
        <f>IF(MetMax!$J$48="Ezt kérem!",MetMax!$H$48*120,0)</f>
        <v>0</v>
      </c>
    </row>
    <row r="10" spans="1:9" s="34" customFormat="1" x14ac:dyDescent="0.2"/>
    <row r="11" spans="1:9" s="34" customFormat="1" x14ac:dyDescent="0.2"/>
    <row r="12" spans="1:9" s="34" customFormat="1" x14ac:dyDescent="0.2">
      <c r="A12" s="34" t="s">
        <v>93</v>
      </c>
      <c r="B12" s="34" t="s">
        <v>91</v>
      </c>
      <c r="C12" s="34" t="s">
        <v>92</v>
      </c>
      <c r="D12" s="34" t="s">
        <v>97</v>
      </c>
      <c r="E12" s="34" t="s">
        <v>98</v>
      </c>
      <c r="F12" s="34" t="s">
        <v>100</v>
      </c>
      <c r="G12" s="34" t="s">
        <v>99</v>
      </c>
    </row>
    <row r="13" spans="1:9" s="34" customFormat="1" x14ac:dyDescent="0.2">
      <c r="A13" s="34" t="str">
        <f>IF(SUM($D$13:$G$13)&lt;=IF(MetMax!$C$16="Forint",$B$13,$C$13),"OK","STOP")</f>
        <v>OK</v>
      </c>
      <c r="B13" s="58">
        <v>100000000</v>
      </c>
      <c r="C13" s="58">
        <v>325000</v>
      </c>
      <c r="D13" s="58">
        <f>IF(MetMax!$J$30="Ezt kérem!",MetMax!$H$30,0)</f>
        <v>0</v>
      </c>
      <c r="E13" s="58">
        <f>IF(MetMax!$J$32="Ezt kérem!",MetMax!$H$32,0)</f>
        <v>0</v>
      </c>
      <c r="F13" s="58">
        <f>IF(MetMax!$J$49="Ezt kérem!",MetMax!$H$49*60,0)</f>
        <v>0</v>
      </c>
      <c r="G13" s="58">
        <f>IF(MetMax!$J$50="Ezt kérem!",MetMax!$H$50*120,0)</f>
        <v>0</v>
      </c>
    </row>
    <row r="14" spans="1:9" s="34" customFormat="1" x14ac:dyDescent="0.2"/>
    <row r="15" spans="1:9" s="34" customFormat="1" x14ac:dyDescent="0.2"/>
    <row r="16" spans="1:9" s="34" customFormat="1" x14ac:dyDescent="0.2">
      <c r="A16" s="34" t="s">
        <v>93</v>
      </c>
      <c r="B16" s="34" t="s">
        <v>91</v>
      </c>
      <c r="C16" s="34" t="s">
        <v>92</v>
      </c>
      <c r="D16" s="34" t="s">
        <v>101</v>
      </c>
      <c r="E16" s="34" t="s">
        <v>102</v>
      </c>
      <c r="F16" s="34" t="s">
        <v>103</v>
      </c>
      <c r="G16" s="34" t="s">
        <v>104</v>
      </c>
      <c r="H16" s="34" t="s">
        <v>105</v>
      </c>
      <c r="I16" s="34" t="s">
        <v>106</v>
      </c>
    </row>
    <row r="17" spans="1:9" s="34" customFormat="1" x14ac:dyDescent="0.2">
      <c r="A17" s="58" t="str">
        <f>IF(SUM($D$17:$I$17)&lt;=IF(MetMax!$C$16="Forint",$B$17,$C$17),"OK","STOP")</f>
        <v>OK</v>
      </c>
      <c r="B17" s="58">
        <v>200000000</v>
      </c>
      <c r="C17" s="58">
        <v>650000</v>
      </c>
      <c r="D17" s="58">
        <f>IF(MetMax!$J$42="Ezt kérem!",MetMax!$H$42,0)</f>
        <v>8000000</v>
      </c>
      <c r="E17" s="58">
        <f>IF(MetMax!$J$43="Ezt kérem!",MetMax!$H$43*2.5,0)</f>
        <v>0</v>
      </c>
      <c r="F17" s="58">
        <f>IF(MetMax!$J$41="Ezt kérem!",MetMax!$H$41,0)</f>
        <v>0</v>
      </c>
      <c r="G17" s="58">
        <f>IF(MetMax!$J$40="Ezt kérem!",MetMax!$H$40,0)</f>
        <v>0</v>
      </c>
      <c r="H17" s="58">
        <f>IF(MetMax!$J$51="Ezt kérem!",MetMax!$H$51*60,0)</f>
        <v>0</v>
      </c>
      <c r="I17" s="58">
        <f>IF(MetMax!$J$52="Ezt kérem!",MetMax!$H$52*120,0)</f>
        <v>0</v>
      </c>
    </row>
    <row r="18" spans="1:9" s="34" customFormat="1" ht="15.75" x14ac:dyDescent="0.25">
      <c r="A18" s="25"/>
    </row>
    <row r="19" spans="1:9" s="34" customFormat="1" x14ac:dyDescent="0.2"/>
    <row r="20" spans="1:9" s="34" customFormat="1" x14ac:dyDescent="0.2">
      <c r="A20" s="34" t="s">
        <v>93</v>
      </c>
      <c r="B20" s="34" t="s">
        <v>91</v>
      </c>
      <c r="C20" s="34" t="s">
        <v>92</v>
      </c>
      <c r="D20" s="34" t="s">
        <v>98</v>
      </c>
      <c r="E20" s="34" t="s">
        <v>100</v>
      </c>
      <c r="F20" s="34" t="s">
        <v>99</v>
      </c>
    </row>
    <row r="21" spans="1:9" s="34" customFormat="1" x14ac:dyDescent="0.2">
      <c r="A21" s="58" t="str">
        <f>IF(SUM($D$21:$F$21)&lt;=IF(MetMax!$C$16="Forint",$B$21,$C$21),"OK","STOP")</f>
        <v>OK</v>
      </c>
      <c r="B21" s="58">
        <v>100000000</v>
      </c>
      <c r="C21" s="58">
        <v>325000</v>
      </c>
      <c r="D21" s="58">
        <f>IF(MetMax!$J$32="Ezt kérem!",MetMax!$H$32,0)</f>
        <v>0</v>
      </c>
      <c r="E21" s="58">
        <f>IF(MetMax!$J$49="Ezt kérem!",MetMax!$H$49*60,0)</f>
        <v>0</v>
      </c>
      <c r="F21" s="58">
        <f>IF(MetMax!$J$50="Ezt kérem!",MetMax!$H$50*120,0)</f>
        <v>0</v>
      </c>
    </row>
    <row r="22" spans="1:9" s="34" customFormat="1" x14ac:dyDescent="0.2"/>
    <row r="23" spans="1:9" s="34" customFormat="1" x14ac:dyDescent="0.2"/>
    <row r="24" spans="1:9" s="34" customFormat="1" x14ac:dyDescent="0.2">
      <c r="A24" s="34" t="s">
        <v>93</v>
      </c>
      <c r="B24" s="34" t="s">
        <v>91</v>
      </c>
      <c r="C24" s="34" t="s">
        <v>92</v>
      </c>
      <c r="D24" s="34" t="s">
        <v>0</v>
      </c>
      <c r="E24" s="34" t="s">
        <v>2</v>
      </c>
    </row>
    <row r="25" spans="1:9" s="34" customFormat="1" x14ac:dyDescent="0.2">
      <c r="A25" s="58" t="str">
        <f>IF(SUM($D$25:$E$25)&lt;=IF(MetMax!$C$16="Forint",$B$25,$C$25),"OK","STOP")</f>
        <v>OK</v>
      </c>
      <c r="B25" s="58">
        <v>200000000</v>
      </c>
      <c r="C25" s="58">
        <v>650000</v>
      </c>
      <c r="D25" s="58">
        <f>IF(MetMax!$J$28="Ezt kérem!",MetMax!$H$28,0)</f>
        <v>10000000</v>
      </c>
      <c r="E25" s="58">
        <f>IF(MetMax!$J$31="Ezt kérem!",MetMax!$H$31,0)</f>
        <v>0</v>
      </c>
      <c r="F25" s="58"/>
    </row>
    <row r="26" spans="1:9" s="34" customFormat="1" x14ac:dyDescent="0.2"/>
    <row r="27" spans="1:9" s="34" customFormat="1" x14ac:dyDescent="0.2"/>
    <row r="28" spans="1:9" s="34" customFormat="1" x14ac:dyDescent="0.2">
      <c r="A28" s="34" t="s">
        <v>93</v>
      </c>
      <c r="B28" s="34" t="s">
        <v>91</v>
      </c>
      <c r="C28" s="34" t="s">
        <v>92</v>
      </c>
      <c r="D28" s="34" t="s">
        <v>14</v>
      </c>
      <c r="E28" s="34" t="s">
        <v>107</v>
      </c>
      <c r="F28" s="34" t="s">
        <v>15</v>
      </c>
      <c r="G28" s="34" t="s">
        <v>108</v>
      </c>
    </row>
    <row r="29" spans="1:9" s="34" customFormat="1" x14ac:dyDescent="0.2">
      <c r="A29" s="58" t="str">
        <f>IF(SUM($D$29:$G$29)&lt;=IF(MetMax!$C$16="Forint",$B$29,$C$29),"OK","STOP")</f>
        <v>OK</v>
      </c>
      <c r="B29" s="58">
        <v>40000</v>
      </c>
      <c r="C29" s="58">
        <v>130</v>
      </c>
      <c r="D29" s="58">
        <f>IF(MetMax!$J$63="Ezt kérem!",MetMax!$H$63,0)</f>
        <v>5000</v>
      </c>
      <c r="E29" s="58">
        <f>IF(MetMax!$J$64="Ezt kérem!",MetMax!$H$64*2,0)</f>
        <v>0</v>
      </c>
      <c r="F29" s="58">
        <f>IF(MetMax!$J$65="Ezt kérem!",MetMax!$H$65,0)</f>
        <v>0</v>
      </c>
      <c r="G29" s="58">
        <f>IF(MetMax!$J$66="Ezt kérem!",MetMax!$H$66*2,0)</f>
        <v>0</v>
      </c>
    </row>
    <row r="30" spans="1:9" s="34" customFormat="1" x14ac:dyDescent="0.2"/>
    <row r="31" spans="1:9" s="34" customFormat="1" x14ac:dyDescent="0.2"/>
    <row r="32" spans="1:9" s="34" customFormat="1" x14ac:dyDescent="0.2">
      <c r="A32" s="34" t="s">
        <v>93</v>
      </c>
      <c r="B32" s="34" t="s">
        <v>91</v>
      </c>
      <c r="C32" s="34" t="s">
        <v>92</v>
      </c>
      <c r="D32" s="34" t="s">
        <v>16</v>
      </c>
      <c r="E32" s="34" t="s">
        <v>109</v>
      </c>
      <c r="F32" s="34" t="s">
        <v>17</v>
      </c>
      <c r="G32" s="34" t="s">
        <v>110</v>
      </c>
    </row>
    <row r="33" spans="1:7" s="34" customFormat="1" x14ac:dyDescent="0.2">
      <c r="A33" s="58" t="str">
        <f>IF(SUM($D$33:$G$33)&lt;=IF(MetMax!$C$16="Forint",$B$33,$C$33),"OK","STOP")</f>
        <v>OK</v>
      </c>
      <c r="B33" s="58">
        <v>40000</v>
      </c>
      <c r="C33" s="58">
        <v>130</v>
      </c>
      <c r="D33" s="58">
        <f>IF(MetMax!$J$67="Ezt kérem!",MetMax!$H$67,0)</f>
        <v>0</v>
      </c>
      <c r="E33" s="58">
        <f>IF(MetMax!$J$68="Ezt kérem!",MetMax!$H$68*2,0)</f>
        <v>0</v>
      </c>
      <c r="F33" s="58">
        <f>IF(MetMax!$J$69="Ezt kérem!",MetMax!$H$69,0)</f>
        <v>0</v>
      </c>
      <c r="G33" s="58">
        <f>IF(MetMax!$J$70="Ezt kérem!",MetMax!$H$70*2,0)</f>
        <v>0</v>
      </c>
    </row>
    <row r="34" spans="1:7" s="34" customFormat="1" x14ac:dyDescent="0.2"/>
    <row r="35" spans="1:7" s="34" customFormat="1" x14ac:dyDescent="0.2"/>
    <row r="36" spans="1:7" s="34" customFormat="1" x14ac:dyDescent="0.2">
      <c r="A36" s="34" t="s">
        <v>93</v>
      </c>
      <c r="B36" s="34" t="s">
        <v>91</v>
      </c>
      <c r="C36" s="34" t="s">
        <v>92</v>
      </c>
      <c r="D36" s="34" t="s">
        <v>111</v>
      </c>
      <c r="E36" s="34" t="s">
        <v>112</v>
      </c>
    </row>
    <row r="37" spans="1:7" s="34" customFormat="1" x14ac:dyDescent="0.2">
      <c r="A37" s="58" t="str">
        <f>IF(SUM($D$37:$E$37)&lt;=IF(MetMax!$C$16="Forint",$B$37,$C$37),"OK","STOP")</f>
        <v>OK</v>
      </c>
      <c r="B37" s="58">
        <v>1000000</v>
      </c>
      <c r="C37" s="58">
        <v>3250</v>
      </c>
      <c r="D37" s="58">
        <f>IF(MetMax!$J$57="Ezt kérem!",MetMax!$H$57,0)</f>
        <v>0</v>
      </c>
      <c r="E37" s="58">
        <f>IF(MetMax!$J$58="Ezt kérem!",MetMax!$H$58*2,0)</f>
        <v>0</v>
      </c>
    </row>
    <row r="38" spans="1:7" s="34" customFormat="1" x14ac:dyDescent="0.2"/>
    <row r="39" spans="1:7" s="34" customFormat="1" x14ac:dyDescent="0.2"/>
    <row r="40" spans="1:7" s="34" customFormat="1" x14ac:dyDescent="0.2">
      <c r="A40" s="34" t="s">
        <v>93</v>
      </c>
      <c r="B40" s="34" t="s">
        <v>91</v>
      </c>
      <c r="C40" s="34" t="s">
        <v>92</v>
      </c>
      <c r="D40" s="34" t="s">
        <v>113</v>
      </c>
      <c r="E40" s="34" t="s">
        <v>114</v>
      </c>
    </row>
    <row r="41" spans="1:7" s="34" customFormat="1" x14ac:dyDescent="0.2">
      <c r="A41" s="58" t="str">
        <f>IF(SUM($D$41:$E$41)&lt;=IF(MetMax!$C$16="Forint",$B$41,$C$41),"OK","STOP")</f>
        <v>OK</v>
      </c>
      <c r="B41" s="58">
        <v>1000000</v>
      </c>
      <c r="C41" s="58">
        <v>3250</v>
      </c>
      <c r="D41" s="58">
        <f>IF(MetMax!$J$59="Ezt kérem!",MetMax!$H$59,0)</f>
        <v>300000</v>
      </c>
      <c r="E41" s="58">
        <f>IF(MetMax!$J$60="Ezt kérem!",MetMax!$H$60*2,0)</f>
        <v>0</v>
      </c>
    </row>
    <row r="42" spans="1:7" s="34" customFormat="1" x14ac:dyDescent="0.2"/>
    <row r="43" spans="1:7" s="34" customFormat="1" x14ac:dyDescent="0.2"/>
    <row r="44" spans="1:7" s="34" customFormat="1" x14ac:dyDescent="0.2">
      <c r="A44" s="34" t="s">
        <v>93</v>
      </c>
      <c r="B44" s="34" t="s">
        <v>91</v>
      </c>
      <c r="C44" s="34" t="s">
        <v>92</v>
      </c>
      <c r="D44" s="34" t="s">
        <v>115</v>
      </c>
      <c r="E44" s="34" t="s">
        <v>116</v>
      </c>
      <c r="F44" s="34" t="s">
        <v>117</v>
      </c>
    </row>
    <row r="45" spans="1:7" s="34" customFormat="1" x14ac:dyDescent="0.2">
      <c r="A45" s="58" t="str">
        <f>IF(SUM($D$45:$F$45)&lt;=IF(MetMax!$C$16="Forint",$B$45,$C$45),"OK","STOP")</f>
        <v>OK</v>
      </c>
      <c r="B45" s="58">
        <v>100000000</v>
      </c>
      <c r="C45" s="58">
        <v>325000</v>
      </c>
      <c r="D45" s="58">
        <f>IF(MetMax!$J$44="Ezt kérem!",MetMax!$H$44,0)</f>
        <v>0</v>
      </c>
      <c r="E45" s="58">
        <f>IF(MetMax!$J$53="Ezt kérem!",MetMax!$H$53*60,0)</f>
        <v>0</v>
      </c>
      <c r="F45" s="58">
        <f>IF(MetMax!$J$54="Ezt kérem!",MetMax!$H$54*120,0)</f>
        <v>0</v>
      </c>
    </row>
    <row r="49" spans="1:7" s="6" customFormat="1" x14ac:dyDescent="0.2"/>
    <row r="54" spans="1:7" x14ac:dyDescent="0.2">
      <c r="A54" s="26" t="s">
        <v>388</v>
      </c>
    </row>
    <row r="57" spans="1:7" x14ac:dyDescent="0.2">
      <c r="A57" t="s">
        <v>93</v>
      </c>
      <c r="B57" t="s">
        <v>91</v>
      </c>
      <c r="C57" t="s">
        <v>92</v>
      </c>
      <c r="D57" t="s">
        <v>94</v>
      </c>
      <c r="E57" t="s">
        <v>18</v>
      </c>
    </row>
    <row r="58" spans="1:7" x14ac:dyDescent="0.2">
      <c r="A58" s="23" t="s">
        <v>425</v>
      </c>
      <c r="B58" s="23">
        <v>50000000</v>
      </c>
      <c r="C58" s="23">
        <v>170000</v>
      </c>
      <c r="D58" s="23">
        <f>IF(OR(MetCare!$J$35="Ezt kérem!",MetCare!$J$36="Ezt kérem!",MetCare!$J$37="Ezt kérem!"),MetCare!$H$35,0)</f>
        <v>10000000</v>
      </c>
      <c r="E58" s="23">
        <f>IF(MetCare!$J$77="Ezt kérem!",MetCare!$H$77,0)</f>
        <v>0</v>
      </c>
    </row>
    <row r="59" spans="1:7" x14ac:dyDescent="0.2">
      <c r="A59" t="str">
        <f>IF(SUM($D$58:$E$58)&lt;=IF(MetCare!$C$16="Forint",$B$58,$C$58),"OK","STOP")</f>
        <v>OK</v>
      </c>
    </row>
    <row r="61" spans="1:7" s="34" customFormat="1" x14ac:dyDescent="0.2">
      <c r="A61" s="34" t="s">
        <v>93</v>
      </c>
      <c r="B61" s="34" t="s">
        <v>91</v>
      </c>
      <c r="C61" s="34" t="s">
        <v>92</v>
      </c>
      <c r="D61" s="34" t="s">
        <v>1</v>
      </c>
      <c r="E61" s="34" t="s">
        <v>95</v>
      </c>
      <c r="F61" s="34" t="s">
        <v>96</v>
      </c>
      <c r="G61" s="34" t="s">
        <v>389</v>
      </c>
    </row>
    <row r="62" spans="1:7" s="34" customFormat="1" x14ac:dyDescent="0.2">
      <c r="A62" s="58" t="str">
        <f>IF(SUM($D$62:$G$62)&lt;=IF(MetCare!$C$16="Forint",$B$62,$C$62),"OK","STOP")</f>
        <v>OK</v>
      </c>
      <c r="B62" s="58">
        <v>100000000</v>
      </c>
      <c r="C62" s="58">
        <v>325000</v>
      </c>
      <c r="D62" s="58">
        <f>IF(MetCare!$J$29="Ezt kérem!",MetCare!$H$29,0)</f>
        <v>0</v>
      </c>
      <c r="E62" s="58">
        <f>IF(MetCare!$J$47="Ezt kérem!",MetCare!$H$47*60,0)</f>
        <v>0</v>
      </c>
      <c r="F62" s="58">
        <f>IF(MetCare!$J$48="Ezt kérem!",MetCare!$H$48*120,0)</f>
        <v>0</v>
      </c>
      <c r="G62" s="58">
        <f>IF(MetCare!$J$49="Ezt kérem!",MetCare!$H$49*240,0)</f>
        <v>0</v>
      </c>
    </row>
    <row r="63" spans="1:7" s="34" customFormat="1" x14ac:dyDescent="0.2"/>
    <row r="64" spans="1:7" s="34" customFormat="1" x14ac:dyDescent="0.2"/>
    <row r="65" spans="1:10" s="34" customFormat="1" x14ac:dyDescent="0.2">
      <c r="A65" s="34" t="s">
        <v>93</v>
      </c>
      <c r="B65" s="34" t="s">
        <v>91</v>
      </c>
      <c r="C65" s="34" t="s">
        <v>92</v>
      </c>
      <c r="D65" s="34" t="s">
        <v>97</v>
      </c>
      <c r="E65" s="34" t="s">
        <v>98</v>
      </c>
      <c r="F65" s="34" t="s">
        <v>100</v>
      </c>
      <c r="G65" s="34" t="s">
        <v>99</v>
      </c>
      <c r="H65" s="34" t="s">
        <v>390</v>
      </c>
    </row>
    <row r="66" spans="1:10" s="34" customFormat="1" x14ac:dyDescent="0.2">
      <c r="A66" s="34" t="str">
        <f>IF(SUM($D$66:$H$66)&lt;=IF(MetCare!$C$16="Forint",$B$66,$C$66),"OK","STOP")</f>
        <v>OK</v>
      </c>
      <c r="B66" s="58">
        <v>100000000</v>
      </c>
      <c r="C66" s="58">
        <v>325000</v>
      </c>
      <c r="D66" s="58">
        <f>IF(MetCare!$J$30="Ezt kérem!",MetCare!$H$30,0)</f>
        <v>0</v>
      </c>
      <c r="E66" s="58">
        <f>IF(MetCare!$J$32="Ezt kérem!",MetCare!$H$32,0)</f>
        <v>0</v>
      </c>
      <c r="F66" s="58">
        <f>IF(MetCare!$J$50="Ezt kérem!",MetCare!$H$50*60,0)</f>
        <v>0</v>
      </c>
      <c r="G66" s="58">
        <f>IF(MetCare!$J$51="Ezt kérem!",MetCare!$H$51*120,0)</f>
        <v>0</v>
      </c>
      <c r="H66" s="58">
        <f>IF(MetCare!$J$52="Ezt kérem!",MetCare!$H$52*240,0)</f>
        <v>0</v>
      </c>
    </row>
    <row r="67" spans="1:10" s="34" customFormat="1" x14ac:dyDescent="0.2"/>
    <row r="68" spans="1:10" s="34" customFormat="1" x14ac:dyDescent="0.2"/>
    <row r="69" spans="1:10" s="34" customFormat="1" x14ac:dyDescent="0.2">
      <c r="A69" s="34" t="s">
        <v>93</v>
      </c>
      <c r="B69" s="34" t="s">
        <v>91</v>
      </c>
      <c r="C69" s="34" t="s">
        <v>92</v>
      </c>
      <c r="D69" s="34" t="s">
        <v>101</v>
      </c>
      <c r="E69" s="34" t="s">
        <v>102</v>
      </c>
      <c r="F69" s="34" t="s">
        <v>103</v>
      </c>
      <c r="G69" s="34" t="s">
        <v>104</v>
      </c>
      <c r="H69" s="34" t="s">
        <v>105</v>
      </c>
      <c r="I69" s="34" t="s">
        <v>106</v>
      </c>
      <c r="J69" s="34" t="s">
        <v>391</v>
      </c>
    </row>
    <row r="70" spans="1:10" s="34" customFormat="1" x14ac:dyDescent="0.2">
      <c r="A70" s="58" t="str">
        <f>IF(SUM($D$70:$J$70)&lt;=IF(MetCare!$C$16="Forint",$B$70,$C$70),"OK","STOP")</f>
        <v>OK</v>
      </c>
      <c r="B70" s="58">
        <v>200000000</v>
      </c>
      <c r="C70" s="58">
        <v>650000</v>
      </c>
      <c r="D70" s="58">
        <f>IF(MetCare!$J$42="Ezt kérem!",MetCare!$H$42,0)</f>
        <v>0</v>
      </c>
      <c r="E70" s="58">
        <f>IF(MetCare!$J$43="Ezt kérem!",MetCare!$H$43*2.5,0)</f>
        <v>0</v>
      </c>
      <c r="F70" s="58">
        <f>IF(MetCare!$J$41="Ezt kérem!",MetCare!$H$41,0)</f>
        <v>0</v>
      </c>
      <c r="G70" s="58">
        <f>IF(MetCare!$J$40="Ezt kérem!",MetCare!$H$40,0)</f>
        <v>0</v>
      </c>
      <c r="H70" s="58">
        <f>IF(MetCare!$J$53="Ezt kérem!",MetCare!$H$53*60,0)</f>
        <v>0</v>
      </c>
      <c r="I70" s="58">
        <f>IF(MetCare!$J$54="Ezt kérem!",MetCare!$H$54*120,0)</f>
        <v>0</v>
      </c>
      <c r="J70" s="58">
        <f>IF(MetCare!$J$55="Ezt kérem!",MetCare!$H$55*240,0)</f>
        <v>0</v>
      </c>
    </row>
    <row r="71" spans="1:10" s="34" customFormat="1" ht="15.75" x14ac:dyDescent="0.25">
      <c r="A71" s="25"/>
    </row>
    <row r="72" spans="1:10" s="34" customFormat="1" x14ac:dyDescent="0.2"/>
    <row r="73" spans="1:10" s="34" customFormat="1" x14ac:dyDescent="0.2">
      <c r="A73" s="34" t="s">
        <v>93</v>
      </c>
      <c r="B73" s="34" t="s">
        <v>91</v>
      </c>
      <c r="C73" s="34" t="s">
        <v>92</v>
      </c>
      <c r="D73" s="34" t="s">
        <v>98</v>
      </c>
      <c r="E73" s="34" t="s">
        <v>100</v>
      </c>
      <c r="F73" s="34" t="s">
        <v>99</v>
      </c>
      <c r="G73" s="34" t="s">
        <v>390</v>
      </c>
    </row>
    <row r="74" spans="1:10" s="34" customFormat="1" x14ac:dyDescent="0.2">
      <c r="A74" s="58" t="str">
        <f>IF(SUM($D$74:$G$74)&lt;=IF(MetCare!$C$16="Forint",$B$74,$C$74),"OK","STOP")</f>
        <v>OK</v>
      </c>
      <c r="B74" s="58">
        <v>100000000</v>
      </c>
      <c r="C74" s="58">
        <v>325000</v>
      </c>
      <c r="D74" s="58">
        <f>IF(MetCare!$J$32="Ezt kérem!",MetCare!$H$32,0)</f>
        <v>0</v>
      </c>
      <c r="E74" s="58">
        <f>IF(MetCare!$J$50="Ezt kérem!",MetCare!$H$50*60,0)</f>
        <v>0</v>
      </c>
      <c r="F74" s="58">
        <f>IF(MetCare!$J$51="Ezt kérem!",MetCare!$H$51*120,0)</f>
        <v>0</v>
      </c>
      <c r="G74" s="58">
        <f>IF(MetCare!$J$52="Ezt kérem!",MetCare!$H$52*240,0)</f>
        <v>0</v>
      </c>
    </row>
    <row r="75" spans="1:10" s="34" customFormat="1" x14ac:dyDescent="0.2"/>
    <row r="76" spans="1:10" s="34" customFormat="1" x14ac:dyDescent="0.2"/>
    <row r="77" spans="1:10" s="34" customFormat="1" x14ac:dyDescent="0.2">
      <c r="A77" s="34" t="s">
        <v>93</v>
      </c>
      <c r="B77" s="34" t="s">
        <v>91</v>
      </c>
      <c r="C77" s="34" t="s">
        <v>92</v>
      </c>
      <c r="D77" s="34" t="s">
        <v>0</v>
      </c>
      <c r="E77" s="34" t="s">
        <v>2</v>
      </c>
    </row>
    <row r="78" spans="1:10" s="34" customFormat="1" x14ac:dyDescent="0.2">
      <c r="A78" s="58" t="str">
        <f>IF(SUM($D$78:$E$78)&lt;=IF(MetCare!$C$16="Forint",$B$78,$C$78),"OK","STOP")</f>
        <v>OK</v>
      </c>
      <c r="B78" s="58">
        <v>200000000</v>
      </c>
      <c r="C78" s="58">
        <v>650000</v>
      </c>
      <c r="D78" s="58">
        <f>IF(MetCare!$J$28="Ezt kérem!",MetCare!$H$28,0)</f>
        <v>10000000</v>
      </c>
      <c r="E78" s="58">
        <f>IF(MetCare!$J$31="Ezt kérem!",MetCare!$H$31,0)</f>
        <v>0</v>
      </c>
      <c r="F78" s="58"/>
    </row>
    <row r="79" spans="1:10" s="34" customFormat="1" x14ac:dyDescent="0.2"/>
    <row r="80" spans="1:10" s="34" customFormat="1" x14ac:dyDescent="0.2"/>
    <row r="81" spans="1:7" s="34" customFormat="1" x14ac:dyDescent="0.2">
      <c r="A81" s="34" t="s">
        <v>93</v>
      </c>
      <c r="B81" s="34" t="s">
        <v>91</v>
      </c>
      <c r="C81" s="34" t="s">
        <v>92</v>
      </c>
      <c r="D81" s="34" t="s">
        <v>14</v>
      </c>
      <c r="E81" s="34" t="s">
        <v>107</v>
      </c>
      <c r="F81" s="34" t="s">
        <v>15</v>
      </c>
      <c r="G81" s="34" t="s">
        <v>108</v>
      </c>
    </row>
    <row r="82" spans="1:7" s="34" customFormat="1" x14ac:dyDescent="0.2">
      <c r="A82" s="58" t="str">
        <f>IF(SUM($D$82:$G$82)&lt;=IF(MetCare!$C$16="Forint",$B$82,$C$82),"OK","STOP")</f>
        <v>OK</v>
      </c>
      <c r="B82" s="58">
        <v>40000</v>
      </c>
      <c r="C82" s="58">
        <v>130</v>
      </c>
      <c r="D82" s="58">
        <f>IF(MetCare!$J$67="Ezt kérem!",MetCare!$H$67,0)</f>
        <v>0</v>
      </c>
      <c r="E82" s="58">
        <f>IF(MetCare!$J$68="Ezt kérem!",MetCare!$H$68*2,0)</f>
        <v>0</v>
      </c>
      <c r="F82" s="58">
        <f>IF(MetCare!$J$69="Ezt kérem!",MetCare!$H$69,0)</f>
        <v>0</v>
      </c>
      <c r="G82" s="58">
        <f>IF(MetCare!$J$70="Ezt kérem!",MetCare!$H$70*2,0)</f>
        <v>0</v>
      </c>
    </row>
    <row r="83" spans="1:7" s="34" customFormat="1" x14ac:dyDescent="0.2"/>
    <row r="84" spans="1:7" s="34" customFormat="1" x14ac:dyDescent="0.2"/>
    <row r="85" spans="1:7" s="34" customFormat="1" x14ac:dyDescent="0.2">
      <c r="A85" s="34" t="s">
        <v>93</v>
      </c>
      <c r="B85" s="34" t="s">
        <v>91</v>
      </c>
      <c r="C85" s="34" t="s">
        <v>92</v>
      </c>
      <c r="D85" s="34" t="s">
        <v>16</v>
      </c>
      <c r="E85" s="34" t="s">
        <v>109</v>
      </c>
      <c r="F85" s="34" t="s">
        <v>17</v>
      </c>
      <c r="G85" s="34" t="s">
        <v>110</v>
      </c>
    </row>
    <row r="86" spans="1:7" s="34" customFormat="1" x14ac:dyDescent="0.2">
      <c r="A86" s="58" t="str">
        <f>IF(SUM($D$86:$G$86)&lt;=IF(MetCare!$C$16="Forint",$B$86,$C$86),"OK","STOP")</f>
        <v>OK</v>
      </c>
      <c r="B86" s="58">
        <v>40000</v>
      </c>
      <c r="C86" s="58">
        <v>130</v>
      </c>
      <c r="D86" s="58">
        <f>IF(MetCare!$J$71="Ezt kérem!",MetCare!$H$71,0)</f>
        <v>3000</v>
      </c>
      <c r="E86" s="58">
        <f>IF(MetCare!$J$72="Ezt kérem!",MetCare!$H$72*2,0)</f>
        <v>0</v>
      </c>
      <c r="F86" s="58">
        <f>IF(MetCare!$J$73="Ezt kérem!",MetCare!$H$73,0)</f>
        <v>0</v>
      </c>
      <c r="G86" s="58">
        <f>IF(MetCare!$J$74="Ezt kérem!",MetCare!$H$74*2,0)</f>
        <v>0</v>
      </c>
    </row>
    <row r="87" spans="1:7" s="34" customFormat="1" x14ac:dyDescent="0.2"/>
    <row r="88" spans="1:7" s="34" customFormat="1" x14ac:dyDescent="0.2"/>
    <row r="89" spans="1:7" s="34" customFormat="1" x14ac:dyDescent="0.2">
      <c r="A89" s="34" t="s">
        <v>93</v>
      </c>
      <c r="B89" s="34" t="s">
        <v>91</v>
      </c>
      <c r="C89" s="34" t="s">
        <v>92</v>
      </c>
      <c r="D89" s="34" t="s">
        <v>111</v>
      </c>
      <c r="E89" s="34" t="s">
        <v>112</v>
      </c>
    </row>
    <row r="90" spans="1:7" s="34" customFormat="1" x14ac:dyDescent="0.2">
      <c r="A90" s="58" t="str">
        <f>IF(SUM($D$90:$E$90)&lt;=IF(MetCare!$C$16="Forint",$B$90,$C$90),"OK","STOP")</f>
        <v>OK</v>
      </c>
      <c r="B90" s="58">
        <v>1000000</v>
      </c>
      <c r="C90" s="58">
        <v>3250</v>
      </c>
      <c r="D90" s="58">
        <f>IF(MetCare!$J$61="Ezt kérem!",MetCare!$H$61,0)</f>
        <v>0</v>
      </c>
      <c r="E90" s="58">
        <f>IF(MetCare!$J$62="Ezt kérem!",MetCare!$H$62*2,0)</f>
        <v>0</v>
      </c>
    </row>
    <row r="91" spans="1:7" s="34" customFormat="1" x14ac:dyDescent="0.2"/>
    <row r="92" spans="1:7" s="34" customFormat="1" x14ac:dyDescent="0.2"/>
    <row r="93" spans="1:7" s="34" customFormat="1" x14ac:dyDescent="0.2">
      <c r="A93" s="34" t="s">
        <v>93</v>
      </c>
      <c r="B93" s="34" t="s">
        <v>91</v>
      </c>
      <c r="C93" s="34" t="s">
        <v>92</v>
      </c>
      <c r="D93" s="34" t="s">
        <v>113</v>
      </c>
      <c r="E93" s="34" t="s">
        <v>114</v>
      </c>
    </row>
    <row r="94" spans="1:7" s="34" customFormat="1" x14ac:dyDescent="0.2">
      <c r="A94" s="58" t="str">
        <f>IF(SUM($D$94:$E$94)&lt;=IF(MetCare!$C$16="Forint",$B$94,$C$94),"OK","STOP")</f>
        <v>OK</v>
      </c>
      <c r="B94" s="58">
        <v>1000000</v>
      </c>
      <c r="C94" s="58">
        <v>3250</v>
      </c>
      <c r="D94" s="58">
        <f>IF(MetCare!$J$63="Ezt kérem!",MetCare!$H$63,0)</f>
        <v>200000</v>
      </c>
      <c r="E94" s="58">
        <f>IF(MetCare!$J$64="Ezt kérem!",MetCare!$H$64*2,0)</f>
        <v>0</v>
      </c>
    </row>
    <row r="95" spans="1:7" s="34" customFormat="1" x14ac:dyDescent="0.2"/>
    <row r="96" spans="1:7" s="34" customFormat="1" x14ac:dyDescent="0.2"/>
    <row r="97" spans="1:7" s="34" customFormat="1" x14ac:dyDescent="0.2">
      <c r="A97" s="34" t="s">
        <v>93</v>
      </c>
      <c r="B97" s="34" t="s">
        <v>91</v>
      </c>
      <c r="C97" s="34" t="s">
        <v>92</v>
      </c>
      <c r="D97" s="34" t="s">
        <v>115</v>
      </c>
      <c r="E97" s="34" t="s">
        <v>116</v>
      </c>
      <c r="F97" s="34" t="s">
        <v>117</v>
      </c>
      <c r="G97" s="34" t="s">
        <v>392</v>
      </c>
    </row>
    <row r="98" spans="1:7" s="34" customFormat="1" x14ac:dyDescent="0.2">
      <c r="A98" s="58" t="str">
        <f>IF(SUM($D$98:$G$98)&lt;=IF(MetCare!$C$16="Forint",$B$98,$C$98),"OK","STOP")</f>
        <v>OK</v>
      </c>
      <c r="B98" s="58">
        <v>100000000</v>
      </c>
      <c r="C98" s="58">
        <v>325000</v>
      </c>
      <c r="D98" s="58">
        <f>IF(MetCare!$J$44="Ezt kérem!",MetCare!$H$44,0)</f>
        <v>5000000</v>
      </c>
      <c r="E98" s="58">
        <f>IF(MetCare!$J$56="Ezt kérem!",MetCare!$H$56*60,0)</f>
        <v>0</v>
      </c>
      <c r="F98" s="58">
        <f>IF(MetCare!$J$57="Ezt kérem!",MetCare!$H$57*120,0)</f>
        <v>0</v>
      </c>
      <c r="G98" s="58">
        <f>IF(MetCare!$J$58="Ezt kérem!",MetCare!$H$58*240,0)</f>
        <v>0</v>
      </c>
    </row>
    <row r="102" spans="1:7" s="6" customFormat="1" x14ac:dyDescent="0.2"/>
    <row r="107" spans="1:7" x14ac:dyDescent="0.2">
      <c r="A107" s="26" t="s">
        <v>400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0A5B"/>
  </sheetPr>
  <dimension ref="A4:K19"/>
  <sheetViews>
    <sheetView workbookViewId="0">
      <selection activeCell="B3" sqref="B3"/>
    </sheetView>
  </sheetViews>
  <sheetFormatPr defaultRowHeight="12.75" x14ac:dyDescent="0.2"/>
  <cols>
    <col min="2" max="2" width="11" bestFit="1" customWidth="1"/>
    <col min="3" max="3" width="11.42578125" bestFit="1" customWidth="1"/>
    <col min="4" max="5" width="12.42578125" bestFit="1" customWidth="1"/>
    <col min="6" max="7" width="13.7109375" bestFit="1" customWidth="1"/>
    <col min="8" max="10" width="10.28515625" bestFit="1" customWidth="1"/>
  </cols>
  <sheetData>
    <row r="4" spans="1:11" x14ac:dyDescent="0.2">
      <c r="A4" t="s">
        <v>123</v>
      </c>
      <c r="B4" s="28">
        <v>0</v>
      </c>
      <c r="C4" s="28">
        <v>250000</v>
      </c>
      <c r="D4" s="28">
        <v>5000001</v>
      </c>
      <c r="E4" s="28">
        <v>40000001</v>
      </c>
      <c r="F4" s="28">
        <v>80000001</v>
      </c>
      <c r="G4" s="28">
        <v>150000001</v>
      </c>
    </row>
    <row r="5" spans="1:11" x14ac:dyDescent="0.2">
      <c r="A5" t="s">
        <v>124</v>
      </c>
      <c r="B5" s="29">
        <v>0</v>
      </c>
      <c r="C5" s="29">
        <v>812.01</v>
      </c>
      <c r="D5" s="29">
        <v>16250.01</v>
      </c>
      <c r="E5" s="29">
        <v>130000.01</v>
      </c>
      <c r="F5" s="29">
        <v>260000.01</v>
      </c>
      <c r="G5" s="29">
        <v>487500.01</v>
      </c>
      <c r="J5">
        <v>0</v>
      </c>
      <c r="K5" t="s">
        <v>414</v>
      </c>
    </row>
    <row r="6" spans="1:11" x14ac:dyDescent="0.2">
      <c r="A6" t="s">
        <v>125</v>
      </c>
      <c r="B6">
        <v>2</v>
      </c>
      <c r="C6">
        <v>3</v>
      </c>
      <c r="D6">
        <v>4</v>
      </c>
      <c r="E6">
        <v>5</v>
      </c>
      <c r="F6">
        <v>6</v>
      </c>
      <c r="G6">
        <v>7</v>
      </c>
      <c r="J6">
        <v>1</v>
      </c>
      <c r="K6" t="s">
        <v>122</v>
      </c>
    </row>
    <row r="7" spans="1:11" x14ac:dyDescent="0.2">
      <c r="A7" s="22">
        <v>16</v>
      </c>
      <c r="B7" s="30">
        <v>0</v>
      </c>
      <c r="C7" s="30">
        <v>1</v>
      </c>
      <c r="D7" s="30">
        <v>2</v>
      </c>
      <c r="E7" s="30">
        <v>3</v>
      </c>
      <c r="F7" s="30">
        <v>4</v>
      </c>
      <c r="G7" s="30">
        <v>5</v>
      </c>
      <c r="J7">
        <v>2</v>
      </c>
      <c r="K7" t="s">
        <v>126</v>
      </c>
    </row>
    <row r="8" spans="1:11" x14ac:dyDescent="0.2">
      <c r="A8" s="22">
        <v>46</v>
      </c>
      <c r="B8" s="30">
        <v>0</v>
      </c>
      <c r="C8" s="30">
        <v>1</v>
      </c>
      <c r="D8" s="30">
        <v>2</v>
      </c>
      <c r="E8" s="30">
        <v>4</v>
      </c>
      <c r="F8" s="30">
        <v>4</v>
      </c>
      <c r="G8" s="30">
        <v>5</v>
      </c>
      <c r="J8">
        <v>3</v>
      </c>
      <c r="K8" t="s">
        <v>127</v>
      </c>
    </row>
    <row r="9" spans="1:11" x14ac:dyDescent="0.2">
      <c r="A9" s="22">
        <v>55</v>
      </c>
      <c r="B9" s="30">
        <v>0</v>
      </c>
      <c r="C9" s="30">
        <v>1</v>
      </c>
      <c r="D9" s="30">
        <v>2</v>
      </c>
      <c r="E9" s="30">
        <v>4</v>
      </c>
      <c r="F9" s="30">
        <v>4</v>
      </c>
      <c r="G9" s="30">
        <v>5</v>
      </c>
      <c r="J9">
        <v>4</v>
      </c>
      <c r="K9" t="s">
        <v>128</v>
      </c>
    </row>
    <row r="10" spans="1:11" x14ac:dyDescent="0.2">
      <c r="A10" s="22">
        <v>66</v>
      </c>
      <c r="B10" s="30">
        <v>0</v>
      </c>
      <c r="C10" s="30">
        <v>1</v>
      </c>
      <c r="D10" s="30">
        <v>2</v>
      </c>
      <c r="E10" s="30">
        <v>4</v>
      </c>
      <c r="F10" s="30">
        <v>5</v>
      </c>
      <c r="G10" s="30">
        <v>5</v>
      </c>
      <c r="J10">
        <v>5</v>
      </c>
      <c r="K10" t="s">
        <v>129</v>
      </c>
    </row>
    <row r="14" spans="1:11" x14ac:dyDescent="0.2">
      <c r="A14" t="s">
        <v>130</v>
      </c>
      <c r="B14" t="s">
        <v>26</v>
      </c>
      <c r="C14" t="s">
        <v>134</v>
      </c>
      <c r="D14" t="s">
        <v>418</v>
      </c>
      <c r="E14" t="s">
        <v>419</v>
      </c>
      <c r="F14" t="s">
        <v>415</v>
      </c>
      <c r="G14" t="s">
        <v>420</v>
      </c>
      <c r="H14" t="s">
        <v>416</v>
      </c>
      <c r="I14" t="s">
        <v>417</v>
      </c>
      <c r="J14" t="s">
        <v>93</v>
      </c>
    </row>
    <row r="15" spans="1:11" x14ac:dyDescent="0.2">
      <c r="A15" t="s">
        <v>24</v>
      </c>
      <c r="B15" t="str">
        <f>MetMax!$C$16</f>
        <v>Forint</v>
      </c>
      <c r="C15" s="23">
        <f ca="1">MetMax!$C$9</f>
        <v>27</v>
      </c>
      <c r="D15" s="23">
        <f ca="1">IF(AND(MetMax!$I$28&gt;0,MetMax!$J$28="Ezt kérem!"),MetMax!$H$28,0)+IF(AND(MetMax!$I$31&gt;0,MetMax!$J$31="Ezt kérem!"),MetMax!$H$28,0)</f>
        <v>10000000</v>
      </c>
      <c r="E15" s="23">
        <f ca="1">IF(OR(AND(MetMax!$I$35&gt;0,MetMax!$J$35="Ezt kérem!"),AND(MetMax!$I$36&gt;0,MetMax!$J$36="Ezt kérem!"),AND(MetMax!$I$37&gt;0,MetMax!$J$37="Ezt kérem!")),MetMax!$H$35,0)+IF(AND(MetMax!$I$73&gt;0,MetMax!$J$73="Ezt kérem!"),MetMax!$H$73,0)</f>
        <v>0</v>
      </c>
      <c r="F15" s="23">
        <f>IF(COUNTIF(MetMax!$J$28:$K$76,"Ezt kérem!")=0,0,1)</f>
        <v>1</v>
      </c>
      <c r="G15" s="23">
        <f>IF(OR(MetMax!$J$44="Ezt kérem!",COUNTIF(MetMax!$J$53:$K$54,"Ezt kérem!")&gt;0,COUNTIF(MetMax!$J$59:$K$60,"Ezt kérem!")&gt;0,COUNTIF(MetMax!$J$67:$K$70,"Ezt kérem!")&gt;0),2,0)</f>
        <v>2</v>
      </c>
      <c r="H15" s="23">
        <f ca="1">VLOOKUP($C$15,$A$7:$G$10,IF($B$15="Forint",HLOOKUP($D$15,$B$4:$G$6,3),HLOOKUP($D$15,$B$5:$G$6,2)))</f>
        <v>2</v>
      </c>
      <c r="I15" s="23">
        <f ca="1">VLOOKUP($C$15,$A$7:$G$10,IF($B$15="Forint",HLOOKUP($E$15,$B$4:$G$6,3),HLOOKUP($E$15,$B$5:$G$6,2)))</f>
        <v>0</v>
      </c>
      <c r="J15" t="str">
        <f ca="1">VLOOKUP(MAX($F$15:$I$15),$J$5:$K$10,2)</f>
        <v>Egészségi nyilatkozat</v>
      </c>
    </row>
    <row r="16" spans="1:11" x14ac:dyDescent="0.2">
      <c r="A16" t="s">
        <v>131</v>
      </c>
      <c r="B16" t="s">
        <v>37</v>
      </c>
      <c r="C16" s="23">
        <f ca="1">MetCare!$C$9</f>
        <v>25</v>
      </c>
      <c r="D16" s="23">
        <f ca="1">IF(AND(MetCare!$I$28&gt;0,MetCare!$J$28="Ezt kérem!"),MetCare!$H$28,0)+IF(AND(MetCare!$I$31&gt;0,MetCare!$J$31="Ezt kérem!"),MetCare!$H$28,0)</f>
        <v>10000000</v>
      </c>
      <c r="E16" s="23">
        <f ca="1">IF(OR(AND(MetCare!$I$35&gt;0,MetCare!$J$35="Ezt kérem!"),AND(MetCare!$I$36&gt;0,MetCare!$J$36="Ezt kérem!"),AND(MetCare!$I$37&gt;0,MetCare!$J$37="Ezt kérem!")),MetCare!$H$35,0)+IF(AND(MetCare!$I$77&gt;0,MetCare!$J$77="Ezt kérem!"),MetCare!$H$77,0)</f>
        <v>10000000</v>
      </c>
      <c r="F16" s="23">
        <v>1</v>
      </c>
      <c r="G16" s="23">
        <f>IF(OR(MetCare!$J$44="Ezt kérem!",COUNTIF(MetCare!$J$56:$K$58,"Ezt kérem!")&gt;0,COUNTIF(MetCare!$J$63:$K$64,"Ezt kérem!")&gt;0,COUNTIF(MetCare!$J$71:$K$74,"Ezt kérem!")&gt;0),2,0)</f>
        <v>2</v>
      </c>
      <c r="H16" s="23">
        <f ca="1">VLOOKUP($C$16,$A$7:$G$10,IF($B$16="Forint",HLOOKUP($D$16,$B$4:$G$6,3),HLOOKUP($D$16,$B$5:$G$6,2)))</f>
        <v>2</v>
      </c>
      <c r="I16" s="23">
        <f ca="1">VLOOKUP($C$16,$A$7:$G$10,IF($B$16="Forint",HLOOKUP($E$16,$B$4:$G$6,3),HLOOKUP($E$16,$B$5:$G$6,2)))</f>
        <v>2</v>
      </c>
      <c r="J16" t="str">
        <f ca="1">VLOOKUP(MAX($F$16:$I$16),$J$5:$K$10,2)</f>
        <v>Egészségi nyilatkozat</v>
      </c>
    </row>
    <row r="17" spans="1:10" x14ac:dyDescent="0.2">
      <c r="A17" t="s">
        <v>132</v>
      </c>
      <c r="B17" t="s">
        <v>37</v>
      </c>
      <c r="C17" s="23">
        <f ca="1">Nelson!$E$9</f>
        <v>51</v>
      </c>
      <c r="D17" s="23">
        <f>IF(Nelson!$J$26&gt;0,Nelson!$J$26,0)</f>
        <v>5000000</v>
      </c>
      <c r="E17" s="23">
        <f>IF(OR(AND(Nelson!$J$30&gt;0,Nelson!$N$30="Ezt kérem!"),AND(Nelson!$J$30&gt;0,Nelson!$N$31="Ezt kérem!"),AND(Nelson!$J$30&gt;0,Nelson!$N$32="Ezt kérem!")),Nelson!$J$30,0)</f>
        <v>0</v>
      </c>
      <c r="F17" s="23">
        <v>1</v>
      </c>
      <c r="G17" s="23">
        <f>IF(OR(Nelson!$N$36="Ezt kérem!",Nelson!$N$40="Ezt kérem!",Nelson!$N$44="Ezt kérem!"),2,0)</f>
        <v>2</v>
      </c>
      <c r="H17" s="23">
        <f ca="1">VLOOKUP($C$17,$A$7:$G$10,IF($B$17="Forint",HLOOKUP($D$17,$B$4:$G$6,3),HLOOKUP($D$17,$B$5:$G$6,2)))</f>
        <v>1</v>
      </c>
      <c r="I17" s="23">
        <f ca="1">VLOOKUP($C$17,$A$7:$G$10,IF($B$17="Forint",HLOOKUP($E$17,$B$4:$G$6,3),HLOOKUP($E$17,$B$5:$G$6,2)))</f>
        <v>0</v>
      </c>
      <c r="J17" t="str">
        <f ca="1">VLOOKUP(MAX($F$17:$I$17),$J$5:$K$10,2)</f>
        <v>Egészségi nyilatkozat</v>
      </c>
    </row>
    <row r="18" spans="1:10" x14ac:dyDescent="0.2">
      <c r="A18" t="s">
        <v>133</v>
      </c>
      <c r="B18" t="s">
        <v>37</v>
      </c>
      <c r="C18" s="23"/>
      <c r="D18" s="23"/>
      <c r="E18" s="23"/>
      <c r="F18" s="23"/>
      <c r="G18" s="23"/>
      <c r="H18" s="23"/>
      <c r="I18" s="23"/>
    </row>
    <row r="19" spans="1:10" x14ac:dyDescent="0.2">
      <c r="A19" t="s">
        <v>94</v>
      </c>
      <c r="B19" t="s">
        <v>37</v>
      </c>
      <c r="C19" s="23">
        <f ca="1">'Critical Care'!$E$9</f>
        <v>51</v>
      </c>
      <c r="D19" s="23">
        <v>0</v>
      </c>
      <c r="E19" s="23">
        <f>'Critical Care'!$F$28</f>
        <v>3000000</v>
      </c>
      <c r="F19" s="23">
        <v>0</v>
      </c>
      <c r="G19" s="23">
        <v>0</v>
      </c>
      <c r="H19" s="23">
        <f ca="1">VLOOKUP($C$19,$A$7:$G$10,IF($B$19="Forint",HLOOKUP($D$19,$B$4:$G$6,3),HLOOKUP($D$19,$B$5:$G$6,2)))</f>
        <v>0</v>
      </c>
      <c r="I19" s="23">
        <f ca="1">VLOOKUP($C$19,$A$7:$G$10,IF($B$19="Forint",HLOOKUP($E$19,$B$4:$G$6,3),HLOOKUP($E$19,$B$5:$G$6,2)))</f>
        <v>1</v>
      </c>
      <c r="J19" t="str">
        <f ca="1">VLOOKUP(MAX($F$19:$I$19),$J$5:$K$10,2)</f>
        <v>Egyszerűsített egészségi nyilatkozat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B0A5B"/>
  </sheetPr>
  <dimension ref="A3:I16"/>
  <sheetViews>
    <sheetView workbookViewId="0">
      <selection activeCell="B3" sqref="B3"/>
    </sheetView>
  </sheetViews>
  <sheetFormatPr defaultRowHeight="12.75" x14ac:dyDescent="0.2"/>
  <cols>
    <col min="3" max="3" width="10.140625" bestFit="1" customWidth="1"/>
    <col min="4" max="4" width="10.28515625" bestFit="1" customWidth="1"/>
    <col min="5" max="8" width="9.28515625" bestFit="1" customWidth="1"/>
  </cols>
  <sheetData>
    <row r="3" spans="1:9" x14ac:dyDescent="0.2">
      <c r="B3">
        <v>0</v>
      </c>
      <c r="C3" t="s">
        <v>414</v>
      </c>
    </row>
    <row r="4" spans="1:9" x14ac:dyDescent="0.2">
      <c r="B4">
        <v>1</v>
      </c>
      <c r="C4" t="s">
        <v>438</v>
      </c>
    </row>
    <row r="5" spans="1:9" x14ac:dyDescent="0.2">
      <c r="B5">
        <v>2</v>
      </c>
      <c r="C5" t="s">
        <v>441</v>
      </c>
    </row>
    <row r="6" spans="1:9" x14ac:dyDescent="0.2">
      <c r="B6">
        <v>3</v>
      </c>
      <c r="C6" t="s">
        <v>445</v>
      </c>
    </row>
    <row r="11" spans="1:9" x14ac:dyDescent="0.2">
      <c r="A11" t="s">
        <v>130</v>
      </c>
      <c r="B11" t="s">
        <v>26</v>
      </c>
      <c r="C11" t="s">
        <v>449</v>
      </c>
      <c r="D11" t="s">
        <v>450</v>
      </c>
      <c r="E11" t="s">
        <v>451</v>
      </c>
      <c r="F11" t="s">
        <v>452</v>
      </c>
      <c r="G11" t="s">
        <v>453</v>
      </c>
      <c r="H11" t="s">
        <v>454</v>
      </c>
      <c r="I11" t="s">
        <v>93</v>
      </c>
    </row>
    <row r="12" spans="1:9" x14ac:dyDescent="0.2">
      <c r="A12" t="s">
        <v>24</v>
      </c>
      <c r="B12" t="str">
        <f>MetMax!$C$16</f>
        <v>Forint</v>
      </c>
      <c r="C12" s="23">
        <f ca="1">IF(AND(MetMax!$I$28&gt;0,MetMax!$J$28="Ezt kérem!"),MetMax!$H$28,0)+IF(AND(MetMax!$I$31&gt;0,MetMax!$J$31="Ezt kérem!"),MetMax!$H$28,0)</f>
        <v>10000000</v>
      </c>
      <c r="D12" s="23">
        <f ca="1">IF(AND(MetMax!$I$29&gt;0,MetMax!$J$29="Ezt kérem!"),MetMax!$H$28,0)+IF(AND(MetMax!$I$30&gt;0,MetMax!$J$30="Ezt kérem!"),MetMax!$H$28,0)+IF(AND(MetMax!$I$32&gt;0,MetMax!$J$32="Ezt kérem!"),MetMax!$H$28,0)+IF(AND(MetMax!$I$47&gt;0,MetMax!$J$47="Ezt kérem!"),MetMax!$H$47,0)+IF(AND(MetMax!$I$48&gt;0,MetMax!$J$48="Ezt kérem!"),MetMax!$H$47,0)+IF(AND(MetMax!$I$49&gt;0,MetMax!$J$49="Ezt kérem!"),MetMax!$H$47,0)+IF(AND(MetMax!$I$50&gt;0,MetMax!$J$50="Ezt kérem!"),MetMax!$H$47,0)</f>
        <v>0</v>
      </c>
      <c r="E12" s="23">
        <f ca="1">IF(AND(MetMax!$I$40&gt;0,MetMax!$J$40="Ezt kérem!"),MetMax!$H$40,0)+IF(AND(MetMax!$I$41&gt;0,MetMax!$J$41="Ezt kérem!"),MetMax!$H$40,0)+IF(AND(MetMax!$I$42&gt;0,MetMax!$J$42="Ezt kérem!"),MetMax!$H$40,0)+IF(AND(MetMax!$I$43&gt;0,MetMax!$J$43="Ezt kérem!"),MetMax!$H$40,0)+IF(AND(MetMax!$I$51&gt;0,MetMax!$J$51="Ezt kérem!"),MetMax!$H$47,0)+IF(AND(MetMax!$I$52&gt;0,MetMax!$J$52="Ezt kérem!"),MetMax!$H$47,0)</f>
        <v>28400000</v>
      </c>
      <c r="F12" s="23">
        <f ca="1">IF($B$12="Forint",IF($C$12&lt;50000001,0,IF($C$12&lt;100000001,1,IF($C$12&lt;150000001,2,3))),IF($C$12&lt;162501,0,IF($C$12&lt;325001,1,IF($C$12&lt;487501,2,3))))</f>
        <v>0</v>
      </c>
      <c r="G12" s="23">
        <f ca="1">IF($B$12="Forint",IF($D$12&lt;100000001,0,IF($D$12&lt;150000001,2,3)),IF($D$12&lt;325001,0,IF($D$12&lt;487501,2,3)))</f>
        <v>0</v>
      </c>
      <c r="H12" s="23">
        <f ca="1">IF($B$12="Forint",IF($E$12&lt;100000001,0,IF($E$12&lt;150000001,2,3)),IF($E$12&lt;325001,0,IF($E$12&lt;487501,2,3)))</f>
        <v>0</v>
      </c>
      <c r="I12" t="str">
        <f ca="1">VLOOKUP(MAX($F$12:$H$12),$B$3:$C$6,2)</f>
        <v>Nem szükséges</v>
      </c>
    </row>
    <row r="13" spans="1:9" x14ac:dyDescent="0.2">
      <c r="A13" t="s">
        <v>131</v>
      </c>
      <c r="B13" t="s">
        <v>37</v>
      </c>
      <c r="C13" s="23">
        <f ca="1">IF(AND(MetCare!$I$28&gt;0,MetCare!$J$28="Ezt kérem!"),MetCare!$H$28,0)+IF(AND(MetCare!$I$31&gt;0,MetCare!$J$31="Ezt kérem!"),MetCare!$H$28,0)</f>
        <v>10000000</v>
      </c>
      <c r="D13" s="23">
        <f ca="1">IF(AND(MetCare!$I$29&gt;0,MetCare!$J$29="Ezt kérem!"),MetCare!$H$28,0)+IF(AND(MetCare!$I$30&gt;0,MetCare!$J$30="Ezt kérem!"),MetCare!$H$28,0)+IF(AND(MetCare!$I$32&gt;0,MetCare!$J$32="Ezt kérem!"),MetCare!$H$28,0)+IF(AND(MetCare!$I$47&gt;0,MetCare!$J$47="Ezt kérem!"),MetCare!$H$47,0)+IF(AND(MetCare!$I$48&gt;0,MetCare!$J$48="Ezt kérem!"),MetCare!$H$47,0)+IF(AND(MetCare!$I$49&gt;0,MetCare!$J$49="Ezt kérem!"),MetCare!$H$47,0)+IF(AND(MetCare!$I$50&gt;0,MetCare!$J$50="Ezt kérem!"),MetCare!$H$47,0)+IF(AND(MetCare!$I$51&gt;0,MetCare!$J$51="Ezt kérem!"),MetCare!$H$47,0)+IF(AND(MetCare!$I$52&gt;0,MetCare!$J$52="Ezt kérem!"),MetCare!$H$47,0)</f>
        <v>0</v>
      </c>
      <c r="E13" s="23">
        <f ca="1">IF(AND(MetCare!$I$40&gt;0,MetCare!$J$40="Ezt kérem!"),MetCare!$H$40,0)+IF(AND(MetCare!$I$41&gt;0,MetCare!$J$41="Ezt kérem!"),MetCare!$H$40,0)+IF(AND(MetCare!$I$42&gt;0,MetCare!$J$42="Ezt kérem!"),MetCare!$H$40,0)+IF(AND(MetCare!$I$43&gt;0,MetCare!$J$43="Ezt kérem!"),MetCare!$H$40,0)+IF(AND(MetCare!$I$53&gt;0,MetCare!$J$53="Ezt kérem!"),MetCare!$H$47,0)+IF(AND(MetCare!$I$54&gt;0,MetCare!$J$54="Ezt kérem!"),MetCare!$H$47,0)+IF(AND(MetCare!$I$55&gt;0,MetCare!$J$55="Ezt kérem!"),MetCare!$H$47,0)</f>
        <v>0</v>
      </c>
      <c r="F13" s="23">
        <f ca="1">IF($C$13&lt;50000001,0,IF($C$13&lt;100000001,1,IF($C$13&lt;150000001,2,3)))</f>
        <v>0</v>
      </c>
      <c r="G13" s="23">
        <f ca="1">IF($D$13&lt;100000001,0,IF($D$13&lt;150000001,2,3))</f>
        <v>0</v>
      </c>
      <c r="H13" s="23">
        <f ca="1">IF($E$13&lt;100000001,0,IF($E$13&lt;150000001,2,3))</f>
        <v>0</v>
      </c>
      <c r="I13" t="str">
        <f ca="1">VLOOKUP(MAX($F$13:$H$13),$B$3:$C$6,2)</f>
        <v>Nem szükséges</v>
      </c>
    </row>
    <row r="14" spans="1:9" x14ac:dyDescent="0.2">
      <c r="A14" t="s">
        <v>132</v>
      </c>
      <c r="B14" t="s">
        <v>37</v>
      </c>
      <c r="C14" s="23">
        <f>IF(Nelson!$J$26&gt;0,Nelson!$J$26,0)</f>
        <v>5000000</v>
      </c>
      <c r="D14" s="23">
        <f ca="1">IF(AND(Nelson!$L$27&gt;0,Nelson!$N$27="Ezt kérem!"),Nelson!$J$26,0)</f>
        <v>5000000</v>
      </c>
      <c r="E14" s="23">
        <f ca="1">IF(AND(Nelson!$L$35&gt;0,Nelson!$N$35="Ezt kérem!"),Nelson!$J$35,0)</f>
        <v>0</v>
      </c>
      <c r="F14" s="23">
        <f>IF($C$14&lt;50000001,0,IF($C$14&lt;100000001,1,IF($C$14&lt;150000001,2,3)))</f>
        <v>0</v>
      </c>
      <c r="G14" s="23">
        <f ca="1">IF($D$14&lt;100000001,0,IF($D$14&lt;150000001,2,3))</f>
        <v>0</v>
      </c>
      <c r="H14" s="23">
        <f ca="1">IF($E$14&lt;100000001,0,IF($E$14&lt;150000001,2,3))</f>
        <v>0</v>
      </c>
      <c r="I14" t="str">
        <f ca="1">VLOOKUP(MAX($F$14:$H$14),$B$3:$C$6,2)</f>
        <v>Nem szükséges</v>
      </c>
    </row>
    <row r="15" spans="1:9" x14ac:dyDescent="0.2">
      <c r="A15" t="s">
        <v>133</v>
      </c>
      <c r="B15" t="s">
        <v>37</v>
      </c>
      <c r="C15" s="23"/>
      <c r="D15" s="23"/>
      <c r="E15" s="23"/>
      <c r="F15" s="23"/>
      <c r="G15" s="23"/>
      <c r="H15" s="23"/>
    </row>
    <row r="16" spans="1:9" x14ac:dyDescent="0.2">
      <c r="A16" t="s">
        <v>94</v>
      </c>
      <c r="B16" t="s">
        <v>37</v>
      </c>
      <c r="C16" s="23">
        <v>0</v>
      </c>
      <c r="D16" s="23">
        <v>0</v>
      </c>
      <c r="E16" s="23">
        <v>0</v>
      </c>
      <c r="F16" s="23">
        <v>0</v>
      </c>
      <c r="G16" s="23">
        <v>0</v>
      </c>
      <c r="H16" s="23">
        <v>0</v>
      </c>
      <c r="I16" t="str">
        <f>VLOOKUP(MAX($F$16:$H$16),$B$3:$C$6,2)</f>
        <v>Nem szükséges</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B0A5B"/>
  </sheetPr>
  <dimension ref="A1:K494"/>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63" bestFit="1" customWidth="1"/>
    <col min="2" max="2" width="13.7109375" bestFit="1" customWidth="1"/>
    <col min="3" max="3" width="21.28515625" bestFit="1" customWidth="1"/>
    <col min="4" max="4" width="13.42578125" bestFit="1" customWidth="1"/>
    <col min="5" max="5" width="23.85546875" bestFit="1" customWidth="1"/>
    <col min="6" max="6" width="22.28515625" bestFit="1" customWidth="1"/>
    <col min="7" max="7" width="14.7109375" bestFit="1" customWidth="1"/>
    <col min="8" max="8" width="15.85546875" bestFit="1" customWidth="1"/>
    <col min="9" max="9" width="19.7109375" bestFit="1" customWidth="1"/>
    <col min="10" max="10" width="20" bestFit="1" customWidth="1"/>
    <col min="11" max="11" width="23.85546875" bestFit="1" customWidth="1"/>
  </cols>
  <sheetData>
    <row r="1" spans="1:11" x14ac:dyDescent="0.2">
      <c r="B1">
        <v>2</v>
      </c>
      <c r="C1">
        <v>3</v>
      </c>
      <c r="D1">
        <v>4</v>
      </c>
      <c r="E1">
        <v>5</v>
      </c>
      <c r="F1">
        <v>6</v>
      </c>
      <c r="G1">
        <v>7</v>
      </c>
      <c r="H1">
        <v>8</v>
      </c>
      <c r="I1">
        <v>9</v>
      </c>
      <c r="J1">
        <v>10</v>
      </c>
      <c r="K1">
        <v>11</v>
      </c>
    </row>
    <row r="2" spans="1:11" ht="38.25" x14ac:dyDescent="0.2">
      <c r="A2" t="s">
        <v>379</v>
      </c>
      <c r="B2" s="1" t="s">
        <v>0</v>
      </c>
      <c r="C2" s="1" t="s">
        <v>380</v>
      </c>
      <c r="D2" s="1" t="s">
        <v>94</v>
      </c>
      <c r="E2" s="1" t="s">
        <v>382</v>
      </c>
      <c r="F2" s="1" t="s">
        <v>381</v>
      </c>
      <c r="G2" s="1" t="s">
        <v>383</v>
      </c>
      <c r="H2" s="1" t="s">
        <v>111</v>
      </c>
      <c r="I2" s="1" t="s">
        <v>113</v>
      </c>
      <c r="J2" s="1" t="s">
        <v>384</v>
      </c>
      <c r="K2" s="1" t="s">
        <v>385</v>
      </c>
    </row>
    <row r="3" spans="1:11" x14ac:dyDescent="0.2">
      <c r="A3" t="s">
        <v>145</v>
      </c>
      <c r="B3" s="31">
        <v>0</v>
      </c>
      <c r="C3" s="31">
        <v>0</v>
      </c>
      <c r="D3" s="31">
        <v>0</v>
      </c>
      <c r="E3" s="31">
        <v>0</v>
      </c>
      <c r="F3" s="31">
        <v>0</v>
      </c>
      <c r="G3" s="31">
        <v>0</v>
      </c>
      <c r="H3" s="31">
        <v>0</v>
      </c>
      <c r="I3" s="31">
        <v>0</v>
      </c>
      <c r="J3" s="31">
        <v>0</v>
      </c>
      <c r="K3" s="31">
        <v>0</v>
      </c>
    </row>
    <row r="4" spans="1:11" x14ac:dyDescent="0.2">
      <c r="A4" t="s">
        <v>508</v>
      </c>
      <c r="B4" s="31">
        <v>0</v>
      </c>
      <c r="C4" s="31">
        <v>0</v>
      </c>
      <c r="D4" s="31">
        <v>0</v>
      </c>
      <c r="E4" s="31">
        <v>0.5</v>
      </c>
      <c r="F4" s="31">
        <v>0.5</v>
      </c>
      <c r="G4" s="31">
        <v>0.5</v>
      </c>
      <c r="H4" s="31">
        <v>0</v>
      </c>
      <c r="I4" s="31">
        <v>0</v>
      </c>
      <c r="J4" s="31">
        <v>0</v>
      </c>
      <c r="K4" s="31">
        <v>0</v>
      </c>
    </row>
    <row r="5" spans="1:11" x14ac:dyDescent="0.2">
      <c r="A5" t="s">
        <v>147</v>
      </c>
      <c r="B5" s="31">
        <v>0</v>
      </c>
      <c r="C5" s="31">
        <v>0</v>
      </c>
      <c r="D5" s="31">
        <v>0</v>
      </c>
      <c r="E5" s="31">
        <v>0.5</v>
      </c>
      <c r="F5" s="31">
        <v>0.5</v>
      </c>
      <c r="G5" s="31">
        <v>0.5</v>
      </c>
      <c r="H5" s="31">
        <v>0</v>
      </c>
      <c r="I5" s="31">
        <v>0</v>
      </c>
      <c r="J5" s="31">
        <v>0</v>
      </c>
      <c r="K5" s="31">
        <v>0</v>
      </c>
    </row>
    <row r="6" spans="1:11" x14ac:dyDescent="0.2">
      <c r="A6" t="s">
        <v>146</v>
      </c>
      <c r="B6" s="31" t="s">
        <v>408</v>
      </c>
      <c r="C6" s="31" t="s">
        <v>408</v>
      </c>
      <c r="D6" s="31" t="s">
        <v>408</v>
      </c>
      <c r="E6" s="31" t="s">
        <v>408</v>
      </c>
      <c r="F6" s="31" t="s">
        <v>408</v>
      </c>
      <c r="G6" s="31" t="s">
        <v>408</v>
      </c>
      <c r="H6" s="31" t="s">
        <v>408</v>
      </c>
      <c r="I6" s="31" t="s">
        <v>408</v>
      </c>
      <c r="J6" s="31" t="s">
        <v>408</v>
      </c>
      <c r="K6" s="31" t="s">
        <v>408</v>
      </c>
    </row>
    <row r="7" spans="1:11" x14ac:dyDescent="0.2">
      <c r="A7" t="s">
        <v>148</v>
      </c>
      <c r="B7" s="31" t="s">
        <v>411</v>
      </c>
      <c r="C7" s="31">
        <v>0.5</v>
      </c>
      <c r="D7" s="31">
        <v>0</v>
      </c>
      <c r="E7" s="31">
        <v>1</v>
      </c>
      <c r="F7" s="31">
        <v>1</v>
      </c>
      <c r="G7" s="31">
        <v>1</v>
      </c>
      <c r="H7" s="31" t="s">
        <v>408</v>
      </c>
      <c r="I7" s="31" t="s">
        <v>408</v>
      </c>
      <c r="J7" s="31" t="s">
        <v>408</v>
      </c>
      <c r="K7" s="31" t="s">
        <v>408</v>
      </c>
    </row>
    <row r="8" spans="1:11" x14ac:dyDescent="0.2">
      <c r="A8" t="s">
        <v>149</v>
      </c>
      <c r="B8" s="31">
        <v>0</v>
      </c>
      <c r="C8" s="31">
        <v>0</v>
      </c>
      <c r="D8" s="31">
        <v>0</v>
      </c>
      <c r="E8" s="31">
        <v>0.5</v>
      </c>
      <c r="F8" s="31">
        <v>0.5</v>
      </c>
      <c r="G8" s="31">
        <v>0.5</v>
      </c>
      <c r="H8" s="31">
        <v>0</v>
      </c>
      <c r="I8" s="31">
        <v>0</v>
      </c>
      <c r="J8" s="31">
        <v>0</v>
      </c>
      <c r="K8" s="31">
        <v>0</v>
      </c>
    </row>
    <row r="9" spans="1:11" x14ac:dyDescent="0.2">
      <c r="A9" t="s">
        <v>150</v>
      </c>
      <c r="B9" s="31">
        <v>0</v>
      </c>
      <c r="C9" s="31">
        <v>0</v>
      </c>
      <c r="D9" s="31">
        <v>0</v>
      </c>
      <c r="E9" s="31">
        <v>0</v>
      </c>
      <c r="F9" s="31">
        <v>0</v>
      </c>
      <c r="G9" s="31">
        <v>0</v>
      </c>
      <c r="H9" s="31">
        <v>0</v>
      </c>
      <c r="I9" s="31">
        <v>0</v>
      </c>
      <c r="J9" s="31">
        <v>0</v>
      </c>
      <c r="K9" s="31">
        <v>0</v>
      </c>
    </row>
    <row r="10" spans="1:11" x14ac:dyDescent="0.2">
      <c r="A10" t="s">
        <v>717</v>
      </c>
      <c r="B10" s="31">
        <v>0</v>
      </c>
      <c r="C10" s="31">
        <v>0</v>
      </c>
      <c r="D10" s="31">
        <v>0</v>
      </c>
      <c r="E10" s="31">
        <v>0</v>
      </c>
      <c r="F10" s="31">
        <v>0</v>
      </c>
      <c r="G10" s="31">
        <v>0</v>
      </c>
      <c r="H10" s="31">
        <v>0</v>
      </c>
      <c r="I10" s="31">
        <v>0</v>
      </c>
      <c r="J10" s="31">
        <v>0</v>
      </c>
      <c r="K10" s="31">
        <v>0</v>
      </c>
    </row>
    <row r="11" spans="1:11" x14ac:dyDescent="0.2">
      <c r="A11" t="s">
        <v>509</v>
      </c>
      <c r="B11" s="31">
        <v>0</v>
      </c>
      <c r="C11" s="31">
        <v>0</v>
      </c>
      <c r="D11" s="31">
        <v>0</v>
      </c>
      <c r="E11" s="31">
        <v>0</v>
      </c>
      <c r="F11" s="31">
        <v>0</v>
      </c>
      <c r="G11" s="31">
        <v>0</v>
      </c>
      <c r="H11" s="31">
        <v>0</v>
      </c>
      <c r="I11" s="31">
        <v>0</v>
      </c>
      <c r="J11" s="31">
        <v>0</v>
      </c>
      <c r="K11" s="31">
        <v>0</v>
      </c>
    </row>
    <row r="12" spans="1:11" x14ac:dyDescent="0.2">
      <c r="A12" t="s">
        <v>151</v>
      </c>
      <c r="B12" s="31" t="s">
        <v>408</v>
      </c>
      <c r="C12" s="31" t="s">
        <v>408</v>
      </c>
      <c r="D12" s="31" t="s">
        <v>408</v>
      </c>
      <c r="E12" s="31" t="s">
        <v>408</v>
      </c>
      <c r="F12" s="31" t="s">
        <v>408</v>
      </c>
      <c r="G12" s="31" t="s">
        <v>408</v>
      </c>
      <c r="H12" s="31" t="s">
        <v>408</v>
      </c>
      <c r="I12" s="31" t="s">
        <v>408</v>
      </c>
      <c r="J12" s="31" t="s">
        <v>408</v>
      </c>
      <c r="K12" s="31" t="s">
        <v>408</v>
      </c>
    </row>
    <row r="13" spans="1:11" x14ac:dyDescent="0.2">
      <c r="A13" t="s">
        <v>152</v>
      </c>
      <c r="B13" s="31" t="s">
        <v>408</v>
      </c>
      <c r="C13" s="31" t="s">
        <v>408</v>
      </c>
      <c r="D13" s="31" t="s">
        <v>408</v>
      </c>
      <c r="E13" s="31" t="s">
        <v>408</v>
      </c>
      <c r="F13" s="31" t="s">
        <v>408</v>
      </c>
      <c r="G13" s="31" t="s">
        <v>408</v>
      </c>
      <c r="H13" s="31" t="s">
        <v>408</v>
      </c>
      <c r="I13" s="31" t="s">
        <v>408</v>
      </c>
      <c r="J13" s="31" t="s">
        <v>408</v>
      </c>
      <c r="K13" s="31" t="s">
        <v>408</v>
      </c>
    </row>
    <row r="14" spans="1:11" x14ac:dyDescent="0.2">
      <c r="A14" t="s">
        <v>153</v>
      </c>
      <c r="B14" s="31" t="s">
        <v>408</v>
      </c>
      <c r="C14" s="31" t="s">
        <v>408</v>
      </c>
      <c r="D14" s="31" t="s">
        <v>408</v>
      </c>
      <c r="E14" s="31" t="s">
        <v>408</v>
      </c>
      <c r="F14" s="31" t="s">
        <v>408</v>
      </c>
      <c r="G14" s="31" t="s">
        <v>408</v>
      </c>
      <c r="H14" s="31" t="s">
        <v>408</v>
      </c>
      <c r="I14" s="31" t="s">
        <v>408</v>
      </c>
      <c r="J14" s="31" t="s">
        <v>408</v>
      </c>
      <c r="K14" s="31" t="s">
        <v>408</v>
      </c>
    </row>
    <row r="15" spans="1:11" x14ac:dyDescent="0.2">
      <c r="A15" t="s">
        <v>511</v>
      </c>
      <c r="B15" s="31">
        <v>0</v>
      </c>
      <c r="C15" s="31">
        <v>0</v>
      </c>
      <c r="D15" s="31">
        <v>0</v>
      </c>
      <c r="E15" s="31">
        <v>0</v>
      </c>
      <c r="F15" s="31">
        <v>0</v>
      </c>
      <c r="G15" s="31">
        <v>0</v>
      </c>
      <c r="H15" s="31">
        <v>0</v>
      </c>
      <c r="I15" s="31">
        <v>0</v>
      </c>
      <c r="J15" s="31">
        <v>0</v>
      </c>
      <c r="K15" s="31">
        <v>0</v>
      </c>
    </row>
    <row r="16" spans="1:11" x14ac:dyDescent="0.2">
      <c r="A16" t="s">
        <v>475</v>
      </c>
      <c r="B16" s="31">
        <v>0</v>
      </c>
      <c r="C16" s="31">
        <v>0</v>
      </c>
      <c r="D16" s="31">
        <v>0</v>
      </c>
      <c r="E16" s="31">
        <v>0</v>
      </c>
      <c r="F16" s="31">
        <v>0</v>
      </c>
      <c r="G16" s="31">
        <v>0</v>
      </c>
      <c r="H16" s="31">
        <v>0</v>
      </c>
      <c r="I16" s="31">
        <v>0</v>
      </c>
      <c r="J16" s="31">
        <v>0</v>
      </c>
      <c r="K16" s="31">
        <v>0</v>
      </c>
    </row>
    <row r="17" spans="1:11" x14ac:dyDescent="0.2">
      <c r="A17" t="s">
        <v>154</v>
      </c>
      <c r="B17" s="31">
        <v>0</v>
      </c>
      <c r="C17" s="31">
        <v>0</v>
      </c>
      <c r="D17" s="31">
        <v>0</v>
      </c>
      <c r="E17" s="31">
        <v>0</v>
      </c>
      <c r="F17" s="31">
        <v>0</v>
      </c>
      <c r="G17" s="31">
        <v>0</v>
      </c>
      <c r="H17" s="31">
        <v>0</v>
      </c>
      <c r="I17" s="31">
        <v>0</v>
      </c>
      <c r="J17" s="31">
        <v>0</v>
      </c>
      <c r="K17" s="31">
        <v>0</v>
      </c>
    </row>
    <row r="18" spans="1:11" x14ac:dyDescent="0.2">
      <c r="A18" t="s">
        <v>155</v>
      </c>
      <c r="B18" s="31">
        <v>0</v>
      </c>
      <c r="C18" s="31">
        <v>0</v>
      </c>
      <c r="D18" s="31">
        <v>0</v>
      </c>
      <c r="E18" s="31">
        <v>0</v>
      </c>
      <c r="F18" s="31">
        <v>0</v>
      </c>
      <c r="G18" s="31">
        <v>0</v>
      </c>
      <c r="H18" s="31">
        <v>0</v>
      </c>
      <c r="I18" s="31">
        <v>0</v>
      </c>
      <c r="J18" s="31">
        <v>0</v>
      </c>
      <c r="K18" s="31">
        <v>0</v>
      </c>
    </row>
    <row r="19" spans="1:11" x14ac:dyDescent="0.2">
      <c r="A19" t="s">
        <v>156</v>
      </c>
      <c r="B19" s="31">
        <v>0</v>
      </c>
      <c r="C19" s="31">
        <v>0</v>
      </c>
      <c r="D19" s="31">
        <v>0</v>
      </c>
      <c r="E19" s="31">
        <v>0</v>
      </c>
      <c r="F19" s="31">
        <v>0</v>
      </c>
      <c r="G19" s="31">
        <v>0</v>
      </c>
      <c r="H19" s="31">
        <v>0</v>
      </c>
      <c r="I19" s="31">
        <v>0</v>
      </c>
      <c r="J19" s="31">
        <v>0</v>
      </c>
      <c r="K19" s="31">
        <v>0</v>
      </c>
    </row>
    <row r="20" spans="1:11" x14ac:dyDescent="0.2">
      <c r="A20" t="s">
        <v>490</v>
      </c>
      <c r="B20" s="31" t="s">
        <v>411</v>
      </c>
      <c r="C20" s="31">
        <v>0.5</v>
      </c>
      <c r="D20" s="31">
        <v>0</v>
      </c>
      <c r="E20" s="31">
        <v>1</v>
      </c>
      <c r="F20" s="31">
        <v>1</v>
      </c>
      <c r="G20" s="31">
        <v>1</v>
      </c>
      <c r="H20" s="31" t="s">
        <v>408</v>
      </c>
      <c r="I20" s="31" t="s">
        <v>408</v>
      </c>
      <c r="J20" s="31" t="s">
        <v>408</v>
      </c>
      <c r="K20" s="31" t="s">
        <v>408</v>
      </c>
    </row>
    <row r="21" spans="1:11" x14ac:dyDescent="0.2">
      <c r="A21" t="s">
        <v>489</v>
      </c>
      <c r="B21" s="31">
        <v>0</v>
      </c>
      <c r="C21" s="31">
        <v>0</v>
      </c>
      <c r="D21" s="31">
        <v>0</v>
      </c>
      <c r="E21" s="31">
        <v>0.5</v>
      </c>
      <c r="F21" s="31">
        <v>0.5</v>
      </c>
      <c r="G21" s="31">
        <v>0.5</v>
      </c>
      <c r="H21" s="31">
        <v>0</v>
      </c>
      <c r="I21" s="31">
        <v>0</v>
      </c>
      <c r="J21" s="31">
        <v>0</v>
      </c>
      <c r="K21" s="31">
        <v>0</v>
      </c>
    </row>
    <row r="22" spans="1:11" x14ac:dyDescent="0.2">
      <c r="A22" t="s">
        <v>512</v>
      </c>
      <c r="B22" s="31">
        <v>0</v>
      </c>
      <c r="C22" s="31">
        <v>0</v>
      </c>
      <c r="D22" s="31">
        <v>0</v>
      </c>
      <c r="E22" s="31">
        <v>0</v>
      </c>
      <c r="F22" s="31">
        <v>0</v>
      </c>
      <c r="G22" s="31">
        <v>0</v>
      </c>
      <c r="H22" s="31">
        <v>0</v>
      </c>
      <c r="I22" s="31">
        <v>0</v>
      </c>
      <c r="J22" s="31">
        <v>0</v>
      </c>
      <c r="K22" s="31">
        <v>0</v>
      </c>
    </row>
    <row r="23" spans="1:11" x14ac:dyDescent="0.2">
      <c r="A23" t="s">
        <v>513</v>
      </c>
      <c r="B23" s="31">
        <v>0</v>
      </c>
      <c r="C23" s="31">
        <v>0</v>
      </c>
      <c r="D23" s="31">
        <v>0</v>
      </c>
      <c r="E23" s="31">
        <v>0.5</v>
      </c>
      <c r="F23" s="31">
        <v>0.5</v>
      </c>
      <c r="G23" s="31">
        <v>0.5</v>
      </c>
      <c r="H23" s="31">
        <v>0</v>
      </c>
      <c r="I23" s="31">
        <v>0</v>
      </c>
      <c r="J23" s="31">
        <v>0</v>
      </c>
      <c r="K23" s="31">
        <v>0</v>
      </c>
    </row>
    <row r="24" spans="1:11" x14ac:dyDescent="0.2">
      <c r="A24" t="s">
        <v>471</v>
      </c>
      <c r="B24" s="31">
        <v>0</v>
      </c>
      <c r="C24" s="31">
        <v>0</v>
      </c>
      <c r="D24" s="31">
        <v>0</v>
      </c>
      <c r="E24" s="31">
        <v>0</v>
      </c>
      <c r="F24" s="31">
        <v>0</v>
      </c>
      <c r="G24" s="31">
        <v>0</v>
      </c>
      <c r="H24" s="31">
        <v>0</v>
      </c>
      <c r="I24" s="31">
        <v>0</v>
      </c>
      <c r="J24" s="31">
        <v>0</v>
      </c>
      <c r="K24" s="31">
        <v>0</v>
      </c>
    </row>
    <row r="25" spans="1:11" x14ac:dyDescent="0.2">
      <c r="A25" t="s">
        <v>487</v>
      </c>
      <c r="B25" s="31">
        <v>0</v>
      </c>
      <c r="C25" s="31">
        <v>0</v>
      </c>
      <c r="D25" s="31">
        <v>0</v>
      </c>
      <c r="E25" s="31">
        <v>0.5</v>
      </c>
      <c r="F25" s="31">
        <v>0.5</v>
      </c>
      <c r="G25" s="31">
        <v>0.5</v>
      </c>
      <c r="H25" s="31">
        <v>0</v>
      </c>
      <c r="I25" s="31">
        <v>0</v>
      </c>
      <c r="J25" s="31">
        <v>0</v>
      </c>
      <c r="K25" s="31">
        <v>0</v>
      </c>
    </row>
    <row r="26" spans="1:11" x14ac:dyDescent="0.2">
      <c r="A26" t="s">
        <v>157</v>
      </c>
      <c r="B26" s="31">
        <v>0</v>
      </c>
      <c r="C26" s="31">
        <v>0</v>
      </c>
      <c r="D26" s="31">
        <v>0</v>
      </c>
      <c r="E26" s="31">
        <v>0.5</v>
      </c>
      <c r="F26" s="31">
        <v>0.5</v>
      </c>
      <c r="G26" s="31">
        <v>0.5</v>
      </c>
      <c r="H26" s="31">
        <v>0</v>
      </c>
      <c r="I26" s="31">
        <v>0</v>
      </c>
      <c r="J26" s="31">
        <v>0</v>
      </c>
      <c r="K26" s="31">
        <v>0</v>
      </c>
    </row>
    <row r="27" spans="1:11" x14ac:dyDescent="0.2">
      <c r="A27" t="s">
        <v>514</v>
      </c>
      <c r="B27" s="31" t="s">
        <v>408</v>
      </c>
      <c r="C27" s="31" t="s">
        <v>408</v>
      </c>
      <c r="D27" s="31" t="s">
        <v>408</v>
      </c>
      <c r="E27" s="31" t="s">
        <v>408</v>
      </c>
      <c r="F27" s="31" t="s">
        <v>408</v>
      </c>
      <c r="G27" s="31" t="s">
        <v>408</v>
      </c>
      <c r="H27" s="31" t="s">
        <v>408</v>
      </c>
      <c r="I27" s="31" t="s">
        <v>408</v>
      </c>
      <c r="J27" s="31" t="s">
        <v>408</v>
      </c>
      <c r="K27" s="31" t="s">
        <v>408</v>
      </c>
    </row>
    <row r="28" spans="1:11" x14ac:dyDescent="0.2">
      <c r="A28" t="s">
        <v>158</v>
      </c>
      <c r="B28" s="31">
        <v>0</v>
      </c>
      <c r="C28" s="31">
        <v>0</v>
      </c>
      <c r="D28" s="31">
        <v>0</v>
      </c>
      <c r="E28" s="31">
        <v>0.5</v>
      </c>
      <c r="F28" s="31">
        <v>0.5</v>
      </c>
      <c r="G28" s="31">
        <v>0.5</v>
      </c>
      <c r="H28" s="31">
        <v>0</v>
      </c>
      <c r="I28" s="31">
        <v>0</v>
      </c>
      <c r="J28" s="31">
        <v>0</v>
      </c>
      <c r="K28" s="31">
        <v>0</v>
      </c>
    </row>
    <row r="29" spans="1:11" x14ac:dyDescent="0.2">
      <c r="A29" t="s">
        <v>480</v>
      </c>
      <c r="B29" s="31">
        <v>0</v>
      </c>
      <c r="C29" s="31">
        <v>0</v>
      </c>
      <c r="D29" s="31">
        <v>0</v>
      </c>
      <c r="E29" s="31">
        <v>0</v>
      </c>
      <c r="F29" s="31">
        <v>0</v>
      </c>
      <c r="G29" s="31">
        <v>0</v>
      </c>
      <c r="H29" s="31">
        <v>0</v>
      </c>
      <c r="I29" s="31">
        <v>0</v>
      </c>
      <c r="J29" s="31">
        <v>0</v>
      </c>
      <c r="K29" s="31">
        <v>0</v>
      </c>
    </row>
    <row r="30" spans="1:11" x14ac:dyDescent="0.2">
      <c r="A30" t="s">
        <v>472</v>
      </c>
      <c r="B30" s="31">
        <v>0</v>
      </c>
      <c r="C30" s="31">
        <v>0</v>
      </c>
      <c r="D30" s="31">
        <v>0</v>
      </c>
      <c r="E30" s="31">
        <v>1</v>
      </c>
      <c r="F30" s="31">
        <v>1</v>
      </c>
      <c r="G30" s="31">
        <v>0.5</v>
      </c>
      <c r="H30" s="31">
        <v>0</v>
      </c>
      <c r="I30" s="31">
        <v>0</v>
      </c>
      <c r="J30" s="31">
        <v>0</v>
      </c>
      <c r="K30" s="31">
        <v>0</v>
      </c>
    </row>
    <row r="31" spans="1:11" x14ac:dyDescent="0.2">
      <c r="A31" t="s">
        <v>515</v>
      </c>
      <c r="B31" s="31">
        <v>0</v>
      </c>
      <c r="C31" s="31">
        <v>0</v>
      </c>
      <c r="D31" s="31">
        <v>0</v>
      </c>
      <c r="E31" s="31">
        <v>0</v>
      </c>
      <c r="F31" s="31">
        <v>0</v>
      </c>
      <c r="G31" s="31">
        <v>0</v>
      </c>
      <c r="H31" s="31">
        <v>0</v>
      </c>
      <c r="I31" s="31">
        <v>0</v>
      </c>
      <c r="J31" s="31">
        <v>0</v>
      </c>
      <c r="K31" s="31">
        <v>0</v>
      </c>
    </row>
    <row r="32" spans="1:11" x14ac:dyDescent="0.2">
      <c r="A32" t="s">
        <v>516</v>
      </c>
      <c r="B32" s="31">
        <v>0</v>
      </c>
      <c r="C32" s="31">
        <v>0</v>
      </c>
      <c r="D32" s="31">
        <v>0</v>
      </c>
      <c r="E32" s="31">
        <v>0</v>
      </c>
      <c r="F32" s="31">
        <v>0</v>
      </c>
      <c r="G32" s="31">
        <v>0</v>
      </c>
      <c r="H32" s="31">
        <v>0</v>
      </c>
      <c r="I32" s="31">
        <v>0</v>
      </c>
      <c r="J32" s="31">
        <v>0</v>
      </c>
      <c r="K32" s="31">
        <v>0</v>
      </c>
    </row>
    <row r="33" spans="1:11" x14ac:dyDescent="0.2">
      <c r="A33" t="s">
        <v>483</v>
      </c>
      <c r="B33" s="31">
        <v>0</v>
      </c>
      <c r="C33" s="31">
        <v>0</v>
      </c>
      <c r="D33" s="31">
        <v>0</v>
      </c>
      <c r="E33" s="31">
        <v>0</v>
      </c>
      <c r="F33" s="31">
        <v>0</v>
      </c>
      <c r="G33" s="31">
        <v>0</v>
      </c>
      <c r="H33" s="31">
        <v>0</v>
      </c>
      <c r="I33" s="31">
        <v>0</v>
      </c>
      <c r="J33" s="31">
        <v>0</v>
      </c>
      <c r="K33" s="31">
        <v>0</v>
      </c>
    </row>
    <row r="34" spans="1:11" x14ac:dyDescent="0.2">
      <c r="A34" t="s">
        <v>519</v>
      </c>
      <c r="B34" s="31">
        <v>0</v>
      </c>
      <c r="C34" s="31">
        <v>0</v>
      </c>
      <c r="D34" s="31">
        <v>0</v>
      </c>
      <c r="E34" s="31">
        <v>0.5</v>
      </c>
      <c r="F34" s="31">
        <v>0.5</v>
      </c>
      <c r="G34" s="31">
        <v>0.5</v>
      </c>
      <c r="H34" s="31">
        <v>0</v>
      </c>
      <c r="I34" s="31">
        <v>0</v>
      </c>
      <c r="J34" s="31">
        <v>0</v>
      </c>
      <c r="K34" s="31">
        <v>0</v>
      </c>
    </row>
    <row r="35" spans="1:11" x14ac:dyDescent="0.2">
      <c r="A35" t="s">
        <v>718</v>
      </c>
      <c r="B35" s="31">
        <v>0</v>
      </c>
      <c r="C35" s="31">
        <v>0</v>
      </c>
      <c r="D35" s="31">
        <v>0</v>
      </c>
      <c r="E35" s="31">
        <v>0.5</v>
      </c>
      <c r="F35" s="31">
        <v>0.5</v>
      </c>
      <c r="G35" s="31">
        <v>0.5</v>
      </c>
      <c r="H35" s="31">
        <v>0</v>
      </c>
      <c r="I35" s="31">
        <v>0</v>
      </c>
      <c r="J35" s="31">
        <v>0</v>
      </c>
      <c r="K35" s="31">
        <v>0</v>
      </c>
    </row>
    <row r="36" spans="1:11" x14ac:dyDescent="0.2">
      <c r="A36" t="s">
        <v>159</v>
      </c>
      <c r="B36" s="31">
        <v>0</v>
      </c>
      <c r="C36" s="31">
        <v>0</v>
      </c>
      <c r="D36" s="31">
        <v>0</v>
      </c>
      <c r="E36" s="31">
        <v>0</v>
      </c>
      <c r="F36" s="31">
        <v>0</v>
      </c>
      <c r="G36" s="31">
        <v>0</v>
      </c>
      <c r="H36" s="31">
        <v>0</v>
      </c>
      <c r="I36" s="31">
        <v>0</v>
      </c>
      <c r="J36" s="31">
        <v>0</v>
      </c>
      <c r="K36" s="31">
        <v>0</v>
      </c>
    </row>
    <row r="37" spans="1:11" x14ac:dyDescent="0.2">
      <c r="A37" t="s">
        <v>517</v>
      </c>
      <c r="B37" s="31">
        <v>0</v>
      </c>
      <c r="C37" s="31">
        <v>0</v>
      </c>
      <c r="D37" s="31">
        <v>0</v>
      </c>
      <c r="E37" s="31">
        <v>0.5</v>
      </c>
      <c r="F37" s="31">
        <v>0.5</v>
      </c>
      <c r="G37" s="31">
        <v>0.5</v>
      </c>
      <c r="H37" s="31">
        <v>0</v>
      </c>
      <c r="I37" s="31">
        <v>0</v>
      </c>
      <c r="J37" s="31">
        <v>0</v>
      </c>
      <c r="K37" s="31">
        <v>0</v>
      </c>
    </row>
    <row r="38" spans="1:11" x14ac:dyDescent="0.2">
      <c r="A38" t="s">
        <v>518</v>
      </c>
      <c r="B38" s="31">
        <v>0</v>
      </c>
      <c r="C38" s="31">
        <v>0</v>
      </c>
      <c r="D38" s="31">
        <v>0</v>
      </c>
      <c r="E38" s="31">
        <v>0</v>
      </c>
      <c r="F38" s="31">
        <v>0</v>
      </c>
      <c r="G38" s="31">
        <v>0</v>
      </c>
      <c r="H38" s="31">
        <v>0</v>
      </c>
      <c r="I38" s="31">
        <v>0</v>
      </c>
      <c r="J38" s="31">
        <v>0</v>
      </c>
      <c r="K38" s="31">
        <v>0</v>
      </c>
    </row>
    <row r="39" spans="1:11" x14ac:dyDescent="0.2">
      <c r="A39" t="s">
        <v>496</v>
      </c>
      <c r="B39" s="31">
        <v>0</v>
      </c>
      <c r="C39" s="31">
        <v>0</v>
      </c>
      <c r="D39" s="31">
        <v>0</v>
      </c>
      <c r="E39" s="31">
        <v>0.5</v>
      </c>
      <c r="F39" s="31">
        <v>0.5</v>
      </c>
      <c r="G39" s="31">
        <v>0.5</v>
      </c>
      <c r="H39" s="31">
        <v>0</v>
      </c>
      <c r="I39" s="31">
        <v>0</v>
      </c>
      <c r="J39" s="31">
        <v>0</v>
      </c>
      <c r="K39" s="31">
        <v>0</v>
      </c>
    </row>
    <row r="40" spans="1:11" x14ac:dyDescent="0.2">
      <c r="A40" t="s">
        <v>160</v>
      </c>
      <c r="B40" s="31">
        <v>0</v>
      </c>
      <c r="C40" s="31">
        <v>0</v>
      </c>
      <c r="D40" s="31">
        <v>0</v>
      </c>
      <c r="E40" s="31">
        <v>0.5</v>
      </c>
      <c r="F40" s="31">
        <v>0.5</v>
      </c>
      <c r="G40" s="31">
        <v>0.5</v>
      </c>
      <c r="H40" s="31">
        <v>0</v>
      </c>
      <c r="I40" s="31">
        <v>0</v>
      </c>
      <c r="J40" s="31">
        <v>0</v>
      </c>
      <c r="K40" s="31">
        <v>0</v>
      </c>
    </row>
    <row r="41" spans="1:11" x14ac:dyDescent="0.2">
      <c r="A41" t="s">
        <v>161</v>
      </c>
      <c r="B41" s="31" t="s">
        <v>411</v>
      </c>
      <c r="C41" s="31">
        <v>0</v>
      </c>
      <c r="D41" s="31">
        <v>1</v>
      </c>
      <c r="E41" s="31">
        <v>0.5</v>
      </c>
      <c r="F41" s="31">
        <v>0</v>
      </c>
      <c r="G41" s="31">
        <v>0</v>
      </c>
      <c r="H41" s="31">
        <v>0</v>
      </c>
      <c r="I41" s="31">
        <v>0</v>
      </c>
      <c r="J41" s="31">
        <v>0</v>
      </c>
      <c r="K41" s="31">
        <v>0</v>
      </c>
    </row>
    <row r="42" spans="1:11" x14ac:dyDescent="0.2">
      <c r="A42" t="s">
        <v>162</v>
      </c>
      <c r="B42" s="31">
        <v>0</v>
      </c>
      <c r="C42" s="31">
        <v>0</v>
      </c>
      <c r="D42" s="31">
        <v>0</v>
      </c>
      <c r="E42" s="31">
        <v>0.5</v>
      </c>
      <c r="F42" s="31">
        <v>0.5</v>
      </c>
      <c r="G42" s="31">
        <v>0.5</v>
      </c>
      <c r="H42" s="31">
        <v>0</v>
      </c>
      <c r="I42" s="31">
        <v>0</v>
      </c>
      <c r="J42" s="31">
        <v>0</v>
      </c>
      <c r="K42" s="31">
        <v>0</v>
      </c>
    </row>
    <row r="43" spans="1:11" x14ac:dyDescent="0.2">
      <c r="A43" t="s">
        <v>163</v>
      </c>
      <c r="B43" s="31" t="s">
        <v>411</v>
      </c>
      <c r="C43" s="31">
        <v>0.5</v>
      </c>
      <c r="D43" s="31">
        <v>0</v>
      </c>
      <c r="E43" s="31">
        <v>1</v>
      </c>
      <c r="F43" s="31">
        <v>1</v>
      </c>
      <c r="G43" s="31">
        <v>1</v>
      </c>
      <c r="H43" s="31" t="s">
        <v>408</v>
      </c>
      <c r="I43" s="31" t="s">
        <v>408</v>
      </c>
      <c r="J43" s="31" t="s">
        <v>408</v>
      </c>
      <c r="K43" s="31" t="s">
        <v>408</v>
      </c>
    </row>
    <row r="44" spans="1:11" x14ac:dyDescent="0.2">
      <c r="A44" t="s">
        <v>520</v>
      </c>
      <c r="B44" s="31">
        <v>0</v>
      </c>
      <c r="C44" s="31">
        <v>0</v>
      </c>
      <c r="D44" s="31">
        <v>0</v>
      </c>
      <c r="E44" s="31">
        <v>0</v>
      </c>
      <c r="F44" s="31">
        <v>0</v>
      </c>
      <c r="G44" s="31">
        <v>0</v>
      </c>
      <c r="H44" s="31">
        <v>0</v>
      </c>
      <c r="I44" s="31">
        <v>0</v>
      </c>
      <c r="J44" s="31">
        <v>0</v>
      </c>
      <c r="K44" s="31">
        <v>0</v>
      </c>
    </row>
    <row r="45" spans="1:11" x14ac:dyDescent="0.2">
      <c r="A45" t="s">
        <v>715</v>
      </c>
      <c r="B45" s="31" t="s">
        <v>408</v>
      </c>
      <c r="C45" s="31" t="s">
        <v>408</v>
      </c>
      <c r="D45" s="31" t="s">
        <v>408</v>
      </c>
      <c r="E45" s="31" t="s">
        <v>408</v>
      </c>
      <c r="F45" s="31" t="s">
        <v>408</v>
      </c>
      <c r="G45" s="31" t="s">
        <v>408</v>
      </c>
      <c r="H45" s="31" t="s">
        <v>408</v>
      </c>
      <c r="I45" s="31" t="s">
        <v>408</v>
      </c>
      <c r="J45" s="31" t="s">
        <v>408</v>
      </c>
      <c r="K45" s="31" t="s">
        <v>408</v>
      </c>
    </row>
    <row r="46" spans="1:11" x14ac:dyDescent="0.2">
      <c r="A46" t="s">
        <v>164</v>
      </c>
      <c r="B46" s="31" t="s">
        <v>408</v>
      </c>
      <c r="C46" s="31" t="s">
        <v>408</v>
      </c>
      <c r="D46" s="31" t="s">
        <v>408</v>
      </c>
      <c r="E46" s="31" t="s">
        <v>408</v>
      </c>
      <c r="F46" s="31" t="s">
        <v>408</v>
      </c>
      <c r="G46" s="31" t="s">
        <v>408</v>
      </c>
      <c r="H46" s="31" t="s">
        <v>408</v>
      </c>
      <c r="I46" s="31" t="s">
        <v>408</v>
      </c>
      <c r="J46" s="31" t="s">
        <v>408</v>
      </c>
      <c r="K46" s="31" t="s">
        <v>408</v>
      </c>
    </row>
    <row r="47" spans="1:11" x14ac:dyDescent="0.2">
      <c r="A47" t="s">
        <v>165</v>
      </c>
      <c r="B47" s="31">
        <v>0</v>
      </c>
      <c r="C47" s="31">
        <v>0</v>
      </c>
      <c r="D47" s="31">
        <v>0</v>
      </c>
      <c r="E47" s="31">
        <v>0.5</v>
      </c>
      <c r="F47" s="31">
        <v>0.5</v>
      </c>
      <c r="G47" s="31">
        <v>0.5</v>
      </c>
      <c r="H47" s="31">
        <v>0</v>
      </c>
      <c r="I47" s="31">
        <v>0</v>
      </c>
      <c r="J47" s="31">
        <v>0</v>
      </c>
      <c r="K47" s="31">
        <v>0</v>
      </c>
    </row>
    <row r="48" spans="1:11" x14ac:dyDescent="0.2">
      <c r="A48" t="s">
        <v>521</v>
      </c>
      <c r="B48" s="31">
        <v>0</v>
      </c>
      <c r="C48" s="31">
        <v>0</v>
      </c>
      <c r="D48" s="31">
        <v>0</v>
      </c>
      <c r="E48" s="31">
        <v>0</v>
      </c>
      <c r="F48" s="31">
        <v>0</v>
      </c>
      <c r="G48" s="31">
        <v>0</v>
      </c>
      <c r="H48" s="31">
        <v>0</v>
      </c>
      <c r="I48" s="31">
        <v>0</v>
      </c>
      <c r="J48" s="31">
        <v>0</v>
      </c>
      <c r="K48" s="31">
        <v>0</v>
      </c>
    </row>
    <row r="49" spans="1:11" x14ac:dyDescent="0.2">
      <c r="A49" t="s">
        <v>166</v>
      </c>
      <c r="B49" s="31">
        <v>0</v>
      </c>
      <c r="C49" s="31">
        <v>0</v>
      </c>
      <c r="D49" s="31">
        <v>0</v>
      </c>
      <c r="E49" s="31">
        <v>0</v>
      </c>
      <c r="F49" s="31">
        <v>0</v>
      </c>
      <c r="G49" s="31">
        <v>0</v>
      </c>
      <c r="H49" s="31">
        <v>0</v>
      </c>
      <c r="I49" s="31">
        <v>0</v>
      </c>
      <c r="J49" s="31">
        <v>0</v>
      </c>
      <c r="K49" s="31">
        <v>0</v>
      </c>
    </row>
    <row r="50" spans="1:11" x14ac:dyDescent="0.2">
      <c r="A50" t="s">
        <v>167</v>
      </c>
      <c r="B50" s="31">
        <v>0</v>
      </c>
      <c r="C50" s="31">
        <v>0</v>
      </c>
      <c r="D50" s="31">
        <v>0</v>
      </c>
      <c r="E50" s="31">
        <v>0</v>
      </c>
      <c r="F50" s="31">
        <v>0</v>
      </c>
      <c r="G50" s="31">
        <v>0</v>
      </c>
      <c r="H50" s="31">
        <v>0</v>
      </c>
      <c r="I50" s="31">
        <v>0</v>
      </c>
      <c r="J50" s="31">
        <v>0</v>
      </c>
      <c r="K50" s="31">
        <v>0</v>
      </c>
    </row>
    <row r="51" spans="1:11" x14ac:dyDescent="0.2">
      <c r="A51" t="s">
        <v>493</v>
      </c>
      <c r="B51" s="31">
        <v>0</v>
      </c>
      <c r="C51" s="31">
        <v>0</v>
      </c>
      <c r="D51" s="31">
        <v>0</v>
      </c>
      <c r="E51" s="31">
        <v>0</v>
      </c>
      <c r="F51" s="31">
        <v>0</v>
      </c>
      <c r="G51" s="31">
        <v>0</v>
      </c>
      <c r="H51" s="31">
        <v>0</v>
      </c>
      <c r="I51" s="31">
        <v>0</v>
      </c>
      <c r="J51" s="31">
        <v>0</v>
      </c>
      <c r="K51" s="31">
        <v>0</v>
      </c>
    </row>
    <row r="52" spans="1:11" x14ac:dyDescent="0.2">
      <c r="A52" t="s">
        <v>522</v>
      </c>
      <c r="B52" s="31">
        <v>0</v>
      </c>
      <c r="C52" s="31">
        <v>0</v>
      </c>
      <c r="D52" s="31">
        <v>0</v>
      </c>
      <c r="E52" s="31">
        <v>0</v>
      </c>
      <c r="F52" s="31">
        <v>0</v>
      </c>
      <c r="G52" s="31">
        <v>0</v>
      </c>
      <c r="H52" s="31">
        <v>0</v>
      </c>
      <c r="I52" s="31">
        <v>0</v>
      </c>
      <c r="J52" s="31">
        <v>0</v>
      </c>
      <c r="K52" s="31">
        <v>0</v>
      </c>
    </row>
    <row r="53" spans="1:11" x14ac:dyDescent="0.2">
      <c r="A53" t="s">
        <v>523</v>
      </c>
      <c r="B53" s="31">
        <v>0</v>
      </c>
      <c r="C53" s="31">
        <v>0</v>
      </c>
      <c r="D53" s="31">
        <v>0</v>
      </c>
      <c r="E53" s="31">
        <v>0.5</v>
      </c>
      <c r="F53" s="31">
        <v>0.5</v>
      </c>
      <c r="G53" s="31">
        <v>0.5</v>
      </c>
      <c r="H53" s="31">
        <v>0</v>
      </c>
      <c r="I53" s="31">
        <v>0</v>
      </c>
      <c r="J53" s="31">
        <v>0</v>
      </c>
      <c r="K53" s="31">
        <v>0</v>
      </c>
    </row>
    <row r="54" spans="1:11" x14ac:dyDescent="0.2">
      <c r="A54" t="s">
        <v>524</v>
      </c>
      <c r="B54" s="31">
        <v>0</v>
      </c>
      <c r="C54" s="31">
        <v>0</v>
      </c>
      <c r="D54" s="31">
        <v>0</v>
      </c>
      <c r="E54" s="31">
        <v>0</v>
      </c>
      <c r="F54" s="31">
        <v>0</v>
      </c>
      <c r="G54" s="31">
        <v>0</v>
      </c>
      <c r="H54" s="31">
        <v>0</v>
      </c>
      <c r="I54" s="31">
        <v>0</v>
      </c>
      <c r="J54" s="31">
        <v>0</v>
      </c>
      <c r="K54" s="31">
        <v>0</v>
      </c>
    </row>
    <row r="55" spans="1:11" x14ac:dyDescent="0.2">
      <c r="A55" t="s">
        <v>719</v>
      </c>
      <c r="B55" s="31">
        <v>0</v>
      </c>
      <c r="C55" s="31">
        <v>0</v>
      </c>
      <c r="D55" s="31">
        <v>0</v>
      </c>
      <c r="E55" s="31">
        <v>0</v>
      </c>
      <c r="F55" s="31">
        <v>0</v>
      </c>
      <c r="G55" s="31">
        <v>0</v>
      </c>
      <c r="H55" s="31">
        <v>0</v>
      </c>
      <c r="I55" s="31">
        <v>0</v>
      </c>
      <c r="J55" s="31">
        <v>0</v>
      </c>
      <c r="K55" s="31">
        <v>0</v>
      </c>
    </row>
    <row r="56" spans="1:11" x14ac:dyDescent="0.2">
      <c r="A56" t="s">
        <v>168</v>
      </c>
      <c r="B56" s="31">
        <v>0</v>
      </c>
      <c r="C56" s="31">
        <v>0</v>
      </c>
      <c r="D56" s="31">
        <v>0</v>
      </c>
      <c r="E56" s="31">
        <v>0</v>
      </c>
      <c r="F56" s="31">
        <v>0</v>
      </c>
      <c r="G56" s="31">
        <v>0</v>
      </c>
      <c r="H56" s="31">
        <v>0</v>
      </c>
      <c r="I56" s="31">
        <v>0</v>
      </c>
      <c r="J56" s="31">
        <v>0</v>
      </c>
      <c r="K56" s="31">
        <v>0</v>
      </c>
    </row>
    <row r="57" spans="1:11" x14ac:dyDescent="0.2">
      <c r="A57" t="s">
        <v>525</v>
      </c>
      <c r="B57" s="31">
        <v>0</v>
      </c>
      <c r="C57" s="31">
        <v>0</v>
      </c>
      <c r="D57" s="31">
        <v>0</v>
      </c>
      <c r="E57" s="31">
        <v>0</v>
      </c>
      <c r="F57" s="31">
        <v>0</v>
      </c>
      <c r="G57" s="31">
        <v>0</v>
      </c>
      <c r="H57" s="31">
        <v>0</v>
      </c>
      <c r="I57" s="31">
        <v>0</v>
      </c>
      <c r="J57" s="31">
        <v>0</v>
      </c>
      <c r="K57" s="31">
        <v>0</v>
      </c>
    </row>
    <row r="58" spans="1:11" x14ac:dyDescent="0.2">
      <c r="A58" t="s">
        <v>169</v>
      </c>
      <c r="B58" s="31">
        <v>0</v>
      </c>
      <c r="C58" s="31">
        <v>0</v>
      </c>
      <c r="D58" s="31">
        <v>0</v>
      </c>
      <c r="E58" s="31">
        <v>0</v>
      </c>
      <c r="F58" s="31">
        <v>0</v>
      </c>
      <c r="G58" s="31">
        <v>0</v>
      </c>
      <c r="H58" s="31">
        <v>0</v>
      </c>
      <c r="I58" s="31">
        <v>0</v>
      </c>
      <c r="J58" s="31">
        <v>0</v>
      </c>
      <c r="K58" s="31">
        <v>0</v>
      </c>
    </row>
    <row r="59" spans="1:11" x14ac:dyDescent="0.2">
      <c r="A59" t="s">
        <v>170</v>
      </c>
      <c r="B59" s="31" t="s">
        <v>408</v>
      </c>
      <c r="C59" s="31" t="s">
        <v>408</v>
      </c>
      <c r="D59" s="31" t="s">
        <v>408</v>
      </c>
      <c r="E59" s="31" t="s">
        <v>408</v>
      </c>
      <c r="F59" s="31" t="s">
        <v>408</v>
      </c>
      <c r="G59" s="31" t="s">
        <v>408</v>
      </c>
      <c r="H59" s="31" t="s">
        <v>408</v>
      </c>
      <c r="I59" s="31" t="s">
        <v>408</v>
      </c>
      <c r="J59" s="31" t="s">
        <v>408</v>
      </c>
      <c r="K59" s="31" t="s">
        <v>408</v>
      </c>
    </row>
    <row r="60" spans="1:11" x14ac:dyDescent="0.2">
      <c r="A60" t="s">
        <v>171</v>
      </c>
      <c r="B60" s="31">
        <v>0</v>
      </c>
      <c r="C60" s="31">
        <v>0</v>
      </c>
      <c r="D60" s="31">
        <v>0</v>
      </c>
      <c r="E60" s="31">
        <v>0</v>
      </c>
      <c r="F60" s="31">
        <v>0</v>
      </c>
      <c r="G60" s="31">
        <v>0</v>
      </c>
      <c r="H60" s="31">
        <v>0</v>
      </c>
      <c r="I60" s="31">
        <v>0</v>
      </c>
      <c r="J60" s="31">
        <v>0</v>
      </c>
      <c r="K60" s="31">
        <v>0</v>
      </c>
    </row>
    <row r="61" spans="1:11" x14ac:dyDescent="0.2">
      <c r="A61" t="s">
        <v>172</v>
      </c>
      <c r="B61" s="31">
        <v>0</v>
      </c>
      <c r="C61" s="31">
        <v>1</v>
      </c>
      <c r="D61" s="31">
        <v>0</v>
      </c>
      <c r="E61" s="31" t="s">
        <v>408</v>
      </c>
      <c r="F61" s="31" t="s">
        <v>408</v>
      </c>
      <c r="G61" s="31" t="s">
        <v>408</v>
      </c>
      <c r="H61" s="31" t="s">
        <v>408</v>
      </c>
      <c r="I61" s="31" t="s">
        <v>408</v>
      </c>
      <c r="J61" s="31" t="s">
        <v>408</v>
      </c>
      <c r="K61" s="31" t="s">
        <v>408</v>
      </c>
    </row>
    <row r="62" spans="1:11" x14ac:dyDescent="0.2">
      <c r="A62" t="s">
        <v>526</v>
      </c>
      <c r="B62" s="31">
        <v>0</v>
      </c>
      <c r="C62" s="31">
        <v>0</v>
      </c>
      <c r="D62" s="31">
        <v>0</v>
      </c>
      <c r="E62" s="31">
        <v>0</v>
      </c>
      <c r="F62" s="31">
        <v>0</v>
      </c>
      <c r="G62" s="31">
        <v>0</v>
      </c>
      <c r="H62" s="31">
        <v>0</v>
      </c>
      <c r="I62" s="31">
        <v>0</v>
      </c>
      <c r="J62" s="31">
        <v>0</v>
      </c>
      <c r="K62" s="31">
        <v>0</v>
      </c>
    </row>
    <row r="63" spans="1:11" x14ac:dyDescent="0.2">
      <c r="A63" t="s">
        <v>527</v>
      </c>
      <c r="B63" s="31">
        <v>0</v>
      </c>
      <c r="C63" s="31">
        <v>0</v>
      </c>
      <c r="D63" s="31">
        <v>0</v>
      </c>
      <c r="E63" s="31">
        <v>0</v>
      </c>
      <c r="F63" s="31">
        <v>0</v>
      </c>
      <c r="G63" s="31">
        <v>0</v>
      </c>
      <c r="H63" s="31">
        <v>0</v>
      </c>
      <c r="I63" s="31">
        <v>0</v>
      </c>
      <c r="J63" s="31">
        <v>0</v>
      </c>
      <c r="K63" s="31">
        <v>0</v>
      </c>
    </row>
    <row r="64" spans="1:11" x14ac:dyDescent="0.2">
      <c r="A64" t="s">
        <v>528</v>
      </c>
      <c r="B64" s="31">
        <v>0</v>
      </c>
      <c r="C64" s="31">
        <v>0</v>
      </c>
      <c r="D64" s="31">
        <v>0</v>
      </c>
      <c r="E64" s="31">
        <v>0</v>
      </c>
      <c r="F64" s="31">
        <v>0</v>
      </c>
      <c r="G64" s="31">
        <v>0</v>
      </c>
      <c r="H64" s="31">
        <v>0</v>
      </c>
      <c r="I64" s="31">
        <v>0</v>
      </c>
      <c r="J64" s="31">
        <v>0</v>
      </c>
      <c r="K64" s="31">
        <v>0</v>
      </c>
    </row>
    <row r="65" spans="1:11" x14ac:dyDescent="0.2">
      <c r="A65" t="s">
        <v>529</v>
      </c>
      <c r="B65" s="31">
        <v>0</v>
      </c>
      <c r="C65" s="31">
        <v>0</v>
      </c>
      <c r="D65" s="31">
        <v>0</v>
      </c>
      <c r="E65" s="31">
        <v>0</v>
      </c>
      <c r="F65" s="31">
        <v>0</v>
      </c>
      <c r="G65" s="31">
        <v>0</v>
      </c>
      <c r="H65" s="31">
        <v>0</v>
      </c>
      <c r="I65" s="31">
        <v>0</v>
      </c>
      <c r="J65" s="31">
        <v>0</v>
      </c>
      <c r="K65" s="31">
        <v>0</v>
      </c>
    </row>
    <row r="66" spans="1:11" x14ac:dyDescent="0.2">
      <c r="A66" t="s">
        <v>530</v>
      </c>
      <c r="B66" s="31">
        <v>0</v>
      </c>
      <c r="C66" s="31">
        <v>0</v>
      </c>
      <c r="D66" s="31">
        <v>0</v>
      </c>
      <c r="E66" s="31">
        <v>0.5</v>
      </c>
      <c r="F66" s="31">
        <v>0.5</v>
      </c>
      <c r="G66" s="31">
        <v>0.5</v>
      </c>
      <c r="H66" s="31">
        <v>0</v>
      </c>
      <c r="I66" s="31">
        <v>0</v>
      </c>
      <c r="J66" s="31">
        <v>0</v>
      </c>
      <c r="K66" s="31">
        <v>0</v>
      </c>
    </row>
    <row r="67" spans="1:11" x14ac:dyDescent="0.2">
      <c r="A67" t="s">
        <v>173</v>
      </c>
      <c r="B67" s="31">
        <v>0</v>
      </c>
      <c r="C67" s="31">
        <v>0</v>
      </c>
      <c r="D67" s="31">
        <v>0</v>
      </c>
      <c r="E67" s="31">
        <v>1</v>
      </c>
      <c r="F67" s="31">
        <v>1</v>
      </c>
      <c r="G67" s="31">
        <v>1</v>
      </c>
      <c r="H67" s="31">
        <v>0</v>
      </c>
      <c r="I67" s="31">
        <v>0</v>
      </c>
      <c r="J67" s="31">
        <v>0</v>
      </c>
      <c r="K67" s="31">
        <v>0</v>
      </c>
    </row>
    <row r="68" spans="1:11" x14ac:dyDescent="0.2">
      <c r="A68" t="s">
        <v>531</v>
      </c>
      <c r="B68" s="31">
        <v>0</v>
      </c>
      <c r="C68" s="31">
        <v>0</v>
      </c>
      <c r="D68" s="31">
        <v>0</v>
      </c>
      <c r="E68" s="31">
        <v>0.5</v>
      </c>
      <c r="F68" s="31">
        <v>0.5</v>
      </c>
      <c r="G68" s="31">
        <v>0.5</v>
      </c>
      <c r="H68" s="31">
        <v>0</v>
      </c>
      <c r="I68" s="31">
        <v>0</v>
      </c>
      <c r="J68" s="31">
        <v>0</v>
      </c>
      <c r="K68" s="31">
        <v>0</v>
      </c>
    </row>
    <row r="69" spans="1:11" x14ac:dyDescent="0.2">
      <c r="A69" t="s">
        <v>473</v>
      </c>
      <c r="B69" s="31">
        <v>0</v>
      </c>
      <c r="C69" s="31">
        <v>0</v>
      </c>
      <c r="D69" s="31">
        <v>0</v>
      </c>
      <c r="E69" s="31">
        <v>0.5</v>
      </c>
      <c r="F69" s="31">
        <v>0.5</v>
      </c>
      <c r="G69" s="31">
        <v>0.5</v>
      </c>
      <c r="H69" s="31">
        <v>0</v>
      </c>
      <c r="I69" s="31">
        <v>0</v>
      </c>
      <c r="J69" s="31">
        <v>0</v>
      </c>
      <c r="K69" s="31">
        <v>0</v>
      </c>
    </row>
    <row r="70" spans="1:11" x14ac:dyDescent="0.2">
      <c r="A70" t="s">
        <v>474</v>
      </c>
      <c r="B70" s="31" t="s">
        <v>411</v>
      </c>
      <c r="C70" s="31">
        <v>0.5</v>
      </c>
      <c r="D70" s="31">
        <v>0</v>
      </c>
      <c r="E70" s="31">
        <v>1</v>
      </c>
      <c r="F70" s="31">
        <v>1</v>
      </c>
      <c r="G70" s="31">
        <v>1</v>
      </c>
      <c r="H70" s="31" t="s">
        <v>408</v>
      </c>
      <c r="I70" s="31" t="s">
        <v>408</v>
      </c>
      <c r="J70" s="31" t="s">
        <v>408</v>
      </c>
      <c r="K70" s="31" t="s">
        <v>408</v>
      </c>
    </row>
    <row r="71" spans="1:11" x14ac:dyDescent="0.2">
      <c r="A71" t="s">
        <v>174</v>
      </c>
      <c r="B71" s="31">
        <v>0</v>
      </c>
      <c r="C71" s="31">
        <v>0</v>
      </c>
      <c r="D71" s="31">
        <v>0</v>
      </c>
      <c r="E71" s="31">
        <v>0.5</v>
      </c>
      <c r="F71" s="31">
        <v>0.5</v>
      </c>
      <c r="G71" s="31">
        <v>0.5</v>
      </c>
      <c r="H71" s="31">
        <v>0</v>
      </c>
      <c r="I71" s="31">
        <v>0</v>
      </c>
      <c r="J71" s="31">
        <v>0</v>
      </c>
      <c r="K71" s="31">
        <v>0</v>
      </c>
    </row>
    <row r="72" spans="1:11" x14ac:dyDescent="0.2">
      <c r="A72" t="s">
        <v>175</v>
      </c>
      <c r="B72" s="31">
        <v>0</v>
      </c>
      <c r="C72" s="31">
        <v>0</v>
      </c>
      <c r="D72" s="31">
        <v>0</v>
      </c>
      <c r="E72" s="31">
        <v>1</v>
      </c>
      <c r="F72" s="31">
        <v>1</v>
      </c>
      <c r="G72" s="31">
        <v>0.5</v>
      </c>
      <c r="H72" s="31">
        <v>0</v>
      </c>
      <c r="I72" s="31">
        <v>0</v>
      </c>
      <c r="J72" s="31">
        <v>0</v>
      </c>
      <c r="K72" s="31">
        <v>0</v>
      </c>
    </row>
    <row r="73" spans="1:11" x14ac:dyDescent="0.2">
      <c r="A73" t="s">
        <v>176</v>
      </c>
      <c r="B73" s="31">
        <v>0</v>
      </c>
      <c r="C73" s="31">
        <v>0</v>
      </c>
      <c r="D73" s="31">
        <v>0</v>
      </c>
      <c r="E73" s="31">
        <v>0.5</v>
      </c>
      <c r="F73" s="31">
        <v>0.5</v>
      </c>
      <c r="G73" s="31">
        <v>0.5</v>
      </c>
      <c r="H73" s="31">
        <v>0</v>
      </c>
      <c r="I73" s="31">
        <v>0</v>
      </c>
      <c r="J73" s="31">
        <v>0</v>
      </c>
      <c r="K73" s="31">
        <v>0</v>
      </c>
    </row>
    <row r="74" spans="1:11" x14ac:dyDescent="0.2">
      <c r="A74" t="s">
        <v>177</v>
      </c>
      <c r="B74" s="31" t="s">
        <v>408</v>
      </c>
      <c r="C74" s="31" t="s">
        <v>408</v>
      </c>
      <c r="D74" s="31" t="s">
        <v>408</v>
      </c>
      <c r="E74" s="31" t="s">
        <v>408</v>
      </c>
      <c r="F74" s="31" t="s">
        <v>408</v>
      </c>
      <c r="G74" s="31" t="s">
        <v>408</v>
      </c>
      <c r="H74" s="31" t="s">
        <v>408</v>
      </c>
      <c r="I74" s="31" t="s">
        <v>408</v>
      </c>
      <c r="J74" s="31" t="s">
        <v>408</v>
      </c>
      <c r="K74" s="31" t="s">
        <v>408</v>
      </c>
    </row>
    <row r="75" spans="1:11" x14ac:dyDescent="0.2">
      <c r="A75" t="s">
        <v>532</v>
      </c>
      <c r="B75" s="31" t="s">
        <v>408</v>
      </c>
      <c r="C75" s="31" t="s">
        <v>408</v>
      </c>
      <c r="D75" s="31" t="s">
        <v>408</v>
      </c>
      <c r="E75" s="31" t="s">
        <v>408</v>
      </c>
      <c r="F75" s="31" t="s">
        <v>408</v>
      </c>
      <c r="G75" s="31" t="s">
        <v>408</v>
      </c>
      <c r="H75" s="31" t="s">
        <v>408</v>
      </c>
      <c r="I75" s="31" t="s">
        <v>408</v>
      </c>
      <c r="J75" s="31" t="s">
        <v>408</v>
      </c>
      <c r="K75" s="31" t="s">
        <v>408</v>
      </c>
    </row>
    <row r="76" spans="1:11" x14ac:dyDescent="0.2">
      <c r="A76" t="s">
        <v>533</v>
      </c>
      <c r="B76" s="31">
        <v>0</v>
      </c>
      <c r="C76" s="31">
        <v>0</v>
      </c>
      <c r="D76" s="31">
        <v>0</v>
      </c>
      <c r="E76" s="31">
        <v>0</v>
      </c>
      <c r="F76" s="31">
        <v>0</v>
      </c>
      <c r="G76" s="31">
        <v>0</v>
      </c>
      <c r="H76" s="31">
        <v>0</v>
      </c>
      <c r="I76" s="31">
        <v>0</v>
      </c>
      <c r="J76" s="31">
        <v>0</v>
      </c>
      <c r="K76" s="31">
        <v>0</v>
      </c>
    </row>
    <row r="77" spans="1:11" x14ac:dyDescent="0.2">
      <c r="A77" t="s">
        <v>534</v>
      </c>
      <c r="B77" s="31">
        <v>0</v>
      </c>
      <c r="C77" s="31">
        <v>0</v>
      </c>
      <c r="D77" s="31">
        <v>0</v>
      </c>
      <c r="E77" s="31">
        <v>0</v>
      </c>
      <c r="F77" s="31">
        <v>0</v>
      </c>
      <c r="G77" s="31">
        <v>0</v>
      </c>
      <c r="H77" s="31">
        <v>0</v>
      </c>
      <c r="I77" s="31">
        <v>0</v>
      </c>
      <c r="J77" s="31">
        <v>0</v>
      </c>
      <c r="K77" s="31">
        <v>0</v>
      </c>
    </row>
    <row r="78" spans="1:11" x14ac:dyDescent="0.2">
      <c r="A78" t="s">
        <v>178</v>
      </c>
      <c r="B78" s="31">
        <v>0</v>
      </c>
      <c r="C78" s="31">
        <v>0</v>
      </c>
      <c r="D78" s="31">
        <v>0</v>
      </c>
      <c r="E78" s="31">
        <v>0.5</v>
      </c>
      <c r="F78" s="31">
        <v>0.5</v>
      </c>
      <c r="G78" s="31">
        <v>0.5</v>
      </c>
      <c r="H78" s="31">
        <v>0</v>
      </c>
      <c r="I78" s="31">
        <v>0</v>
      </c>
      <c r="J78" s="31">
        <v>0</v>
      </c>
      <c r="K78" s="31">
        <v>0</v>
      </c>
    </row>
    <row r="79" spans="1:11" x14ac:dyDescent="0.2">
      <c r="A79" t="s">
        <v>179</v>
      </c>
      <c r="B79" s="31">
        <v>0</v>
      </c>
      <c r="C79" s="31">
        <v>0</v>
      </c>
      <c r="D79" s="31">
        <v>0</v>
      </c>
      <c r="E79" s="31">
        <v>0</v>
      </c>
      <c r="F79" s="31">
        <v>0</v>
      </c>
      <c r="G79" s="31">
        <v>0</v>
      </c>
      <c r="H79" s="31">
        <v>0</v>
      </c>
      <c r="I79" s="31">
        <v>0</v>
      </c>
      <c r="J79" s="31">
        <v>0</v>
      </c>
      <c r="K79" s="31">
        <v>0</v>
      </c>
    </row>
    <row r="80" spans="1:11" x14ac:dyDescent="0.2">
      <c r="A80" t="s">
        <v>720</v>
      </c>
      <c r="B80" s="31" t="s">
        <v>411</v>
      </c>
      <c r="C80" s="31" t="s">
        <v>408</v>
      </c>
      <c r="D80" s="31">
        <v>0</v>
      </c>
      <c r="E80" s="31" t="s">
        <v>408</v>
      </c>
      <c r="F80" s="31" t="s">
        <v>408</v>
      </c>
      <c r="G80" s="31" t="s">
        <v>408</v>
      </c>
      <c r="H80" s="31" t="s">
        <v>408</v>
      </c>
      <c r="I80" s="31" t="s">
        <v>408</v>
      </c>
      <c r="J80" s="31" t="s">
        <v>408</v>
      </c>
      <c r="K80" s="31" t="s">
        <v>408</v>
      </c>
    </row>
    <row r="81" spans="1:11" x14ac:dyDescent="0.2">
      <c r="A81" t="s">
        <v>721</v>
      </c>
      <c r="B81" s="31">
        <v>0</v>
      </c>
      <c r="C81" s="31">
        <v>0</v>
      </c>
      <c r="D81" s="31">
        <v>0</v>
      </c>
      <c r="E81" s="31">
        <v>1</v>
      </c>
      <c r="F81" s="31">
        <v>1</v>
      </c>
      <c r="G81" s="31">
        <v>0.5</v>
      </c>
      <c r="H81" s="31">
        <v>0</v>
      </c>
      <c r="I81" s="31">
        <v>0</v>
      </c>
      <c r="J81" s="31">
        <v>0</v>
      </c>
      <c r="K81" s="31">
        <v>0</v>
      </c>
    </row>
    <row r="82" spans="1:11" x14ac:dyDescent="0.2">
      <c r="A82" t="s">
        <v>180</v>
      </c>
      <c r="B82" s="31">
        <v>0</v>
      </c>
      <c r="C82" s="31">
        <v>0</v>
      </c>
      <c r="D82" s="31">
        <v>0</v>
      </c>
      <c r="E82" s="31">
        <v>0.75</v>
      </c>
      <c r="F82" s="31">
        <v>0.5</v>
      </c>
      <c r="G82" s="31">
        <v>0.5</v>
      </c>
      <c r="H82" s="31">
        <v>0</v>
      </c>
      <c r="I82" s="31">
        <v>0</v>
      </c>
      <c r="J82" s="31">
        <v>0</v>
      </c>
      <c r="K82" s="31">
        <v>0</v>
      </c>
    </row>
    <row r="83" spans="1:11" x14ac:dyDescent="0.2">
      <c r="A83" t="s">
        <v>535</v>
      </c>
      <c r="B83" s="31">
        <v>0</v>
      </c>
      <c r="C83" s="31">
        <v>0</v>
      </c>
      <c r="D83" s="31">
        <v>0</v>
      </c>
      <c r="E83" s="31">
        <v>0</v>
      </c>
      <c r="F83" s="31">
        <v>0</v>
      </c>
      <c r="G83" s="31">
        <v>0</v>
      </c>
      <c r="H83" s="31">
        <v>0</v>
      </c>
      <c r="I83" s="31">
        <v>0</v>
      </c>
      <c r="J83" s="31">
        <v>0</v>
      </c>
      <c r="K83" s="31">
        <v>0</v>
      </c>
    </row>
    <row r="84" spans="1:11" x14ac:dyDescent="0.2">
      <c r="A84" t="s">
        <v>536</v>
      </c>
      <c r="B84" s="31">
        <v>0</v>
      </c>
      <c r="C84" s="31">
        <v>0</v>
      </c>
      <c r="D84" s="31">
        <v>0</v>
      </c>
      <c r="E84" s="31">
        <v>0</v>
      </c>
      <c r="F84" s="31">
        <v>0</v>
      </c>
      <c r="G84" s="31">
        <v>0</v>
      </c>
      <c r="H84" s="31">
        <v>0</v>
      </c>
      <c r="I84" s="31">
        <v>0</v>
      </c>
      <c r="J84" s="31">
        <v>0</v>
      </c>
      <c r="K84" s="31">
        <v>0</v>
      </c>
    </row>
    <row r="85" spans="1:11" x14ac:dyDescent="0.2">
      <c r="A85" t="s">
        <v>537</v>
      </c>
      <c r="B85" s="31">
        <v>0</v>
      </c>
      <c r="C85" s="31">
        <v>0</v>
      </c>
      <c r="D85" s="31">
        <v>0</v>
      </c>
      <c r="E85" s="31">
        <v>0</v>
      </c>
      <c r="F85" s="31">
        <v>0</v>
      </c>
      <c r="G85" s="31">
        <v>0</v>
      </c>
      <c r="H85" s="31">
        <v>0</v>
      </c>
      <c r="I85" s="31">
        <v>0</v>
      </c>
      <c r="J85" s="31">
        <v>0</v>
      </c>
      <c r="K85" s="31">
        <v>0</v>
      </c>
    </row>
    <row r="86" spans="1:11" x14ac:dyDescent="0.2">
      <c r="A86" t="s">
        <v>538</v>
      </c>
      <c r="B86" s="31">
        <v>0</v>
      </c>
      <c r="C86" s="31">
        <v>0</v>
      </c>
      <c r="D86" s="31">
        <v>0</v>
      </c>
      <c r="E86" s="31">
        <v>0</v>
      </c>
      <c r="F86" s="31">
        <v>0</v>
      </c>
      <c r="G86" s="31">
        <v>0</v>
      </c>
      <c r="H86" s="31">
        <v>0</v>
      </c>
      <c r="I86" s="31">
        <v>0</v>
      </c>
      <c r="J86" s="31">
        <v>0</v>
      </c>
      <c r="K86" s="31">
        <v>0</v>
      </c>
    </row>
    <row r="87" spans="1:11" x14ac:dyDescent="0.2">
      <c r="A87" t="s">
        <v>181</v>
      </c>
      <c r="B87" s="31">
        <v>0</v>
      </c>
      <c r="C87" s="31">
        <v>0</v>
      </c>
      <c r="D87" s="31">
        <v>0</v>
      </c>
      <c r="E87" s="31">
        <v>0.75</v>
      </c>
      <c r="F87" s="31">
        <v>0.5</v>
      </c>
      <c r="G87" s="31">
        <v>0.5</v>
      </c>
      <c r="H87" s="31">
        <v>0</v>
      </c>
      <c r="I87" s="31">
        <v>0</v>
      </c>
      <c r="J87" s="31">
        <v>0</v>
      </c>
      <c r="K87" s="31">
        <v>0</v>
      </c>
    </row>
    <row r="88" spans="1:11" x14ac:dyDescent="0.2">
      <c r="A88" t="s">
        <v>539</v>
      </c>
      <c r="B88" s="31">
        <v>0</v>
      </c>
      <c r="C88" s="31">
        <v>0</v>
      </c>
      <c r="D88" s="31">
        <v>0</v>
      </c>
      <c r="E88" s="31">
        <v>0</v>
      </c>
      <c r="F88" s="31">
        <v>0</v>
      </c>
      <c r="G88" s="31">
        <v>0</v>
      </c>
      <c r="H88" s="31">
        <v>0</v>
      </c>
      <c r="I88" s="31">
        <v>0</v>
      </c>
      <c r="J88" s="31">
        <v>0</v>
      </c>
      <c r="K88" s="31">
        <v>0</v>
      </c>
    </row>
    <row r="89" spans="1:11" x14ac:dyDescent="0.2">
      <c r="A89" t="s">
        <v>182</v>
      </c>
      <c r="B89" s="31">
        <v>0</v>
      </c>
      <c r="C89" s="31">
        <v>0</v>
      </c>
      <c r="D89" s="31">
        <v>0</v>
      </c>
      <c r="E89" s="31">
        <v>0</v>
      </c>
      <c r="F89" s="31">
        <v>0</v>
      </c>
      <c r="G89" s="31">
        <v>0</v>
      </c>
      <c r="H89" s="31">
        <v>0</v>
      </c>
      <c r="I89" s="31">
        <v>0</v>
      </c>
      <c r="J89" s="31">
        <v>0</v>
      </c>
      <c r="K89" s="31">
        <v>0</v>
      </c>
    </row>
    <row r="90" spans="1:11" x14ac:dyDescent="0.2">
      <c r="A90" t="s">
        <v>183</v>
      </c>
      <c r="B90" s="31">
        <v>0</v>
      </c>
      <c r="C90" s="31">
        <v>0</v>
      </c>
      <c r="D90" s="31">
        <v>0</v>
      </c>
      <c r="E90" s="31">
        <v>0.5</v>
      </c>
      <c r="F90" s="31">
        <v>0.5</v>
      </c>
      <c r="G90" s="31">
        <v>0.5</v>
      </c>
      <c r="H90" s="31">
        <v>0</v>
      </c>
      <c r="I90" s="31">
        <v>0</v>
      </c>
      <c r="J90" s="31">
        <v>0</v>
      </c>
      <c r="K90" s="31">
        <v>0</v>
      </c>
    </row>
    <row r="91" spans="1:11" x14ac:dyDescent="0.2">
      <c r="A91" t="s">
        <v>184</v>
      </c>
      <c r="B91" s="31">
        <v>0</v>
      </c>
      <c r="C91" s="31">
        <v>0</v>
      </c>
      <c r="D91" s="31">
        <v>0</v>
      </c>
      <c r="E91" s="31">
        <v>0.5</v>
      </c>
      <c r="F91" s="31">
        <v>0.5</v>
      </c>
      <c r="G91" s="31">
        <v>0.5</v>
      </c>
      <c r="H91" s="31">
        <v>0</v>
      </c>
      <c r="I91" s="31">
        <v>0</v>
      </c>
      <c r="J91" s="31">
        <v>0</v>
      </c>
      <c r="K91" s="31">
        <v>0</v>
      </c>
    </row>
    <row r="92" spans="1:11" x14ac:dyDescent="0.2">
      <c r="A92" t="s">
        <v>185</v>
      </c>
      <c r="B92" s="31" t="s">
        <v>411</v>
      </c>
      <c r="C92" s="31" t="s">
        <v>408</v>
      </c>
      <c r="D92" s="31">
        <v>0</v>
      </c>
      <c r="E92" s="31" t="s">
        <v>408</v>
      </c>
      <c r="F92" s="31" t="s">
        <v>408</v>
      </c>
      <c r="G92" s="31" t="s">
        <v>408</v>
      </c>
      <c r="H92" s="31" t="s">
        <v>408</v>
      </c>
      <c r="I92" s="31" t="s">
        <v>408</v>
      </c>
      <c r="J92" s="31" t="s">
        <v>408</v>
      </c>
      <c r="K92" s="31" t="s">
        <v>408</v>
      </c>
    </row>
    <row r="93" spans="1:11" x14ac:dyDescent="0.2">
      <c r="A93" t="s">
        <v>186</v>
      </c>
      <c r="B93" s="31" t="s">
        <v>411</v>
      </c>
      <c r="C93" s="31">
        <v>1</v>
      </c>
      <c r="D93" s="31">
        <v>0</v>
      </c>
      <c r="E93" s="31">
        <v>1</v>
      </c>
      <c r="F93" s="31">
        <v>1</v>
      </c>
      <c r="G93" s="31">
        <v>1</v>
      </c>
      <c r="H93" s="31">
        <v>0</v>
      </c>
      <c r="I93" s="31">
        <v>0</v>
      </c>
      <c r="J93" s="31">
        <v>0</v>
      </c>
      <c r="K93" s="31">
        <v>0</v>
      </c>
    </row>
    <row r="94" spans="1:11" x14ac:dyDescent="0.2">
      <c r="A94" t="s">
        <v>540</v>
      </c>
      <c r="B94" s="31">
        <v>0</v>
      </c>
      <c r="C94" s="31">
        <v>0</v>
      </c>
      <c r="D94" s="31">
        <v>0</v>
      </c>
      <c r="E94" s="31">
        <v>0</v>
      </c>
      <c r="F94" s="31">
        <v>0</v>
      </c>
      <c r="G94" s="31">
        <v>0</v>
      </c>
      <c r="H94" s="31">
        <v>0</v>
      </c>
      <c r="I94" s="31">
        <v>0</v>
      </c>
      <c r="J94" s="31">
        <v>0</v>
      </c>
      <c r="K94" s="31">
        <v>0</v>
      </c>
    </row>
    <row r="95" spans="1:11" x14ac:dyDescent="0.2">
      <c r="A95" t="s">
        <v>541</v>
      </c>
      <c r="B95" s="31">
        <v>0</v>
      </c>
      <c r="C95" s="31">
        <v>0</v>
      </c>
      <c r="D95" s="31">
        <v>0</v>
      </c>
      <c r="E95" s="31">
        <v>0</v>
      </c>
      <c r="F95" s="31">
        <v>0</v>
      </c>
      <c r="G95" s="31">
        <v>0</v>
      </c>
      <c r="H95" s="31">
        <v>0</v>
      </c>
      <c r="I95" s="31">
        <v>0</v>
      </c>
      <c r="J95" s="31">
        <v>0</v>
      </c>
      <c r="K95" s="31">
        <v>0</v>
      </c>
    </row>
    <row r="96" spans="1:11" x14ac:dyDescent="0.2">
      <c r="A96" t="s">
        <v>542</v>
      </c>
      <c r="B96" s="31">
        <v>0</v>
      </c>
      <c r="C96" s="31">
        <v>0</v>
      </c>
      <c r="D96" s="31">
        <v>0</v>
      </c>
      <c r="E96" s="31">
        <v>0</v>
      </c>
      <c r="F96" s="31">
        <v>0</v>
      </c>
      <c r="G96" s="31">
        <v>0</v>
      </c>
      <c r="H96" s="31">
        <v>0</v>
      </c>
      <c r="I96" s="31">
        <v>0</v>
      </c>
      <c r="J96" s="31">
        <v>0</v>
      </c>
      <c r="K96" s="31">
        <v>0</v>
      </c>
    </row>
    <row r="97" spans="1:11" x14ac:dyDescent="0.2">
      <c r="A97" t="s">
        <v>187</v>
      </c>
      <c r="B97" s="31">
        <v>0</v>
      </c>
      <c r="C97" s="31">
        <v>0</v>
      </c>
      <c r="D97" s="31">
        <v>0</v>
      </c>
      <c r="E97" s="31">
        <v>0.75</v>
      </c>
      <c r="F97" s="31">
        <v>0.75</v>
      </c>
      <c r="G97" s="31">
        <v>0.5</v>
      </c>
      <c r="H97" s="31">
        <v>0</v>
      </c>
      <c r="I97" s="31">
        <v>0</v>
      </c>
      <c r="J97" s="31">
        <v>0</v>
      </c>
      <c r="K97" s="31">
        <v>0</v>
      </c>
    </row>
    <row r="98" spans="1:11" x14ac:dyDescent="0.2">
      <c r="A98" t="s">
        <v>188</v>
      </c>
      <c r="B98" s="31">
        <v>0</v>
      </c>
      <c r="C98" s="31">
        <v>0</v>
      </c>
      <c r="D98" s="31">
        <v>0</v>
      </c>
      <c r="E98" s="31">
        <v>0</v>
      </c>
      <c r="F98" s="31">
        <v>0</v>
      </c>
      <c r="G98" s="31">
        <v>0</v>
      </c>
      <c r="H98" s="31">
        <v>0</v>
      </c>
      <c r="I98" s="31">
        <v>0</v>
      </c>
      <c r="J98" s="31">
        <v>0</v>
      </c>
      <c r="K98" s="31">
        <v>0</v>
      </c>
    </row>
    <row r="99" spans="1:11" x14ac:dyDescent="0.2">
      <c r="A99" t="s">
        <v>189</v>
      </c>
      <c r="B99" s="31">
        <v>0</v>
      </c>
      <c r="C99" s="31">
        <v>0</v>
      </c>
      <c r="D99" s="31">
        <v>0</v>
      </c>
      <c r="E99" s="31">
        <v>0</v>
      </c>
      <c r="F99" s="31">
        <v>0</v>
      </c>
      <c r="G99" s="31">
        <v>0</v>
      </c>
      <c r="H99" s="31">
        <v>0</v>
      </c>
      <c r="I99" s="31">
        <v>0</v>
      </c>
      <c r="J99" s="31">
        <v>0</v>
      </c>
      <c r="K99" s="31">
        <v>0</v>
      </c>
    </row>
    <row r="100" spans="1:11" x14ac:dyDescent="0.2">
      <c r="A100" t="s">
        <v>194</v>
      </c>
      <c r="B100" s="31">
        <v>0</v>
      </c>
      <c r="C100" s="31">
        <v>0</v>
      </c>
      <c r="D100" s="31">
        <v>0</v>
      </c>
      <c r="E100" s="31">
        <v>0</v>
      </c>
      <c r="F100" s="31">
        <v>0</v>
      </c>
      <c r="G100" s="31">
        <v>0</v>
      </c>
      <c r="H100" s="31">
        <v>0</v>
      </c>
      <c r="I100" s="31">
        <v>0</v>
      </c>
      <c r="J100" s="31">
        <v>0</v>
      </c>
      <c r="K100" s="31">
        <v>0</v>
      </c>
    </row>
    <row r="101" spans="1:11" x14ac:dyDescent="0.2">
      <c r="A101" t="s">
        <v>190</v>
      </c>
      <c r="B101" s="31">
        <v>0</v>
      </c>
      <c r="C101" s="31">
        <v>0</v>
      </c>
      <c r="D101" s="31">
        <v>0</v>
      </c>
      <c r="E101" s="31">
        <v>0.5</v>
      </c>
      <c r="F101" s="31">
        <v>0.5</v>
      </c>
      <c r="G101" s="31">
        <v>0.5</v>
      </c>
      <c r="H101" s="31">
        <v>0</v>
      </c>
      <c r="I101" s="31">
        <v>0</v>
      </c>
      <c r="J101" s="31">
        <v>0</v>
      </c>
      <c r="K101" s="31">
        <v>0</v>
      </c>
    </row>
    <row r="102" spans="1:11" x14ac:dyDescent="0.2">
      <c r="A102" t="s">
        <v>191</v>
      </c>
      <c r="B102" s="31" t="s">
        <v>411</v>
      </c>
      <c r="C102" s="31">
        <v>1</v>
      </c>
      <c r="D102" s="31">
        <v>0</v>
      </c>
      <c r="E102" s="31">
        <v>1</v>
      </c>
      <c r="F102" s="31">
        <v>1</v>
      </c>
      <c r="G102" s="31">
        <v>1</v>
      </c>
      <c r="H102" s="31" t="s">
        <v>408</v>
      </c>
      <c r="I102" s="31" t="s">
        <v>408</v>
      </c>
      <c r="J102" s="31" t="s">
        <v>408</v>
      </c>
      <c r="K102" s="31" t="s">
        <v>408</v>
      </c>
    </row>
    <row r="103" spans="1:11" x14ac:dyDescent="0.2">
      <c r="A103" t="s">
        <v>192</v>
      </c>
      <c r="B103" s="31" t="s">
        <v>411</v>
      </c>
      <c r="C103" s="31" t="s">
        <v>408</v>
      </c>
      <c r="D103" s="31">
        <v>0</v>
      </c>
      <c r="E103" s="31" t="s">
        <v>408</v>
      </c>
      <c r="F103" s="31" t="s">
        <v>408</v>
      </c>
      <c r="G103" s="31" t="s">
        <v>408</v>
      </c>
      <c r="H103" s="31" t="s">
        <v>408</v>
      </c>
      <c r="I103" s="31" t="s">
        <v>408</v>
      </c>
      <c r="J103" s="31" t="s">
        <v>408</v>
      </c>
      <c r="K103" s="31" t="s">
        <v>408</v>
      </c>
    </row>
    <row r="104" spans="1:11" x14ac:dyDescent="0.2">
      <c r="A104" t="s">
        <v>193</v>
      </c>
      <c r="B104" s="31">
        <v>0</v>
      </c>
      <c r="C104" s="31">
        <v>0</v>
      </c>
      <c r="D104" s="31">
        <v>0</v>
      </c>
      <c r="E104" s="31">
        <v>0.5</v>
      </c>
      <c r="F104" s="31">
        <v>0.5</v>
      </c>
      <c r="G104" s="31">
        <v>0.5</v>
      </c>
      <c r="H104" s="31">
        <v>0</v>
      </c>
      <c r="I104" s="31">
        <v>0</v>
      </c>
      <c r="J104" s="31">
        <v>0</v>
      </c>
      <c r="K104" s="31">
        <v>0</v>
      </c>
    </row>
    <row r="105" spans="1:11" x14ac:dyDescent="0.2">
      <c r="A105" t="s">
        <v>195</v>
      </c>
      <c r="B105" s="31">
        <v>0</v>
      </c>
      <c r="C105" s="31">
        <v>0</v>
      </c>
      <c r="D105" s="31">
        <v>0</v>
      </c>
      <c r="E105" s="31">
        <v>0</v>
      </c>
      <c r="F105" s="31">
        <v>0</v>
      </c>
      <c r="G105" s="31">
        <v>0</v>
      </c>
      <c r="H105" s="31">
        <v>0</v>
      </c>
      <c r="I105" s="31">
        <v>0</v>
      </c>
      <c r="J105" s="31">
        <v>0</v>
      </c>
      <c r="K105" s="31">
        <v>0</v>
      </c>
    </row>
    <row r="106" spans="1:11" x14ac:dyDescent="0.2">
      <c r="A106" t="s">
        <v>722</v>
      </c>
      <c r="B106" s="31">
        <v>0</v>
      </c>
      <c r="C106" s="31">
        <v>0</v>
      </c>
      <c r="D106" s="31">
        <v>0</v>
      </c>
      <c r="E106" s="31">
        <v>0</v>
      </c>
      <c r="F106" s="31">
        <v>0</v>
      </c>
      <c r="G106" s="31">
        <v>0</v>
      </c>
      <c r="H106" s="31">
        <v>0</v>
      </c>
      <c r="I106" s="31">
        <v>0</v>
      </c>
      <c r="J106" s="31">
        <v>0</v>
      </c>
      <c r="K106" s="31">
        <v>0</v>
      </c>
    </row>
    <row r="107" spans="1:11" x14ac:dyDescent="0.2">
      <c r="A107" t="s">
        <v>544</v>
      </c>
      <c r="B107" s="31" t="s">
        <v>408</v>
      </c>
      <c r="C107" s="31" t="s">
        <v>408</v>
      </c>
      <c r="D107" s="31" t="s">
        <v>408</v>
      </c>
      <c r="E107" s="31" t="s">
        <v>408</v>
      </c>
      <c r="F107" s="31" t="s">
        <v>408</v>
      </c>
      <c r="G107" s="31" t="s">
        <v>408</v>
      </c>
      <c r="H107" s="31" t="s">
        <v>408</v>
      </c>
      <c r="I107" s="31" t="s">
        <v>408</v>
      </c>
      <c r="J107" s="31" t="s">
        <v>408</v>
      </c>
      <c r="K107" s="31" t="s">
        <v>408</v>
      </c>
    </row>
    <row r="108" spans="1:11" x14ac:dyDescent="0.2">
      <c r="A108" t="s">
        <v>545</v>
      </c>
      <c r="B108" s="31">
        <v>0</v>
      </c>
      <c r="C108" s="31">
        <v>0</v>
      </c>
      <c r="D108" s="31">
        <v>0</v>
      </c>
      <c r="E108" s="31">
        <v>0</v>
      </c>
      <c r="F108" s="31">
        <v>0</v>
      </c>
      <c r="G108" s="31">
        <v>0</v>
      </c>
      <c r="H108" s="31">
        <v>0</v>
      </c>
      <c r="I108" s="31">
        <v>0</v>
      </c>
      <c r="J108" s="31">
        <v>0</v>
      </c>
      <c r="K108" s="31">
        <v>0</v>
      </c>
    </row>
    <row r="109" spans="1:11" x14ac:dyDescent="0.2">
      <c r="A109" t="s">
        <v>196</v>
      </c>
      <c r="B109" s="31">
        <v>0</v>
      </c>
      <c r="C109" s="31">
        <v>0</v>
      </c>
      <c r="D109" s="31">
        <v>0</v>
      </c>
      <c r="E109" s="31">
        <v>0</v>
      </c>
      <c r="F109" s="31">
        <v>0</v>
      </c>
      <c r="G109" s="31">
        <v>0</v>
      </c>
      <c r="H109" s="31">
        <v>0</v>
      </c>
      <c r="I109" s="31">
        <v>0</v>
      </c>
      <c r="J109" s="31">
        <v>0</v>
      </c>
      <c r="K109" s="31">
        <v>0</v>
      </c>
    </row>
    <row r="110" spans="1:11" x14ac:dyDescent="0.2">
      <c r="A110" t="s">
        <v>546</v>
      </c>
      <c r="B110" s="31">
        <v>0</v>
      </c>
      <c r="C110" s="31">
        <v>0</v>
      </c>
      <c r="D110" s="31">
        <v>0</v>
      </c>
      <c r="E110" s="31">
        <v>0.5</v>
      </c>
      <c r="F110" s="31">
        <v>0.5</v>
      </c>
      <c r="G110" s="31">
        <v>0.5</v>
      </c>
      <c r="H110" s="31">
        <v>0</v>
      </c>
      <c r="I110" s="31">
        <v>0</v>
      </c>
      <c r="J110" s="31">
        <v>0</v>
      </c>
      <c r="K110" s="31">
        <v>0</v>
      </c>
    </row>
    <row r="111" spans="1:11" x14ac:dyDescent="0.2">
      <c r="A111" t="s">
        <v>482</v>
      </c>
      <c r="B111" s="31">
        <v>0</v>
      </c>
      <c r="C111" s="31">
        <v>0</v>
      </c>
      <c r="D111" s="31">
        <v>0</v>
      </c>
      <c r="E111" s="31">
        <v>0.5</v>
      </c>
      <c r="F111" s="31">
        <v>0.5</v>
      </c>
      <c r="G111" s="31">
        <v>0.5</v>
      </c>
      <c r="H111" s="31">
        <v>0</v>
      </c>
      <c r="I111" s="31">
        <v>0</v>
      </c>
      <c r="J111" s="31">
        <v>0</v>
      </c>
      <c r="K111" s="31">
        <v>0</v>
      </c>
    </row>
    <row r="112" spans="1:11" x14ac:dyDescent="0.2">
      <c r="A112" t="s">
        <v>547</v>
      </c>
      <c r="B112" s="31">
        <v>0</v>
      </c>
      <c r="C112" s="31">
        <v>0</v>
      </c>
      <c r="D112" s="31">
        <v>0</v>
      </c>
      <c r="E112" s="31">
        <v>0</v>
      </c>
      <c r="F112" s="31">
        <v>0</v>
      </c>
      <c r="G112" s="31">
        <v>0</v>
      </c>
      <c r="H112" s="31">
        <v>0</v>
      </c>
      <c r="I112" s="31">
        <v>0</v>
      </c>
      <c r="J112" s="31">
        <v>0</v>
      </c>
      <c r="K112" s="31">
        <v>0</v>
      </c>
    </row>
    <row r="113" spans="1:11" x14ac:dyDescent="0.2">
      <c r="A113" t="s">
        <v>548</v>
      </c>
      <c r="B113" s="31">
        <v>0</v>
      </c>
      <c r="C113" s="31">
        <v>0</v>
      </c>
      <c r="D113" s="31">
        <v>0</v>
      </c>
      <c r="E113" s="31">
        <v>0</v>
      </c>
      <c r="F113" s="31">
        <v>0</v>
      </c>
      <c r="G113" s="31">
        <v>0</v>
      </c>
      <c r="H113" s="31">
        <v>0</v>
      </c>
      <c r="I113" s="31">
        <v>0</v>
      </c>
      <c r="J113" s="31">
        <v>0</v>
      </c>
      <c r="K113" s="31">
        <v>0</v>
      </c>
    </row>
    <row r="114" spans="1:11" x14ac:dyDescent="0.2">
      <c r="A114" t="s">
        <v>549</v>
      </c>
      <c r="B114" s="31">
        <v>0</v>
      </c>
      <c r="C114" s="31">
        <v>0</v>
      </c>
      <c r="D114" s="31">
        <v>0</v>
      </c>
      <c r="E114" s="31">
        <v>0</v>
      </c>
      <c r="F114" s="31">
        <v>0</v>
      </c>
      <c r="G114" s="31">
        <v>0</v>
      </c>
      <c r="H114" s="31">
        <v>0</v>
      </c>
      <c r="I114" s="31">
        <v>0</v>
      </c>
      <c r="J114" s="31">
        <v>0</v>
      </c>
      <c r="K114" s="31">
        <v>0</v>
      </c>
    </row>
    <row r="115" spans="1:11" x14ac:dyDescent="0.2">
      <c r="A115" t="s">
        <v>197</v>
      </c>
      <c r="B115" s="31">
        <v>0</v>
      </c>
      <c r="C115" s="31">
        <v>0</v>
      </c>
      <c r="D115" s="31">
        <v>0</v>
      </c>
      <c r="E115" s="31">
        <v>0</v>
      </c>
      <c r="F115" s="31">
        <v>0</v>
      </c>
      <c r="G115" s="31">
        <v>0</v>
      </c>
      <c r="H115" s="31">
        <v>0</v>
      </c>
      <c r="I115" s="31">
        <v>0</v>
      </c>
      <c r="J115" s="31">
        <v>0</v>
      </c>
      <c r="K115" s="31">
        <v>0</v>
      </c>
    </row>
    <row r="116" spans="1:11" x14ac:dyDescent="0.2">
      <c r="A116" t="s">
        <v>198</v>
      </c>
      <c r="B116" s="31" t="s">
        <v>408</v>
      </c>
      <c r="C116" s="31" t="s">
        <v>408</v>
      </c>
      <c r="D116" s="31" t="s">
        <v>408</v>
      </c>
      <c r="E116" s="31" t="s">
        <v>408</v>
      </c>
      <c r="F116" s="31" t="s">
        <v>408</v>
      </c>
      <c r="G116" s="31" t="s">
        <v>408</v>
      </c>
      <c r="H116" s="31" t="s">
        <v>408</v>
      </c>
      <c r="I116" s="31" t="s">
        <v>408</v>
      </c>
      <c r="J116" s="31" t="s">
        <v>408</v>
      </c>
      <c r="K116" s="31" t="s">
        <v>408</v>
      </c>
    </row>
    <row r="117" spans="1:11" x14ac:dyDescent="0.2">
      <c r="A117" t="s">
        <v>199</v>
      </c>
      <c r="B117" s="31">
        <v>0</v>
      </c>
      <c r="C117" s="31">
        <v>0</v>
      </c>
      <c r="D117" s="31">
        <v>0</v>
      </c>
      <c r="E117" s="31">
        <v>0.75</v>
      </c>
      <c r="F117" s="31">
        <v>0.5</v>
      </c>
      <c r="G117" s="31">
        <v>0.5</v>
      </c>
      <c r="H117" s="31">
        <v>0</v>
      </c>
      <c r="I117" s="31">
        <v>0</v>
      </c>
      <c r="J117" s="31">
        <v>0</v>
      </c>
      <c r="K117" s="31">
        <v>0</v>
      </c>
    </row>
    <row r="118" spans="1:11" x14ac:dyDescent="0.2">
      <c r="A118" t="s">
        <v>550</v>
      </c>
      <c r="B118" s="31">
        <v>0</v>
      </c>
      <c r="C118" s="31">
        <v>0</v>
      </c>
      <c r="D118" s="31">
        <v>0</v>
      </c>
      <c r="E118" s="31">
        <v>0.5</v>
      </c>
      <c r="F118" s="31">
        <v>0.5</v>
      </c>
      <c r="G118" s="31">
        <v>0.5</v>
      </c>
      <c r="H118" s="31">
        <v>0</v>
      </c>
      <c r="I118" s="31">
        <v>0</v>
      </c>
      <c r="J118" s="31">
        <v>0</v>
      </c>
      <c r="K118" s="31">
        <v>0</v>
      </c>
    </row>
    <row r="119" spans="1:11" x14ac:dyDescent="0.2">
      <c r="A119" t="s">
        <v>551</v>
      </c>
      <c r="B119" s="31" t="s">
        <v>411</v>
      </c>
      <c r="C119" s="31">
        <v>0.5</v>
      </c>
      <c r="D119" s="31">
        <v>0</v>
      </c>
      <c r="E119" s="31">
        <v>1</v>
      </c>
      <c r="F119" s="31">
        <v>1</v>
      </c>
      <c r="G119" s="31">
        <v>1</v>
      </c>
      <c r="H119" s="31" t="s">
        <v>408</v>
      </c>
      <c r="I119" s="31" t="s">
        <v>408</v>
      </c>
      <c r="J119" s="31" t="s">
        <v>408</v>
      </c>
      <c r="K119" s="31" t="s">
        <v>408</v>
      </c>
    </row>
    <row r="120" spans="1:11" x14ac:dyDescent="0.2">
      <c r="A120" t="s">
        <v>552</v>
      </c>
      <c r="B120" s="31">
        <v>0</v>
      </c>
      <c r="C120" s="31">
        <v>0</v>
      </c>
      <c r="D120" s="31">
        <v>0</v>
      </c>
      <c r="E120" s="31">
        <v>0.5</v>
      </c>
      <c r="F120" s="31">
        <v>0.5</v>
      </c>
      <c r="G120" s="31">
        <v>0.5</v>
      </c>
      <c r="H120" s="31">
        <v>0</v>
      </c>
      <c r="I120" s="31">
        <v>0</v>
      </c>
      <c r="J120" s="31">
        <v>0</v>
      </c>
      <c r="K120" s="31">
        <v>0</v>
      </c>
    </row>
    <row r="121" spans="1:11" x14ac:dyDescent="0.2">
      <c r="A121" t="s">
        <v>553</v>
      </c>
      <c r="B121" s="31" t="s">
        <v>411</v>
      </c>
      <c r="C121" s="31">
        <v>0.5</v>
      </c>
      <c r="D121" s="31">
        <v>0</v>
      </c>
      <c r="E121" s="31">
        <v>1</v>
      </c>
      <c r="F121" s="31">
        <v>1</v>
      </c>
      <c r="G121" s="31">
        <v>1</v>
      </c>
      <c r="H121" s="31" t="s">
        <v>408</v>
      </c>
      <c r="I121" s="31" t="s">
        <v>408</v>
      </c>
      <c r="J121" s="31" t="s">
        <v>408</v>
      </c>
      <c r="K121" s="31" t="s">
        <v>408</v>
      </c>
    </row>
    <row r="122" spans="1:11" x14ac:dyDescent="0.2">
      <c r="A122" t="s">
        <v>200</v>
      </c>
      <c r="B122" s="31">
        <v>0</v>
      </c>
      <c r="C122" s="31">
        <v>0</v>
      </c>
      <c r="D122" s="31">
        <v>0</v>
      </c>
      <c r="E122" s="31">
        <v>0</v>
      </c>
      <c r="F122" s="31">
        <v>0</v>
      </c>
      <c r="G122" s="31">
        <v>0</v>
      </c>
      <c r="H122" s="31">
        <v>0</v>
      </c>
      <c r="I122" s="31">
        <v>0</v>
      </c>
      <c r="J122" s="31">
        <v>0</v>
      </c>
      <c r="K122" s="31">
        <v>0</v>
      </c>
    </row>
    <row r="123" spans="1:11" x14ac:dyDescent="0.2">
      <c r="A123" t="s">
        <v>554</v>
      </c>
      <c r="B123" s="31">
        <v>0</v>
      </c>
      <c r="C123" s="31">
        <v>0</v>
      </c>
      <c r="D123" s="31">
        <v>0</v>
      </c>
      <c r="E123" s="31">
        <v>0.5</v>
      </c>
      <c r="F123" s="31">
        <v>0.5</v>
      </c>
      <c r="G123" s="31">
        <v>0.5</v>
      </c>
      <c r="H123" s="31">
        <v>0</v>
      </c>
      <c r="I123" s="31">
        <v>0</v>
      </c>
      <c r="J123" s="31">
        <v>0</v>
      </c>
      <c r="K123" s="31">
        <v>0</v>
      </c>
    </row>
    <row r="124" spans="1:11" x14ac:dyDescent="0.2">
      <c r="A124" t="s">
        <v>555</v>
      </c>
      <c r="B124" s="31" t="s">
        <v>411</v>
      </c>
      <c r="C124" s="31">
        <v>0.5</v>
      </c>
      <c r="D124" s="31">
        <v>0</v>
      </c>
      <c r="E124" s="31">
        <v>1</v>
      </c>
      <c r="F124" s="31">
        <v>1</v>
      </c>
      <c r="G124" s="31">
        <v>1</v>
      </c>
      <c r="H124" s="31" t="s">
        <v>408</v>
      </c>
      <c r="I124" s="31" t="s">
        <v>408</v>
      </c>
      <c r="J124" s="31" t="s">
        <v>408</v>
      </c>
      <c r="K124" s="31" t="s">
        <v>408</v>
      </c>
    </row>
    <row r="125" spans="1:11" x14ac:dyDescent="0.2">
      <c r="A125" t="s">
        <v>201</v>
      </c>
      <c r="B125" s="31">
        <v>0</v>
      </c>
      <c r="C125" s="31">
        <v>0</v>
      </c>
      <c r="D125" s="31">
        <v>0</v>
      </c>
      <c r="E125" s="31">
        <v>0.5</v>
      </c>
      <c r="F125" s="31">
        <v>0.5</v>
      </c>
      <c r="G125" s="31">
        <v>0.5</v>
      </c>
      <c r="H125" s="31">
        <v>0</v>
      </c>
      <c r="I125" s="31">
        <v>0</v>
      </c>
      <c r="J125" s="31">
        <v>0</v>
      </c>
      <c r="K125" s="31">
        <v>0</v>
      </c>
    </row>
    <row r="126" spans="1:11" x14ac:dyDescent="0.2">
      <c r="A126" t="s">
        <v>202</v>
      </c>
      <c r="B126" s="31" t="s">
        <v>411</v>
      </c>
      <c r="C126" s="31">
        <v>0.5</v>
      </c>
      <c r="D126" s="31">
        <v>0</v>
      </c>
      <c r="E126" s="31">
        <v>1</v>
      </c>
      <c r="F126" s="31">
        <v>1</v>
      </c>
      <c r="G126" s="31">
        <v>1</v>
      </c>
      <c r="H126" s="31" t="s">
        <v>408</v>
      </c>
      <c r="I126" s="31" t="s">
        <v>408</v>
      </c>
      <c r="J126" s="31" t="s">
        <v>408</v>
      </c>
      <c r="K126" s="31" t="s">
        <v>408</v>
      </c>
    </row>
    <row r="127" spans="1:11" x14ac:dyDescent="0.2">
      <c r="A127" t="s">
        <v>203</v>
      </c>
      <c r="B127" s="31">
        <v>0</v>
      </c>
      <c r="C127" s="31">
        <v>0</v>
      </c>
      <c r="D127" s="31">
        <v>0</v>
      </c>
      <c r="E127" s="31">
        <v>0.5</v>
      </c>
      <c r="F127" s="31">
        <v>0.5</v>
      </c>
      <c r="G127" s="31">
        <v>0.5</v>
      </c>
      <c r="H127" s="31">
        <v>0</v>
      </c>
      <c r="I127" s="31">
        <v>0</v>
      </c>
      <c r="J127" s="31">
        <v>0</v>
      </c>
      <c r="K127" s="31">
        <v>0</v>
      </c>
    </row>
    <row r="128" spans="1:11" x14ac:dyDescent="0.2">
      <c r="A128" t="s">
        <v>204</v>
      </c>
      <c r="B128" s="31" t="s">
        <v>411</v>
      </c>
      <c r="C128" s="31">
        <v>1</v>
      </c>
      <c r="D128" s="31">
        <v>0</v>
      </c>
      <c r="E128" s="31" t="s">
        <v>408</v>
      </c>
      <c r="F128" s="31" t="s">
        <v>408</v>
      </c>
      <c r="G128" s="31" t="s">
        <v>408</v>
      </c>
      <c r="H128" s="31" t="s">
        <v>408</v>
      </c>
      <c r="I128" s="31" t="s">
        <v>408</v>
      </c>
      <c r="J128" s="31" t="s">
        <v>408</v>
      </c>
      <c r="K128" s="31" t="s">
        <v>408</v>
      </c>
    </row>
    <row r="129" spans="1:11" x14ac:dyDescent="0.2">
      <c r="A129" t="s">
        <v>205</v>
      </c>
      <c r="B129" s="31">
        <v>0</v>
      </c>
      <c r="C129" s="31">
        <v>0</v>
      </c>
      <c r="D129" s="31">
        <v>0</v>
      </c>
      <c r="E129" s="31">
        <v>0</v>
      </c>
      <c r="F129" s="31">
        <v>0</v>
      </c>
      <c r="G129" s="31">
        <v>0</v>
      </c>
      <c r="H129" s="31">
        <v>0</v>
      </c>
      <c r="I129" s="31">
        <v>0</v>
      </c>
      <c r="J129" s="31">
        <v>0</v>
      </c>
      <c r="K129" s="31">
        <v>0</v>
      </c>
    </row>
    <row r="130" spans="1:11" x14ac:dyDescent="0.2">
      <c r="A130" t="s">
        <v>556</v>
      </c>
      <c r="B130" s="31">
        <v>0</v>
      </c>
      <c r="C130" s="31">
        <v>0</v>
      </c>
      <c r="D130" s="31">
        <v>0</v>
      </c>
      <c r="E130" s="31">
        <v>0</v>
      </c>
      <c r="F130" s="31">
        <v>0</v>
      </c>
      <c r="G130" s="31">
        <v>0</v>
      </c>
      <c r="H130" s="31">
        <v>0</v>
      </c>
      <c r="I130" s="31">
        <v>0</v>
      </c>
      <c r="J130" s="31">
        <v>0</v>
      </c>
      <c r="K130" s="31">
        <v>0</v>
      </c>
    </row>
    <row r="131" spans="1:11" x14ac:dyDescent="0.2">
      <c r="A131" t="s">
        <v>557</v>
      </c>
      <c r="B131" s="31">
        <v>0</v>
      </c>
      <c r="C131" s="31">
        <v>0</v>
      </c>
      <c r="D131" s="31">
        <v>0</v>
      </c>
      <c r="E131" s="31">
        <v>0</v>
      </c>
      <c r="F131" s="31">
        <v>0</v>
      </c>
      <c r="G131" s="31">
        <v>0</v>
      </c>
      <c r="H131" s="31">
        <v>0</v>
      </c>
      <c r="I131" s="31">
        <v>0</v>
      </c>
      <c r="J131" s="31">
        <v>0</v>
      </c>
      <c r="K131" s="31">
        <v>0</v>
      </c>
    </row>
    <row r="132" spans="1:11" x14ac:dyDescent="0.2">
      <c r="A132" t="s">
        <v>558</v>
      </c>
      <c r="B132" s="31">
        <v>0</v>
      </c>
      <c r="C132" s="31">
        <v>1</v>
      </c>
      <c r="D132" s="31">
        <v>0</v>
      </c>
      <c r="E132" s="31">
        <v>1</v>
      </c>
      <c r="F132" s="31">
        <v>1</v>
      </c>
      <c r="G132" s="31">
        <v>0.5</v>
      </c>
      <c r="H132" s="31">
        <v>0</v>
      </c>
      <c r="I132" s="31">
        <v>0</v>
      </c>
      <c r="J132" s="31">
        <v>0</v>
      </c>
      <c r="K132" s="31">
        <v>0</v>
      </c>
    </row>
    <row r="133" spans="1:11" x14ac:dyDescent="0.2">
      <c r="A133" t="s">
        <v>559</v>
      </c>
      <c r="B133" s="31">
        <v>0</v>
      </c>
      <c r="C133" s="31">
        <v>1</v>
      </c>
      <c r="D133" s="31">
        <v>0</v>
      </c>
      <c r="E133" s="31">
        <v>1</v>
      </c>
      <c r="F133" s="31">
        <v>1</v>
      </c>
      <c r="G133" s="31">
        <v>0.5</v>
      </c>
      <c r="H133" s="31">
        <v>0</v>
      </c>
      <c r="I133" s="31">
        <v>0</v>
      </c>
      <c r="J133" s="31">
        <v>0</v>
      </c>
      <c r="K133" s="31">
        <v>0</v>
      </c>
    </row>
    <row r="134" spans="1:11" x14ac:dyDescent="0.2">
      <c r="A134" t="s">
        <v>206</v>
      </c>
      <c r="B134" s="31">
        <v>0</v>
      </c>
      <c r="C134" s="31">
        <v>0</v>
      </c>
      <c r="D134" s="31">
        <v>0</v>
      </c>
      <c r="E134" s="31">
        <v>0</v>
      </c>
      <c r="F134" s="31">
        <v>0</v>
      </c>
      <c r="G134" s="31">
        <v>0</v>
      </c>
      <c r="H134" s="31">
        <v>0</v>
      </c>
      <c r="I134" s="31">
        <v>0</v>
      </c>
      <c r="J134" s="31">
        <v>0</v>
      </c>
      <c r="K134" s="31">
        <v>0</v>
      </c>
    </row>
    <row r="135" spans="1:11" x14ac:dyDescent="0.2">
      <c r="A135" t="s">
        <v>207</v>
      </c>
      <c r="B135" s="31">
        <v>0</v>
      </c>
      <c r="C135" s="31">
        <v>0</v>
      </c>
      <c r="D135" s="31">
        <v>0</v>
      </c>
      <c r="E135" s="31">
        <v>1</v>
      </c>
      <c r="F135" s="31">
        <v>1</v>
      </c>
      <c r="G135" s="31">
        <v>0.5</v>
      </c>
      <c r="H135" s="31">
        <v>0</v>
      </c>
      <c r="I135" s="31">
        <v>0</v>
      </c>
      <c r="J135" s="31">
        <v>0</v>
      </c>
      <c r="K135" s="31">
        <v>0</v>
      </c>
    </row>
    <row r="136" spans="1:11" x14ac:dyDescent="0.2">
      <c r="A136" t="s">
        <v>560</v>
      </c>
      <c r="B136" s="31">
        <v>0</v>
      </c>
      <c r="C136" s="31">
        <v>0</v>
      </c>
      <c r="D136" s="31">
        <v>0</v>
      </c>
      <c r="E136" s="31">
        <v>0</v>
      </c>
      <c r="F136" s="31">
        <v>0</v>
      </c>
      <c r="G136" s="31">
        <v>0</v>
      </c>
      <c r="H136" s="31">
        <v>0</v>
      </c>
      <c r="I136" s="31">
        <v>0</v>
      </c>
      <c r="J136" s="31">
        <v>0</v>
      </c>
      <c r="K136" s="31">
        <v>0</v>
      </c>
    </row>
    <row r="137" spans="1:11" x14ac:dyDescent="0.2">
      <c r="A137" t="s">
        <v>481</v>
      </c>
      <c r="B137" s="31">
        <v>0</v>
      </c>
      <c r="C137" s="31">
        <v>0</v>
      </c>
      <c r="D137" s="31">
        <v>0</v>
      </c>
      <c r="E137" s="31">
        <v>1</v>
      </c>
      <c r="F137" s="31">
        <v>1</v>
      </c>
      <c r="G137" s="31">
        <v>0.5</v>
      </c>
      <c r="H137" s="31">
        <v>0</v>
      </c>
      <c r="I137" s="31">
        <v>0</v>
      </c>
      <c r="J137" s="31">
        <v>0</v>
      </c>
      <c r="K137" s="31">
        <v>0</v>
      </c>
    </row>
    <row r="138" spans="1:11" x14ac:dyDescent="0.2">
      <c r="A138" t="s">
        <v>561</v>
      </c>
      <c r="B138" s="31">
        <v>0</v>
      </c>
      <c r="C138" s="31">
        <v>0</v>
      </c>
      <c r="D138" s="31">
        <v>0</v>
      </c>
      <c r="E138" s="31">
        <v>0</v>
      </c>
      <c r="F138" s="31">
        <v>0</v>
      </c>
      <c r="G138" s="31">
        <v>0</v>
      </c>
      <c r="H138" s="31">
        <v>0</v>
      </c>
      <c r="I138" s="31">
        <v>0</v>
      </c>
      <c r="J138" s="31">
        <v>0</v>
      </c>
      <c r="K138" s="31">
        <v>0</v>
      </c>
    </row>
    <row r="139" spans="1:11" x14ac:dyDescent="0.2">
      <c r="A139" t="s">
        <v>562</v>
      </c>
      <c r="B139" s="31">
        <v>0</v>
      </c>
      <c r="C139" s="31">
        <v>0</v>
      </c>
      <c r="D139" s="31">
        <v>0</v>
      </c>
      <c r="E139" s="31">
        <v>0.5</v>
      </c>
      <c r="F139" s="31">
        <v>0.5</v>
      </c>
      <c r="G139" s="31">
        <v>0.5</v>
      </c>
      <c r="H139" s="31">
        <v>0</v>
      </c>
      <c r="I139" s="31">
        <v>0</v>
      </c>
      <c r="J139" s="31">
        <v>0</v>
      </c>
      <c r="K139" s="31">
        <v>0</v>
      </c>
    </row>
    <row r="140" spans="1:11" x14ac:dyDescent="0.2">
      <c r="A140" t="s">
        <v>208</v>
      </c>
      <c r="B140" s="31" t="s">
        <v>408</v>
      </c>
      <c r="C140" s="31" t="s">
        <v>408</v>
      </c>
      <c r="D140" s="31" t="s">
        <v>408</v>
      </c>
      <c r="E140" s="31" t="s">
        <v>408</v>
      </c>
      <c r="F140" s="31" t="s">
        <v>408</v>
      </c>
      <c r="G140" s="31" t="s">
        <v>408</v>
      </c>
      <c r="H140" s="31" t="s">
        <v>408</v>
      </c>
      <c r="I140" s="31" t="s">
        <v>408</v>
      </c>
      <c r="J140" s="31" t="s">
        <v>408</v>
      </c>
      <c r="K140" s="31" t="s">
        <v>408</v>
      </c>
    </row>
    <row r="141" spans="1:11" x14ac:dyDescent="0.2">
      <c r="A141" t="s">
        <v>563</v>
      </c>
      <c r="B141" s="31">
        <v>0</v>
      </c>
      <c r="C141" s="31">
        <v>0</v>
      </c>
      <c r="D141" s="31">
        <v>0</v>
      </c>
      <c r="E141" s="31">
        <v>0</v>
      </c>
      <c r="F141" s="31">
        <v>0</v>
      </c>
      <c r="G141" s="31">
        <v>0</v>
      </c>
      <c r="H141" s="31">
        <v>0</v>
      </c>
      <c r="I141" s="31">
        <v>0</v>
      </c>
      <c r="J141" s="31">
        <v>0</v>
      </c>
      <c r="K141" s="31">
        <v>0</v>
      </c>
    </row>
    <row r="142" spans="1:11" x14ac:dyDescent="0.2">
      <c r="A142" t="s">
        <v>564</v>
      </c>
      <c r="B142" s="31">
        <v>0</v>
      </c>
      <c r="C142" s="31">
        <v>0</v>
      </c>
      <c r="D142" s="31">
        <v>0</v>
      </c>
      <c r="E142" s="31">
        <v>0</v>
      </c>
      <c r="F142" s="31">
        <v>0</v>
      </c>
      <c r="G142" s="31">
        <v>0</v>
      </c>
      <c r="H142" s="31">
        <v>0</v>
      </c>
      <c r="I142" s="31">
        <v>0</v>
      </c>
      <c r="J142" s="31">
        <v>0</v>
      </c>
      <c r="K142" s="31">
        <v>0</v>
      </c>
    </row>
    <row r="143" spans="1:11" x14ac:dyDescent="0.2">
      <c r="A143" t="s">
        <v>565</v>
      </c>
      <c r="B143" s="31">
        <v>0</v>
      </c>
      <c r="C143" s="31">
        <v>0</v>
      </c>
      <c r="D143" s="31">
        <v>0</v>
      </c>
      <c r="E143" s="31">
        <v>0</v>
      </c>
      <c r="F143" s="31">
        <v>0</v>
      </c>
      <c r="G143" s="31">
        <v>0</v>
      </c>
      <c r="H143" s="31">
        <v>0</v>
      </c>
      <c r="I143" s="31">
        <v>0</v>
      </c>
      <c r="J143" s="31">
        <v>0</v>
      </c>
      <c r="K143" s="31">
        <v>0</v>
      </c>
    </row>
    <row r="144" spans="1:11" x14ac:dyDescent="0.2">
      <c r="A144" t="s">
        <v>566</v>
      </c>
      <c r="B144" s="31" t="s">
        <v>411</v>
      </c>
      <c r="C144" s="31">
        <v>0.5</v>
      </c>
      <c r="D144" s="31">
        <v>0</v>
      </c>
      <c r="E144" s="31">
        <v>1</v>
      </c>
      <c r="F144" s="31">
        <v>1</v>
      </c>
      <c r="G144" s="31">
        <v>1</v>
      </c>
      <c r="H144" s="31" t="s">
        <v>408</v>
      </c>
      <c r="I144" s="31" t="s">
        <v>408</v>
      </c>
      <c r="J144" s="31" t="s">
        <v>408</v>
      </c>
      <c r="K144" s="31" t="s">
        <v>408</v>
      </c>
    </row>
    <row r="145" spans="1:11" x14ac:dyDescent="0.2">
      <c r="A145" t="s">
        <v>209</v>
      </c>
      <c r="B145" s="31">
        <v>0</v>
      </c>
      <c r="C145" s="31">
        <v>0.5</v>
      </c>
      <c r="D145" s="31">
        <v>0</v>
      </c>
      <c r="E145" s="31">
        <v>0.5</v>
      </c>
      <c r="F145" s="31">
        <v>0.5</v>
      </c>
      <c r="G145" s="31">
        <v>0.5</v>
      </c>
      <c r="H145" s="31">
        <v>0</v>
      </c>
      <c r="I145" s="31">
        <v>0</v>
      </c>
      <c r="J145" s="31">
        <v>0</v>
      </c>
      <c r="K145" s="31">
        <v>0</v>
      </c>
    </row>
    <row r="146" spans="1:11" x14ac:dyDescent="0.2">
      <c r="A146" t="s">
        <v>210</v>
      </c>
      <c r="B146" s="31">
        <v>0</v>
      </c>
      <c r="C146" s="31">
        <v>0</v>
      </c>
      <c r="D146" s="31">
        <v>0</v>
      </c>
      <c r="E146" s="31">
        <v>0.5</v>
      </c>
      <c r="F146" s="31">
        <v>0.5</v>
      </c>
      <c r="G146" s="31">
        <v>0.5</v>
      </c>
      <c r="H146" s="31">
        <v>0</v>
      </c>
      <c r="I146" s="31">
        <v>0</v>
      </c>
      <c r="J146" s="31">
        <v>0</v>
      </c>
      <c r="K146" s="31">
        <v>0</v>
      </c>
    </row>
    <row r="147" spans="1:11" x14ac:dyDescent="0.2">
      <c r="A147" t="s">
        <v>211</v>
      </c>
      <c r="B147" s="31">
        <v>0</v>
      </c>
      <c r="C147" s="31">
        <v>0</v>
      </c>
      <c r="D147" s="31">
        <v>0</v>
      </c>
      <c r="E147" s="31">
        <v>0</v>
      </c>
      <c r="F147" s="31">
        <v>0</v>
      </c>
      <c r="G147" s="31">
        <v>0</v>
      </c>
      <c r="H147" s="31">
        <v>0</v>
      </c>
      <c r="I147" s="31">
        <v>0</v>
      </c>
      <c r="J147" s="31">
        <v>0</v>
      </c>
      <c r="K147" s="31">
        <v>0</v>
      </c>
    </row>
    <row r="148" spans="1:11" x14ac:dyDescent="0.2">
      <c r="A148" t="s">
        <v>567</v>
      </c>
      <c r="B148" s="31">
        <v>0</v>
      </c>
      <c r="C148" s="31">
        <v>0</v>
      </c>
      <c r="D148" s="31">
        <v>0</v>
      </c>
      <c r="E148" s="31">
        <v>0</v>
      </c>
      <c r="F148" s="31">
        <v>0</v>
      </c>
      <c r="G148" s="31">
        <v>0</v>
      </c>
      <c r="H148" s="31">
        <v>0</v>
      </c>
      <c r="I148" s="31">
        <v>0</v>
      </c>
      <c r="J148" s="31">
        <v>0</v>
      </c>
      <c r="K148" s="31">
        <v>0</v>
      </c>
    </row>
    <row r="149" spans="1:11" x14ac:dyDescent="0.2">
      <c r="A149" t="s">
        <v>568</v>
      </c>
      <c r="B149" s="31">
        <v>0</v>
      </c>
      <c r="C149" s="31">
        <v>0</v>
      </c>
      <c r="D149" s="31">
        <v>0</v>
      </c>
      <c r="E149" s="31">
        <v>0</v>
      </c>
      <c r="F149" s="31">
        <v>0</v>
      </c>
      <c r="G149" s="31">
        <v>0</v>
      </c>
      <c r="H149" s="31">
        <v>0</v>
      </c>
      <c r="I149" s="31">
        <v>0</v>
      </c>
      <c r="J149" s="31">
        <v>0</v>
      </c>
      <c r="K149" s="31">
        <v>0</v>
      </c>
    </row>
    <row r="150" spans="1:11" x14ac:dyDescent="0.2">
      <c r="A150" t="s">
        <v>569</v>
      </c>
      <c r="B150" s="31">
        <v>0</v>
      </c>
      <c r="C150" s="31">
        <v>0</v>
      </c>
      <c r="D150" s="31">
        <v>0</v>
      </c>
      <c r="E150" s="31">
        <v>0</v>
      </c>
      <c r="F150" s="31">
        <v>0</v>
      </c>
      <c r="G150" s="31">
        <v>0</v>
      </c>
      <c r="H150" s="31">
        <v>0</v>
      </c>
      <c r="I150" s="31">
        <v>0</v>
      </c>
      <c r="J150" s="31">
        <v>0</v>
      </c>
      <c r="K150" s="31">
        <v>0</v>
      </c>
    </row>
    <row r="151" spans="1:11" x14ac:dyDescent="0.2">
      <c r="A151" t="s">
        <v>212</v>
      </c>
      <c r="B151" s="31">
        <v>0</v>
      </c>
      <c r="C151" s="31">
        <v>0</v>
      </c>
      <c r="D151" s="31">
        <v>0</v>
      </c>
      <c r="E151" s="31">
        <v>0</v>
      </c>
      <c r="F151" s="31">
        <v>0</v>
      </c>
      <c r="G151" s="31">
        <v>0</v>
      </c>
      <c r="H151" s="31">
        <v>0</v>
      </c>
      <c r="I151" s="31">
        <v>0</v>
      </c>
      <c r="J151" s="31">
        <v>0</v>
      </c>
      <c r="K151" s="31">
        <v>0</v>
      </c>
    </row>
    <row r="152" spans="1:11" x14ac:dyDescent="0.2">
      <c r="A152" t="s">
        <v>213</v>
      </c>
      <c r="B152" s="31">
        <v>0</v>
      </c>
      <c r="C152" s="31">
        <v>0</v>
      </c>
      <c r="D152" s="31">
        <v>0</v>
      </c>
      <c r="E152" s="31">
        <v>0</v>
      </c>
      <c r="F152" s="31">
        <v>0</v>
      </c>
      <c r="G152" s="31">
        <v>0</v>
      </c>
      <c r="H152" s="31">
        <v>0</v>
      </c>
      <c r="I152" s="31">
        <v>0</v>
      </c>
      <c r="J152" s="31">
        <v>0</v>
      </c>
      <c r="K152" s="31">
        <v>0</v>
      </c>
    </row>
    <row r="153" spans="1:11" x14ac:dyDescent="0.2">
      <c r="A153" t="s">
        <v>214</v>
      </c>
      <c r="B153" s="31">
        <v>0</v>
      </c>
      <c r="C153" s="31">
        <v>0</v>
      </c>
      <c r="D153" s="31">
        <v>0</v>
      </c>
      <c r="E153" s="31">
        <v>0</v>
      </c>
      <c r="F153" s="31">
        <v>0</v>
      </c>
      <c r="G153" s="31">
        <v>0</v>
      </c>
      <c r="H153" s="31">
        <v>0</v>
      </c>
      <c r="I153" s="31">
        <v>0</v>
      </c>
      <c r="J153" s="31">
        <v>0</v>
      </c>
      <c r="K153" s="31">
        <v>0</v>
      </c>
    </row>
    <row r="154" spans="1:11" x14ac:dyDescent="0.2">
      <c r="A154" t="s">
        <v>570</v>
      </c>
      <c r="B154" s="31">
        <v>0</v>
      </c>
      <c r="C154" s="31">
        <v>0</v>
      </c>
      <c r="D154" s="31">
        <v>0</v>
      </c>
      <c r="E154" s="31">
        <v>0</v>
      </c>
      <c r="F154" s="31">
        <v>0</v>
      </c>
      <c r="G154" s="31">
        <v>0</v>
      </c>
      <c r="H154" s="31">
        <v>0</v>
      </c>
      <c r="I154" s="31">
        <v>0</v>
      </c>
      <c r="J154" s="31">
        <v>0</v>
      </c>
      <c r="K154" s="31">
        <v>0</v>
      </c>
    </row>
    <row r="155" spans="1:11" x14ac:dyDescent="0.2">
      <c r="A155" t="s">
        <v>571</v>
      </c>
      <c r="B155" s="31">
        <v>0</v>
      </c>
      <c r="C155" s="31">
        <v>0</v>
      </c>
      <c r="D155" s="31">
        <v>0</v>
      </c>
      <c r="E155" s="31">
        <v>0.5</v>
      </c>
      <c r="F155" s="31">
        <v>0.5</v>
      </c>
      <c r="G155" s="31">
        <v>0.5</v>
      </c>
      <c r="H155" s="31">
        <v>0</v>
      </c>
      <c r="I155" s="31">
        <v>0</v>
      </c>
      <c r="J155" s="31">
        <v>0</v>
      </c>
      <c r="K155" s="31">
        <v>0</v>
      </c>
    </row>
    <row r="156" spans="1:11" x14ac:dyDescent="0.2">
      <c r="A156" t="s">
        <v>572</v>
      </c>
      <c r="B156" s="31">
        <v>0</v>
      </c>
      <c r="C156" s="31">
        <v>0</v>
      </c>
      <c r="D156" s="31">
        <v>0</v>
      </c>
      <c r="E156" s="31">
        <v>0</v>
      </c>
      <c r="F156" s="31">
        <v>0</v>
      </c>
      <c r="G156" s="31">
        <v>0</v>
      </c>
      <c r="H156" s="31">
        <v>0</v>
      </c>
      <c r="I156" s="31">
        <v>0</v>
      </c>
      <c r="J156" s="31">
        <v>0</v>
      </c>
      <c r="K156" s="31">
        <v>0</v>
      </c>
    </row>
    <row r="157" spans="1:11" x14ac:dyDescent="0.2">
      <c r="A157" t="s">
        <v>215</v>
      </c>
      <c r="B157" s="31">
        <v>0</v>
      </c>
      <c r="C157" s="31">
        <v>0</v>
      </c>
      <c r="D157" s="31">
        <v>0</v>
      </c>
      <c r="E157" s="31">
        <v>0</v>
      </c>
      <c r="F157" s="31">
        <v>0</v>
      </c>
      <c r="G157" s="31">
        <v>0</v>
      </c>
      <c r="H157" s="31">
        <v>0</v>
      </c>
      <c r="I157" s="31">
        <v>0</v>
      </c>
      <c r="J157" s="31">
        <v>0</v>
      </c>
      <c r="K157" s="31">
        <v>0</v>
      </c>
    </row>
    <row r="158" spans="1:11" x14ac:dyDescent="0.2">
      <c r="A158" t="s">
        <v>216</v>
      </c>
      <c r="B158" s="31" t="s">
        <v>408</v>
      </c>
      <c r="C158" s="31" t="s">
        <v>408</v>
      </c>
      <c r="D158" s="31" t="s">
        <v>408</v>
      </c>
      <c r="E158" s="31" t="s">
        <v>408</v>
      </c>
      <c r="F158" s="31" t="s">
        <v>408</v>
      </c>
      <c r="G158" s="31" t="s">
        <v>408</v>
      </c>
      <c r="H158" s="31" t="s">
        <v>408</v>
      </c>
      <c r="I158" s="31" t="s">
        <v>408</v>
      </c>
      <c r="J158" s="31" t="s">
        <v>408</v>
      </c>
      <c r="K158" s="31" t="s">
        <v>408</v>
      </c>
    </row>
    <row r="159" spans="1:11" x14ac:dyDescent="0.2">
      <c r="A159" t="s">
        <v>573</v>
      </c>
      <c r="B159" s="31">
        <v>0</v>
      </c>
      <c r="C159" s="31">
        <v>0</v>
      </c>
      <c r="D159" s="31">
        <v>0</v>
      </c>
      <c r="E159" s="31">
        <v>0</v>
      </c>
      <c r="F159" s="31">
        <v>0</v>
      </c>
      <c r="G159" s="31">
        <v>0</v>
      </c>
      <c r="H159" s="31">
        <v>0</v>
      </c>
      <c r="I159" s="31">
        <v>0</v>
      </c>
      <c r="J159" s="31">
        <v>0</v>
      </c>
      <c r="K159" s="31">
        <v>0</v>
      </c>
    </row>
    <row r="160" spans="1:11" x14ac:dyDescent="0.2">
      <c r="A160" t="s">
        <v>574</v>
      </c>
      <c r="B160" s="31">
        <v>0</v>
      </c>
      <c r="C160" s="31">
        <v>0</v>
      </c>
      <c r="D160" s="31">
        <v>0</v>
      </c>
      <c r="E160" s="31">
        <v>0</v>
      </c>
      <c r="F160" s="31">
        <v>0</v>
      </c>
      <c r="G160" s="31">
        <v>0</v>
      </c>
      <c r="H160" s="31">
        <v>0</v>
      </c>
      <c r="I160" s="31">
        <v>0</v>
      </c>
      <c r="J160" s="31">
        <v>0</v>
      </c>
      <c r="K160" s="31">
        <v>0</v>
      </c>
    </row>
    <row r="161" spans="1:11" x14ac:dyDescent="0.2">
      <c r="A161" t="s">
        <v>575</v>
      </c>
      <c r="B161" s="31">
        <v>0</v>
      </c>
      <c r="C161" s="31">
        <v>0</v>
      </c>
      <c r="D161" s="31">
        <v>0</v>
      </c>
      <c r="E161" s="31">
        <v>0.5</v>
      </c>
      <c r="F161" s="31">
        <v>0.5</v>
      </c>
      <c r="G161" s="31">
        <v>0.5</v>
      </c>
      <c r="H161" s="31">
        <v>0</v>
      </c>
      <c r="I161" s="31">
        <v>0</v>
      </c>
      <c r="J161" s="31">
        <v>0</v>
      </c>
      <c r="K161" s="31">
        <v>0</v>
      </c>
    </row>
    <row r="162" spans="1:11" x14ac:dyDescent="0.2">
      <c r="A162" t="s">
        <v>217</v>
      </c>
      <c r="B162" s="31" t="s">
        <v>411</v>
      </c>
      <c r="C162" s="31" t="s">
        <v>408</v>
      </c>
      <c r="D162" s="31" t="s">
        <v>408</v>
      </c>
      <c r="E162" s="31" t="s">
        <v>408</v>
      </c>
      <c r="F162" s="31" t="s">
        <v>408</v>
      </c>
      <c r="G162" s="31" t="s">
        <v>408</v>
      </c>
      <c r="H162" s="31" t="s">
        <v>408</v>
      </c>
      <c r="I162" s="31" t="s">
        <v>408</v>
      </c>
      <c r="J162" s="31" t="s">
        <v>408</v>
      </c>
      <c r="K162" s="31" t="s">
        <v>408</v>
      </c>
    </row>
    <row r="163" spans="1:11" x14ac:dyDescent="0.2">
      <c r="A163" t="s">
        <v>576</v>
      </c>
      <c r="B163" s="31">
        <v>0</v>
      </c>
      <c r="C163" s="31">
        <v>0</v>
      </c>
      <c r="D163" s="31">
        <v>0</v>
      </c>
      <c r="E163" s="31">
        <v>0</v>
      </c>
      <c r="F163" s="31">
        <v>0</v>
      </c>
      <c r="G163" s="31">
        <v>0</v>
      </c>
      <c r="H163" s="31">
        <v>0</v>
      </c>
      <c r="I163" s="31">
        <v>0</v>
      </c>
      <c r="J163" s="31">
        <v>0</v>
      </c>
      <c r="K163" s="31">
        <v>0</v>
      </c>
    </row>
    <row r="164" spans="1:11" x14ac:dyDescent="0.2">
      <c r="A164" t="s">
        <v>577</v>
      </c>
      <c r="B164" s="31">
        <v>0</v>
      </c>
      <c r="C164" s="31">
        <v>0</v>
      </c>
      <c r="D164" s="31">
        <v>0</v>
      </c>
      <c r="E164" s="31">
        <v>0</v>
      </c>
      <c r="F164" s="31">
        <v>0</v>
      </c>
      <c r="G164" s="31">
        <v>0</v>
      </c>
      <c r="H164" s="31">
        <v>0</v>
      </c>
      <c r="I164" s="31">
        <v>0</v>
      </c>
      <c r="J164" s="31">
        <v>0</v>
      </c>
      <c r="K164" s="31">
        <v>0</v>
      </c>
    </row>
    <row r="165" spans="1:11" x14ac:dyDescent="0.2">
      <c r="A165" t="s">
        <v>218</v>
      </c>
      <c r="B165" s="31" t="s">
        <v>408</v>
      </c>
      <c r="C165" s="31" t="s">
        <v>408</v>
      </c>
      <c r="D165" s="31" t="s">
        <v>408</v>
      </c>
      <c r="E165" s="31" t="s">
        <v>408</v>
      </c>
      <c r="F165" s="31" t="s">
        <v>408</v>
      </c>
      <c r="G165" s="31" t="s">
        <v>408</v>
      </c>
      <c r="H165" s="31" t="s">
        <v>408</v>
      </c>
      <c r="I165" s="31" t="s">
        <v>408</v>
      </c>
      <c r="J165" s="31" t="s">
        <v>408</v>
      </c>
      <c r="K165" s="31" t="s">
        <v>408</v>
      </c>
    </row>
    <row r="166" spans="1:11" x14ac:dyDescent="0.2">
      <c r="A166" t="s">
        <v>219</v>
      </c>
      <c r="B166" s="31" t="s">
        <v>408</v>
      </c>
      <c r="C166" s="31" t="s">
        <v>408</v>
      </c>
      <c r="D166" s="31" t="s">
        <v>408</v>
      </c>
      <c r="E166" s="31" t="s">
        <v>408</v>
      </c>
      <c r="F166" s="31" t="s">
        <v>408</v>
      </c>
      <c r="G166" s="31" t="s">
        <v>408</v>
      </c>
      <c r="H166" s="31" t="s">
        <v>408</v>
      </c>
      <c r="I166" s="31" t="s">
        <v>408</v>
      </c>
      <c r="J166" s="31" t="s">
        <v>408</v>
      </c>
      <c r="K166" s="31" t="s">
        <v>408</v>
      </c>
    </row>
    <row r="167" spans="1:11" x14ac:dyDescent="0.2">
      <c r="A167" t="s">
        <v>220</v>
      </c>
      <c r="B167" s="31">
        <v>0</v>
      </c>
      <c r="C167" s="31">
        <v>0</v>
      </c>
      <c r="D167" s="31">
        <v>0</v>
      </c>
      <c r="E167" s="31">
        <v>0.5</v>
      </c>
      <c r="F167" s="31">
        <v>0.5</v>
      </c>
      <c r="G167" s="31">
        <v>0.5</v>
      </c>
      <c r="H167" s="31">
        <v>0</v>
      </c>
      <c r="I167" s="31">
        <v>0</v>
      </c>
      <c r="J167" s="31">
        <v>0</v>
      </c>
      <c r="K167" s="31">
        <v>0</v>
      </c>
    </row>
    <row r="168" spans="1:11" x14ac:dyDescent="0.2">
      <c r="A168" t="s">
        <v>221</v>
      </c>
      <c r="B168" s="31" t="s">
        <v>408</v>
      </c>
      <c r="C168" s="31" t="s">
        <v>408</v>
      </c>
      <c r="D168" s="31" t="s">
        <v>408</v>
      </c>
      <c r="E168" s="31" t="s">
        <v>408</v>
      </c>
      <c r="F168" s="31" t="s">
        <v>408</v>
      </c>
      <c r="G168" s="31" t="s">
        <v>408</v>
      </c>
      <c r="H168" s="31" t="s">
        <v>408</v>
      </c>
      <c r="I168" s="31" t="s">
        <v>408</v>
      </c>
      <c r="J168" s="31" t="s">
        <v>408</v>
      </c>
      <c r="K168" s="31" t="s">
        <v>408</v>
      </c>
    </row>
    <row r="169" spans="1:11" x14ac:dyDescent="0.2">
      <c r="A169" t="s">
        <v>222</v>
      </c>
      <c r="B169" s="31">
        <v>0</v>
      </c>
      <c r="C169" s="31">
        <v>0</v>
      </c>
      <c r="D169" s="31">
        <v>0</v>
      </c>
      <c r="E169" s="31">
        <v>0</v>
      </c>
      <c r="F169" s="31">
        <v>0</v>
      </c>
      <c r="G169" s="31">
        <v>0</v>
      </c>
      <c r="H169" s="31">
        <v>0</v>
      </c>
      <c r="I169" s="31">
        <v>0</v>
      </c>
      <c r="J169" s="31">
        <v>0</v>
      </c>
      <c r="K169" s="31">
        <v>0</v>
      </c>
    </row>
    <row r="170" spans="1:11" x14ac:dyDescent="0.2">
      <c r="A170" t="s">
        <v>491</v>
      </c>
      <c r="B170" s="31">
        <v>0</v>
      </c>
      <c r="C170" s="31">
        <v>0</v>
      </c>
      <c r="D170" s="31">
        <v>0</v>
      </c>
      <c r="E170" s="31">
        <v>0</v>
      </c>
      <c r="F170" s="31">
        <v>0</v>
      </c>
      <c r="G170" s="31">
        <v>0</v>
      </c>
      <c r="H170" s="31">
        <v>0</v>
      </c>
      <c r="I170" s="31">
        <v>0</v>
      </c>
      <c r="J170" s="31">
        <v>0</v>
      </c>
      <c r="K170" s="31">
        <v>0</v>
      </c>
    </row>
    <row r="171" spans="1:11" x14ac:dyDescent="0.2">
      <c r="A171" t="s">
        <v>507</v>
      </c>
      <c r="B171" s="31">
        <v>0</v>
      </c>
      <c r="C171" s="31">
        <v>0</v>
      </c>
      <c r="D171" s="31">
        <v>0</v>
      </c>
      <c r="E171" s="31">
        <v>0</v>
      </c>
      <c r="F171" s="31">
        <v>0</v>
      </c>
      <c r="G171" s="31">
        <v>0</v>
      </c>
      <c r="H171" s="31">
        <v>0</v>
      </c>
      <c r="I171" s="31">
        <v>0</v>
      </c>
      <c r="J171" s="31">
        <v>0</v>
      </c>
      <c r="K171" s="31">
        <v>0</v>
      </c>
    </row>
    <row r="172" spans="1:11" x14ac:dyDescent="0.2">
      <c r="A172" t="s">
        <v>578</v>
      </c>
      <c r="B172" s="31">
        <v>0</v>
      </c>
      <c r="C172" s="31">
        <v>0</v>
      </c>
      <c r="D172" s="31">
        <v>0</v>
      </c>
      <c r="E172" s="31">
        <v>0.5</v>
      </c>
      <c r="F172" s="31">
        <v>0.5</v>
      </c>
      <c r="G172" s="31">
        <v>0.5</v>
      </c>
      <c r="H172" s="31">
        <v>0</v>
      </c>
      <c r="I172" s="31">
        <v>0</v>
      </c>
      <c r="J172" s="31">
        <v>0</v>
      </c>
      <c r="K172" s="31">
        <v>0</v>
      </c>
    </row>
    <row r="173" spans="1:11" x14ac:dyDescent="0.2">
      <c r="A173" t="s">
        <v>506</v>
      </c>
      <c r="B173" s="31">
        <v>0</v>
      </c>
      <c r="C173" s="31">
        <v>0</v>
      </c>
      <c r="D173" s="31">
        <v>0</v>
      </c>
      <c r="E173" s="31">
        <v>0.5</v>
      </c>
      <c r="F173" s="31">
        <v>0.5</v>
      </c>
      <c r="G173" s="31">
        <v>0.5</v>
      </c>
      <c r="H173" s="31">
        <v>0</v>
      </c>
      <c r="I173" s="31">
        <v>0</v>
      </c>
      <c r="J173" s="31">
        <v>0</v>
      </c>
      <c r="K173" s="31">
        <v>0</v>
      </c>
    </row>
    <row r="174" spans="1:11" x14ac:dyDescent="0.2">
      <c r="A174" t="s">
        <v>500</v>
      </c>
      <c r="B174" s="31">
        <v>0</v>
      </c>
      <c r="C174" s="31">
        <v>0</v>
      </c>
      <c r="D174" s="31">
        <v>0</v>
      </c>
      <c r="E174" s="31">
        <v>0.5</v>
      </c>
      <c r="F174" s="31">
        <v>0.5</v>
      </c>
      <c r="G174" s="31">
        <v>0.5</v>
      </c>
      <c r="H174" s="31">
        <v>0</v>
      </c>
      <c r="I174" s="31">
        <v>0</v>
      </c>
      <c r="J174" s="31">
        <v>0</v>
      </c>
      <c r="K174" s="31">
        <v>0</v>
      </c>
    </row>
    <row r="175" spans="1:11" x14ac:dyDescent="0.2">
      <c r="A175" t="s">
        <v>501</v>
      </c>
      <c r="B175" s="31">
        <v>0</v>
      </c>
      <c r="C175" s="31">
        <v>0</v>
      </c>
      <c r="D175" s="31">
        <v>0</v>
      </c>
      <c r="E175" s="31">
        <v>0.5</v>
      </c>
      <c r="F175" s="31">
        <v>0.5</v>
      </c>
      <c r="G175" s="31">
        <v>0.5</v>
      </c>
      <c r="H175" s="31">
        <v>0</v>
      </c>
      <c r="I175" s="31">
        <v>0</v>
      </c>
      <c r="J175" s="31">
        <v>0</v>
      </c>
      <c r="K175" s="31">
        <v>0</v>
      </c>
    </row>
    <row r="176" spans="1:11" x14ac:dyDescent="0.2">
      <c r="A176" t="s">
        <v>223</v>
      </c>
      <c r="B176" s="31">
        <v>0</v>
      </c>
      <c r="C176" s="31">
        <v>0</v>
      </c>
      <c r="D176" s="31">
        <v>0</v>
      </c>
      <c r="E176" s="31">
        <v>0.5</v>
      </c>
      <c r="F176" s="31">
        <v>0.5</v>
      </c>
      <c r="G176" s="31">
        <v>0.5</v>
      </c>
      <c r="H176" s="31">
        <v>0</v>
      </c>
      <c r="I176" s="31">
        <v>0</v>
      </c>
      <c r="J176" s="31">
        <v>0</v>
      </c>
      <c r="K176" s="31">
        <v>0</v>
      </c>
    </row>
    <row r="177" spans="1:11" x14ac:dyDescent="0.2">
      <c r="A177" t="s">
        <v>224</v>
      </c>
      <c r="B177" s="31">
        <v>0</v>
      </c>
      <c r="C177" s="31">
        <v>0</v>
      </c>
      <c r="D177" s="31">
        <v>0</v>
      </c>
      <c r="E177" s="31">
        <v>0.5</v>
      </c>
      <c r="F177" s="31">
        <v>0.5</v>
      </c>
      <c r="G177" s="31">
        <v>0.5</v>
      </c>
      <c r="H177" s="31">
        <v>0</v>
      </c>
      <c r="I177" s="31">
        <v>0</v>
      </c>
      <c r="J177" s="31">
        <v>0</v>
      </c>
      <c r="K177" s="31">
        <v>0</v>
      </c>
    </row>
    <row r="178" spans="1:11" x14ac:dyDescent="0.2">
      <c r="A178" t="s">
        <v>225</v>
      </c>
      <c r="B178" s="31">
        <v>0</v>
      </c>
      <c r="C178" s="31">
        <v>0</v>
      </c>
      <c r="D178" s="31">
        <v>0</v>
      </c>
      <c r="E178" s="31">
        <v>0</v>
      </c>
      <c r="F178" s="31">
        <v>0</v>
      </c>
      <c r="G178" s="31">
        <v>0</v>
      </c>
      <c r="H178" s="31">
        <v>0</v>
      </c>
      <c r="I178" s="31">
        <v>0</v>
      </c>
      <c r="J178" s="31">
        <v>0</v>
      </c>
      <c r="K178" s="31">
        <v>0</v>
      </c>
    </row>
    <row r="179" spans="1:11" x14ac:dyDescent="0.2">
      <c r="A179" t="s">
        <v>579</v>
      </c>
      <c r="B179" s="31">
        <v>0</v>
      </c>
      <c r="C179" s="31">
        <v>0</v>
      </c>
      <c r="D179" s="31">
        <v>0</v>
      </c>
      <c r="E179" s="31">
        <v>0.5</v>
      </c>
      <c r="F179" s="31">
        <v>0.5</v>
      </c>
      <c r="G179" s="31">
        <v>0.5</v>
      </c>
      <c r="H179" s="31">
        <v>0</v>
      </c>
      <c r="I179" s="31">
        <v>0</v>
      </c>
      <c r="J179" s="31">
        <v>0</v>
      </c>
      <c r="K179" s="31">
        <v>0</v>
      </c>
    </row>
    <row r="180" spans="1:11" x14ac:dyDescent="0.2">
      <c r="A180" t="s">
        <v>485</v>
      </c>
      <c r="B180" s="31">
        <v>0</v>
      </c>
      <c r="C180" s="31">
        <v>0</v>
      </c>
      <c r="D180" s="31">
        <v>0</v>
      </c>
      <c r="E180" s="31">
        <v>0.5</v>
      </c>
      <c r="F180" s="31">
        <v>0.5</v>
      </c>
      <c r="G180" s="31">
        <v>0.5</v>
      </c>
      <c r="H180" s="31">
        <v>0</v>
      </c>
      <c r="I180" s="31">
        <v>0</v>
      </c>
      <c r="J180" s="31">
        <v>0</v>
      </c>
      <c r="K180" s="31">
        <v>0</v>
      </c>
    </row>
    <row r="181" spans="1:11" x14ac:dyDescent="0.2">
      <c r="A181" t="s">
        <v>580</v>
      </c>
      <c r="B181" s="31">
        <v>0</v>
      </c>
      <c r="C181" s="31">
        <v>0</v>
      </c>
      <c r="D181" s="31">
        <v>0</v>
      </c>
      <c r="E181" s="31">
        <v>0</v>
      </c>
      <c r="F181" s="31">
        <v>0</v>
      </c>
      <c r="G181" s="31">
        <v>0</v>
      </c>
      <c r="H181" s="31">
        <v>0</v>
      </c>
      <c r="I181" s="31">
        <v>0</v>
      </c>
      <c r="J181" s="31">
        <v>0</v>
      </c>
      <c r="K181" s="31">
        <v>0</v>
      </c>
    </row>
    <row r="182" spans="1:11" x14ac:dyDescent="0.2">
      <c r="A182" t="s">
        <v>226</v>
      </c>
      <c r="B182" s="31">
        <v>0</v>
      </c>
      <c r="C182" s="31">
        <v>0</v>
      </c>
      <c r="D182" s="31">
        <v>0</v>
      </c>
      <c r="E182" s="31">
        <v>0.5</v>
      </c>
      <c r="F182" s="31">
        <v>0.5</v>
      </c>
      <c r="G182" s="31">
        <v>0.5</v>
      </c>
      <c r="H182" s="31">
        <v>0</v>
      </c>
      <c r="I182" s="31">
        <v>0</v>
      </c>
      <c r="J182" s="31">
        <v>0</v>
      </c>
      <c r="K182" s="31">
        <v>0</v>
      </c>
    </row>
    <row r="183" spans="1:11" x14ac:dyDescent="0.2">
      <c r="A183" t="s">
        <v>227</v>
      </c>
      <c r="B183" s="31">
        <v>0</v>
      </c>
      <c r="C183" s="31">
        <v>0</v>
      </c>
      <c r="D183" s="31">
        <v>0</v>
      </c>
      <c r="E183" s="31">
        <v>0.5</v>
      </c>
      <c r="F183" s="31">
        <v>0.5</v>
      </c>
      <c r="G183" s="31">
        <v>0.5</v>
      </c>
      <c r="H183" s="31">
        <v>0</v>
      </c>
      <c r="I183" s="31">
        <v>0</v>
      </c>
      <c r="J183" s="31">
        <v>0</v>
      </c>
      <c r="K183" s="31">
        <v>0</v>
      </c>
    </row>
    <row r="184" spans="1:11" x14ac:dyDescent="0.2">
      <c r="A184" t="s">
        <v>723</v>
      </c>
      <c r="B184" s="31">
        <v>0</v>
      </c>
      <c r="C184" s="31">
        <v>0</v>
      </c>
      <c r="D184" s="31">
        <v>0</v>
      </c>
      <c r="E184" s="31">
        <v>0.5</v>
      </c>
      <c r="F184" s="31">
        <v>0.5</v>
      </c>
      <c r="G184" s="31">
        <v>0.5</v>
      </c>
      <c r="H184" s="31">
        <v>0</v>
      </c>
      <c r="I184" s="31">
        <v>0</v>
      </c>
      <c r="J184" s="31">
        <v>0</v>
      </c>
      <c r="K184" s="31">
        <v>0</v>
      </c>
    </row>
    <row r="185" spans="1:11" x14ac:dyDescent="0.2">
      <c r="A185" t="s">
        <v>581</v>
      </c>
      <c r="B185" s="31">
        <v>0</v>
      </c>
      <c r="C185" s="31">
        <v>0</v>
      </c>
      <c r="D185" s="31">
        <v>0</v>
      </c>
      <c r="E185" s="31">
        <v>0</v>
      </c>
      <c r="F185" s="31">
        <v>0</v>
      </c>
      <c r="G185" s="31">
        <v>0</v>
      </c>
      <c r="H185" s="31">
        <v>0</v>
      </c>
      <c r="I185" s="31">
        <v>0</v>
      </c>
      <c r="J185" s="31">
        <v>0</v>
      </c>
      <c r="K185" s="31">
        <v>0</v>
      </c>
    </row>
    <row r="186" spans="1:11" x14ac:dyDescent="0.2">
      <c r="A186" t="s">
        <v>582</v>
      </c>
      <c r="B186" s="31">
        <v>0</v>
      </c>
      <c r="C186" s="31">
        <v>0</v>
      </c>
      <c r="D186" s="31">
        <v>0</v>
      </c>
      <c r="E186" s="31">
        <v>0.5</v>
      </c>
      <c r="F186" s="31">
        <v>0.5</v>
      </c>
      <c r="G186" s="31">
        <v>0.5</v>
      </c>
      <c r="H186" s="31">
        <v>0</v>
      </c>
      <c r="I186" s="31">
        <v>0</v>
      </c>
      <c r="J186" s="31">
        <v>0</v>
      </c>
      <c r="K186" s="31">
        <v>0</v>
      </c>
    </row>
    <row r="187" spans="1:11" x14ac:dyDescent="0.2">
      <c r="A187" t="s">
        <v>228</v>
      </c>
      <c r="B187" s="31">
        <v>0</v>
      </c>
      <c r="C187" s="31">
        <v>0</v>
      </c>
      <c r="D187" s="31">
        <v>0</v>
      </c>
      <c r="E187" s="31">
        <v>0</v>
      </c>
      <c r="F187" s="31">
        <v>0</v>
      </c>
      <c r="G187" s="31">
        <v>0</v>
      </c>
      <c r="H187" s="31">
        <v>0</v>
      </c>
      <c r="I187" s="31">
        <v>0</v>
      </c>
      <c r="J187" s="31">
        <v>0</v>
      </c>
      <c r="K187" s="31">
        <v>0</v>
      </c>
    </row>
    <row r="188" spans="1:11" x14ac:dyDescent="0.2">
      <c r="A188" t="s">
        <v>585</v>
      </c>
      <c r="B188" s="31">
        <v>0</v>
      </c>
      <c r="C188" s="31">
        <v>0</v>
      </c>
      <c r="D188" s="31">
        <v>0</v>
      </c>
      <c r="E188" s="31">
        <v>0</v>
      </c>
      <c r="F188" s="31">
        <v>0</v>
      </c>
      <c r="G188" s="31">
        <v>0</v>
      </c>
      <c r="H188" s="31">
        <v>0</v>
      </c>
      <c r="I188" s="31">
        <v>0</v>
      </c>
      <c r="J188" s="31">
        <v>0</v>
      </c>
      <c r="K188" s="31">
        <v>0</v>
      </c>
    </row>
    <row r="189" spans="1:11" x14ac:dyDescent="0.2">
      <c r="A189" t="s">
        <v>586</v>
      </c>
      <c r="B189" s="31">
        <v>0</v>
      </c>
      <c r="C189" s="31">
        <v>0</v>
      </c>
      <c r="D189" s="31">
        <v>0</v>
      </c>
      <c r="E189" s="31">
        <v>0</v>
      </c>
      <c r="F189" s="31">
        <v>0</v>
      </c>
      <c r="G189" s="31">
        <v>0</v>
      </c>
      <c r="H189" s="31">
        <v>0</v>
      </c>
      <c r="I189" s="31">
        <v>0</v>
      </c>
      <c r="J189" s="31">
        <v>0</v>
      </c>
      <c r="K189" s="31">
        <v>0</v>
      </c>
    </row>
    <row r="190" spans="1:11" x14ac:dyDescent="0.2">
      <c r="A190" t="s">
        <v>587</v>
      </c>
      <c r="B190" s="31">
        <v>0</v>
      </c>
      <c r="C190" s="31">
        <v>0</v>
      </c>
      <c r="D190" s="31">
        <v>0</v>
      </c>
      <c r="E190" s="31">
        <v>0</v>
      </c>
      <c r="F190" s="31">
        <v>0</v>
      </c>
      <c r="G190" s="31">
        <v>0</v>
      </c>
      <c r="H190" s="31">
        <v>0</v>
      </c>
      <c r="I190" s="31">
        <v>0</v>
      </c>
      <c r="J190" s="31">
        <v>0</v>
      </c>
      <c r="K190" s="31">
        <v>0</v>
      </c>
    </row>
    <row r="191" spans="1:11" x14ac:dyDescent="0.2">
      <c r="A191" t="s">
        <v>588</v>
      </c>
      <c r="B191" s="31">
        <v>0</v>
      </c>
      <c r="C191" s="31">
        <v>0</v>
      </c>
      <c r="D191" s="31">
        <v>0</v>
      </c>
      <c r="E191" s="31">
        <v>0</v>
      </c>
      <c r="F191" s="31">
        <v>0</v>
      </c>
      <c r="G191" s="31">
        <v>0</v>
      </c>
      <c r="H191" s="31">
        <v>0</v>
      </c>
      <c r="I191" s="31">
        <v>0</v>
      </c>
      <c r="J191" s="31">
        <v>0</v>
      </c>
      <c r="K191" s="31">
        <v>0</v>
      </c>
    </row>
    <row r="192" spans="1:11" x14ac:dyDescent="0.2">
      <c r="A192" t="s">
        <v>229</v>
      </c>
      <c r="B192" s="31">
        <v>0</v>
      </c>
      <c r="C192" s="31">
        <v>0</v>
      </c>
      <c r="D192" s="31">
        <v>0</v>
      </c>
      <c r="E192" s="31">
        <v>0</v>
      </c>
      <c r="F192" s="31">
        <v>0</v>
      </c>
      <c r="G192" s="31">
        <v>0</v>
      </c>
      <c r="H192" s="31">
        <v>0</v>
      </c>
      <c r="I192" s="31">
        <v>0</v>
      </c>
      <c r="J192" s="31">
        <v>0</v>
      </c>
      <c r="K192" s="31">
        <v>0</v>
      </c>
    </row>
    <row r="193" spans="1:11" x14ac:dyDescent="0.2">
      <c r="A193" t="s">
        <v>230</v>
      </c>
      <c r="B193" s="31">
        <v>0</v>
      </c>
      <c r="C193" s="31">
        <v>0</v>
      </c>
      <c r="D193" s="31">
        <v>0</v>
      </c>
      <c r="E193" s="31">
        <v>0</v>
      </c>
      <c r="F193" s="31">
        <v>0</v>
      </c>
      <c r="G193" s="31">
        <v>0</v>
      </c>
      <c r="H193" s="31">
        <v>0</v>
      </c>
      <c r="I193" s="31">
        <v>0</v>
      </c>
      <c r="J193" s="31">
        <v>0</v>
      </c>
      <c r="K193" s="31">
        <v>0</v>
      </c>
    </row>
    <row r="194" spans="1:11" x14ac:dyDescent="0.2">
      <c r="A194" t="s">
        <v>590</v>
      </c>
      <c r="B194" s="31">
        <v>0</v>
      </c>
      <c r="C194" s="31">
        <v>0</v>
      </c>
      <c r="D194" s="31">
        <v>0</v>
      </c>
      <c r="E194" s="31">
        <v>0</v>
      </c>
      <c r="F194" s="31">
        <v>0</v>
      </c>
      <c r="G194" s="31">
        <v>0</v>
      </c>
      <c r="H194" s="31">
        <v>0</v>
      </c>
      <c r="I194" s="31">
        <v>0</v>
      </c>
      <c r="J194" s="31">
        <v>0</v>
      </c>
      <c r="K194" s="31">
        <v>0</v>
      </c>
    </row>
    <row r="195" spans="1:11" x14ac:dyDescent="0.2">
      <c r="A195" t="s">
        <v>591</v>
      </c>
      <c r="B195" s="31">
        <v>0</v>
      </c>
      <c r="C195" s="31">
        <v>0</v>
      </c>
      <c r="D195" s="31">
        <v>0</v>
      </c>
      <c r="E195" s="31">
        <v>0</v>
      </c>
      <c r="F195" s="31">
        <v>0</v>
      </c>
      <c r="G195" s="31">
        <v>0</v>
      </c>
      <c r="H195" s="31">
        <v>0</v>
      </c>
      <c r="I195" s="31">
        <v>0</v>
      </c>
      <c r="J195" s="31">
        <v>0</v>
      </c>
      <c r="K195" s="31">
        <v>0</v>
      </c>
    </row>
    <row r="196" spans="1:11" x14ac:dyDescent="0.2">
      <c r="A196" t="s">
        <v>231</v>
      </c>
      <c r="B196" s="31">
        <v>0</v>
      </c>
      <c r="C196" s="31">
        <v>0</v>
      </c>
      <c r="D196" s="31">
        <v>0</v>
      </c>
      <c r="E196" s="31">
        <v>0</v>
      </c>
      <c r="F196" s="31">
        <v>0</v>
      </c>
      <c r="G196" s="31">
        <v>0</v>
      </c>
      <c r="H196" s="31">
        <v>0</v>
      </c>
      <c r="I196" s="31">
        <v>0</v>
      </c>
      <c r="J196" s="31">
        <v>0</v>
      </c>
      <c r="K196" s="31">
        <v>0</v>
      </c>
    </row>
    <row r="197" spans="1:11" x14ac:dyDescent="0.2">
      <c r="A197" t="s">
        <v>592</v>
      </c>
      <c r="B197" s="31">
        <v>0</v>
      </c>
      <c r="C197" s="31">
        <v>0</v>
      </c>
      <c r="D197" s="31">
        <v>0</v>
      </c>
      <c r="E197" s="31">
        <v>0</v>
      </c>
      <c r="F197" s="31">
        <v>0</v>
      </c>
      <c r="G197" s="31">
        <v>0</v>
      </c>
      <c r="H197" s="31">
        <v>0</v>
      </c>
      <c r="I197" s="31">
        <v>0</v>
      </c>
      <c r="J197" s="31">
        <v>0</v>
      </c>
      <c r="K197" s="31">
        <v>0</v>
      </c>
    </row>
    <row r="198" spans="1:11" x14ac:dyDescent="0.2">
      <c r="A198" t="s">
        <v>593</v>
      </c>
      <c r="B198" s="31">
        <v>0</v>
      </c>
      <c r="C198" s="31">
        <v>0</v>
      </c>
      <c r="D198" s="31">
        <v>0</v>
      </c>
      <c r="E198" s="31">
        <v>0</v>
      </c>
      <c r="F198" s="31">
        <v>0</v>
      </c>
      <c r="G198" s="31">
        <v>0</v>
      </c>
      <c r="H198" s="31">
        <v>0</v>
      </c>
      <c r="I198" s="31">
        <v>0</v>
      </c>
      <c r="J198" s="31">
        <v>0</v>
      </c>
      <c r="K198" s="31">
        <v>0</v>
      </c>
    </row>
    <row r="199" spans="1:11" x14ac:dyDescent="0.2">
      <c r="A199" t="s">
        <v>594</v>
      </c>
      <c r="B199" s="31" t="s">
        <v>408</v>
      </c>
      <c r="C199" s="31" t="s">
        <v>408</v>
      </c>
      <c r="D199" s="31" t="s">
        <v>408</v>
      </c>
      <c r="E199" s="31" t="s">
        <v>408</v>
      </c>
      <c r="F199" s="31" t="s">
        <v>408</v>
      </c>
      <c r="G199" s="31" t="s">
        <v>408</v>
      </c>
      <c r="H199" s="31" t="s">
        <v>408</v>
      </c>
      <c r="I199" s="31" t="s">
        <v>408</v>
      </c>
      <c r="J199" s="31" t="s">
        <v>408</v>
      </c>
      <c r="K199" s="31" t="s">
        <v>408</v>
      </c>
    </row>
    <row r="200" spans="1:11" x14ac:dyDescent="0.2">
      <c r="A200" t="s">
        <v>595</v>
      </c>
      <c r="B200" s="31">
        <v>0</v>
      </c>
      <c r="C200" s="31">
        <v>0</v>
      </c>
      <c r="D200" s="31">
        <v>0</v>
      </c>
      <c r="E200" s="31">
        <v>0</v>
      </c>
      <c r="F200" s="31">
        <v>0</v>
      </c>
      <c r="G200" s="31">
        <v>0</v>
      </c>
      <c r="H200" s="31">
        <v>0</v>
      </c>
      <c r="I200" s="31">
        <v>0</v>
      </c>
      <c r="J200" s="31">
        <v>0</v>
      </c>
      <c r="K200" s="31">
        <v>0</v>
      </c>
    </row>
    <row r="201" spans="1:11" x14ac:dyDescent="0.2">
      <c r="A201" t="s">
        <v>596</v>
      </c>
      <c r="B201" s="31">
        <v>0</v>
      </c>
      <c r="C201" s="31">
        <v>0</v>
      </c>
      <c r="D201" s="31">
        <v>0</v>
      </c>
      <c r="E201" s="31">
        <v>0</v>
      </c>
      <c r="F201" s="31">
        <v>0</v>
      </c>
      <c r="G201" s="31">
        <v>0</v>
      </c>
      <c r="H201" s="31">
        <v>0</v>
      </c>
      <c r="I201" s="31">
        <v>0</v>
      </c>
      <c r="J201" s="31">
        <v>0</v>
      </c>
      <c r="K201" s="31">
        <v>0</v>
      </c>
    </row>
    <row r="202" spans="1:11" x14ac:dyDescent="0.2">
      <c r="A202" t="s">
        <v>597</v>
      </c>
      <c r="B202" s="31">
        <v>0</v>
      </c>
      <c r="C202" s="31">
        <v>0</v>
      </c>
      <c r="D202" s="31">
        <v>0</v>
      </c>
      <c r="E202" s="31">
        <v>0</v>
      </c>
      <c r="F202" s="31">
        <v>0</v>
      </c>
      <c r="G202" s="31">
        <v>0</v>
      </c>
      <c r="H202" s="31">
        <v>0</v>
      </c>
      <c r="I202" s="31">
        <v>0</v>
      </c>
      <c r="J202" s="31">
        <v>0</v>
      </c>
      <c r="K202" s="31">
        <v>0</v>
      </c>
    </row>
    <row r="203" spans="1:11" x14ac:dyDescent="0.2">
      <c r="A203" t="s">
        <v>232</v>
      </c>
      <c r="B203" s="31">
        <v>0</v>
      </c>
      <c r="C203" s="31">
        <v>0</v>
      </c>
      <c r="D203" s="31">
        <v>0</v>
      </c>
      <c r="E203" s="31">
        <v>0</v>
      </c>
      <c r="F203" s="31">
        <v>0</v>
      </c>
      <c r="G203" s="31">
        <v>0</v>
      </c>
      <c r="H203" s="31">
        <v>0</v>
      </c>
      <c r="I203" s="31">
        <v>0</v>
      </c>
      <c r="J203" s="31">
        <v>0</v>
      </c>
      <c r="K203" s="31">
        <v>0</v>
      </c>
    </row>
    <row r="204" spans="1:11" x14ac:dyDescent="0.2">
      <c r="A204" t="s">
        <v>598</v>
      </c>
      <c r="B204" s="31">
        <v>0</v>
      </c>
      <c r="C204" s="31">
        <v>0</v>
      </c>
      <c r="D204" s="31">
        <v>0</v>
      </c>
      <c r="E204" s="31">
        <v>0.5</v>
      </c>
      <c r="F204" s="31">
        <v>0.5</v>
      </c>
      <c r="G204" s="31">
        <v>0.5</v>
      </c>
      <c r="H204" s="31">
        <v>0</v>
      </c>
      <c r="I204" s="31">
        <v>0</v>
      </c>
      <c r="J204" s="31">
        <v>0</v>
      </c>
      <c r="K204" s="31">
        <v>0</v>
      </c>
    </row>
    <row r="205" spans="1:11" x14ac:dyDescent="0.2">
      <c r="A205" t="s">
        <v>233</v>
      </c>
      <c r="B205" s="31">
        <v>0</v>
      </c>
      <c r="C205" s="31">
        <v>0</v>
      </c>
      <c r="D205" s="31">
        <v>0</v>
      </c>
      <c r="E205" s="31">
        <v>0.75</v>
      </c>
      <c r="F205" s="31">
        <v>0.5</v>
      </c>
      <c r="G205" s="31">
        <v>0.5</v>
      </c>
      <c r="H205" s="31">
        <v>0</v>
      </c>
      <c r="I205" s="31">
        <v>0</v>
      </c>
      <c r="J205" s="31">
        <v>0</v>
      </c>
      <c r="K205" s="31">
        <v>0</v>
      </c>
    </row>
    <row r="206" spans="1:11" x14ac:dyDescent="0.2">
      <c r="A206" t="s">
        <v>234</v>
      </c>
      <c r="B206" s="31">
        <v>0</v>
      </c>
      <c r="C206" s="31">
        <v>0</v>
      </c>
      <c r="D206" s="31">
        <v>0</v>
      </c>
      <c r="E206" s="31">
        <v>0</v>
      </c>
      <c r="F206" s="31">
        <v>0</v>
      </c>
      <c r="G206" s="31">
        <v>0</v>
      </c>
      <c r="H206" s="31">
        <v>0</v>
      </c>
      <c r="I206" s="31">
        <v>0</v>
      </c>
      <c r="J206" s="31">
        <v>0</v>
      </c>
      <c r="K206" s="31">
        <v>0</v>
      </c>
    </row>
    <row r="207" spans="1:11" x14ac:dyDescent="0.2">
      <c r="A207" t="s">
        <v>599</v>
      </c>
      <c r="B207" s="31" t="s">
        <v>411</v>
      </c>
      <c r="C207" s="31">
        <v>0.5</v>
      </c>
      <c r="D207" s="31">
        <v>0</v>
      </c>
      <c r="E207" s="31">
        <v>1</v>
      </c>
      <c r="F207" s="31">
        <v>1</v>
      </c>
      <c r="G207" s="31">
        <v>1</v>
      </c>
      <c r="H207" s="31" t="s">
        <v>408</v>
      </c>
      <c r="I207" s="31" t="s">
        <v>408</v>
      </c>
      <c r="J207" s="31" t="s">
        <v>408</v>
      </c>
      <c r="K207" s="31" t="s">
        <v>408</v>
      </c>
    </row>
    <row r="208" spans="1:11" x14ac:dyDescent="0.2">
      <c r="A208" t="s">
        <v>600</v>
      </c>
      <c r="B208" s="31">
        <v>0</v>
      </c>
      <c r="C208" s="31">
        <v>0</v>
      </c>
      <c r="D208" s="31">
        <v>0</v>
      </c>
      <c r="E208" s="31">
        <v>0</v>
      </c>
      <c r="F208" s="31">
        <v>0</v>
      </c>
      <c r="G208" s="31">
        <v>0</v>
      </c>
      <c r="H208" s="31">
        <v>0</v>
      </c>
      <c r="I208" s="31">
        <v>0</v>
      </c>
      <c r="J208" s="31">
        <v>0</v>
      </c>
      <c r="K208" s="31">
        <v>0</v>
      </c>
    </row>
    <row r="209" spans="1:11" x14ac:dyDescent="0.2">
      <c r="A209" t="s">
        <v>601</v>
      </c>
      <c r="B209" s="31">
        <v>0</v>
      </c>
      <c r="C209" s="31">
        <v>0</v>
      </c>
      <c r="D209" s="31">
        <v>0</v>
      </c>
      <c r="E209" s="31">
        <v>0</v>
      </c>
      <c r="F209" s="31">
        <v>0</v>
      </c>
      <c r="G209" s="31">
        <v>0</v>
      </c>
      <c r="H209" s="31">
        <v>0</v>
      </c>
      <c r="I209" s="31">
        <v>0</v>
      </c>
      <c r="J209" s="31">
        <v>0</v>
      </c>
      <c r="K209" s="31">
        <v>0</v>
      </c>
    </row>
    <row r="210" spans="1:11" x14ac:dyDescent="0.2">
      <c r="A210" t="s">
        <v>602</v>
      </c>
      <c r="B210" s="31">
        <v>0</v>
      </c>
      <c r="C210" s="31">
        <v>0</v>
      </c>
      <c r="D210" s="31">
        <v>0</v>
      </c>
      <c r="E210" s="31">
        <v>0</v>
      </c>
      <c r="F210" s="31">
        <v>0</v>
      </c>
      <c r="G210" s="31">
        <v>0</v>
      </c>
      <c r="H210" s="31">
        <v>0</v>
      </c>
      <c r="I210" s="31">
        <v>0</v>
      </c>
      <c r="J210" s="31">
        <v>0</v>
      </c>
      <c r="K210" s="31">
        <v>0</v>
      </c>
    </row>
    <row r="211" spans="1:11" x14ac:dyDescent="0.2">
      <c r="A211" t="s">
        <v>603</v>
      </c>
      <c r="B211" s="31" t="s">
        <v>408</v>
      </c>
      <c r="C211" s="31" t="s">
        <v>408</v>
      </c>
      <c r="D211" s="31" t="s">
        <v>408</v>
      </c>
      <c r="E211" s="31" t="s">
        <v>408</v>
      </c>
      <c r="F211" s="31" t="s">
        <v>408</v>
      </c>
      <c r="G211" s="31" t="s">
        <v>408</v>
      </c>
      <c r="H211" s="31" t="s">
        <v>408</v>
      </c>
      <c r="I211" s="31" t="s">
        <v>408</v>
      </c>
      <c r="J211" s="31" t="s">
        <v>408</v>
      </c>
      <c r="K211" s="31" t="s">
        <v>408</v>
      </c>
    </row>
    <row r="212" spans="1:11" x14ac:dyDescent="0.2">
      <c r="A212" t="s">
        <v>604</v>
      </c>
      <c r="B212" s="31" t="s">
        <v>408</v>
      </c>
      <c r="C212" s="31" t="s">
        <v>408</v>
      </c>
      <c r="D212" s="31" t="s">
        <v>408</v>
      </c>
      <c r="E212" s="31" t="s">
        <v>408</v>
      </c>
      <c r="F212" s="31" t="s">
        <v>408</v>
      </c>
      <c r="G212" s="31" t="s">
        <v>408</v>
      </c>
      <c r="H212" s="31" t="s">
        <v>408</v>
      </c>
      <c r="I212" s="31" t="s">
        <v>408</v>
      </c>
      <c r="J212" s="31" t="s">
        <v>408</v>
      </c>
      <c r="K212" s="31" t="s">
        <v>408</v>
      </c>
    </row>
    <row r="213" spans="1:11" x14ac:dyDescent="0.2">
      <c r="A213" t="s">
        <v>605</v>
      </c>
      <c r="B213" s="31">
        <v>0</v>
      </c>
      <c r="C213" s="31">
        <v>0</v>
      </c>
      <c r="D213" s="31">
        <v>0</v>
      </c>
      <c r="E213" s="31">
        <v>0</v>
      </c>
      <c r="F213" s="31">
        <v>0</v>
      </c>
      <c r="G213" s="31">
        <v>0</v>
      </c>
      <c r="H213" s="31">
        <v>0</v>
      </c>
      <c r="I213" s="31">
        <v>0</v>
      </c>
      <c r="J213" s="31">
        <v>0</v>
      </c>
      <c r="K213" s="31">
        <v>0</v>
      </c>
    </row>
    <row r="214" spans="1:11" x14ac:dyDescent="0.2">
      <c r="A214" t="s">
        <v>606</v>
      </c>
      <c r="B214" s="31">
        <v>0</v>
      </c>
      <c r="C214" s="31">
        <v>0</v>
      </c>
      <c r="D214" s="31">
        <v>0</v>
      </c>
      <c r="E214" s="31">
        <v>0.5</v>
      </c>
      <c r="F214" s="31">
        <v>0.5</v>
      </c>
      <c r="G214" s="31">
        <v>0.5</v>
      </c>
      <c r="H214" s="31">
        <v>0</v>
      </c>
      <c r="I214" s="31">
        <v>0</v>
      </c>
      <c r="J214" s="31">
        <v>0</v>
      </c>
      <c r="K214" s="31">
        <v>0</v>
      </c>
    </row>
    <row r="215" spans="1:11" x14ac:dyDescent="0.2">
      <c r="A215" t="s">
        <v>235</v>
      </c>
      <c r="B215" s="31">
        <v>0</v>
      </c>
      <c r="C215" s="31">
        <v>0</v>
      </c>
      <c r="D215" s="31">
        <v>0</v>
      </c>
      <c r="E215" s="31">
        <v>0.5</v>
      </c>
      <c r="F215" s="31">
        <v>0.5</v>
      </c>
      <c r="G215" s="31">
        <v>0.5</v>
      </c>
      <c r="H215" s="31">
        <v>0</v>
      </c>
      <c r="I215" s="31">
        <v>0</v>
      </c>
      <c r="J215" s="31">
        <v>0</v>
      </c>
      <c r="K215" s="31">
        <v>0</v>
      </c>
    </row>
    <row r="216" spans="1:11" x14ac:dyDescent="0.2">
      <c r="A216" t="s">
        <v>236</v>
      </c>
      <c r="B216" s="31">
        <v>0</v>
      </c>
      <c r="C216" s="31">
        <v>0</v>
      </c>
      <c r="D216" s="31">
        <v>0</v>
      </c>
      <c r="E216" s="31">
        <v>0</v>
      </c>
      <c r="F216" s="31">
        <v>0</v>
      </c>
      <c r="G216" s="31">
        <v>0</v>
      </c>
      <c r="H216" s="31">
        <v>0</v>
      </c>
      <c r="I216" s="31">
        <v>0</v>
      </c>
      <c r="J216" s="31">
        <v>0</v>
      </c>
      <c r="K216" s="31">
        <v>0</v>
      </c>
    </row>
    <row r="217" spans="1:11" x14ac:dyDescent="0.2">
      <c r="A217" t="s">
        <v>237</v>
      </c>
      <c r="B217" s="31">
        <v>0</v>
      </c>
      <c r="C217" s="31">
        <v>0</v>
      </c>
      <c r="D217" s="31">
        <v>0</v>
      </c>
      <c r="E217" s="31">
        <v>0.5</v>
      </c>
      <c r="F217" s="31">
        <v>0.5</v>
      </c>
      <c r="G217" s="31">
        <v>0.5</v>
      </c>
      <c r="H217" s="31">
        <v>0</v>
      </c>
      <c r="I217" s="31">
        <v>0</v>
      </c>
      <c r="J217" s="31">
        <v>0</v>
      </c>
      <c r="K217" s="31">
        <v>0</v>
      </c>
    </row>
    <row r="218" spans="1:11" x14ac:dyDescent="0.2">
      <c r="A218" t="s">
        <v>607</v>
      </c>
      <c r="B218" s="31">
        <v>0</v>
      </c>
      <c r="C218" s="31">
        <v>0</v>
      </c>
      <c r="D218" s="31">
        <v>0</v>
      </c>
      <c r="E218" s="31">
        <v>0.5</v>
      </c>
      <c r="F218" s="31">
        <v>0.5</v>
      </c>
      <c r="G218" s="31">
        <v>0.5</v>
      </c>
      <c r="H218" s="31">
        <v>0</v>
      </c>
      <c r="I218" s="31">
        <v>0</v>
      </c>
      <c r="J218" s="31">
        <v>0</v>
      </c>
      <c r="K218" s="31">
        <v>0</v>
      </c>
    </row>
    <row r="219" spans="1:11" x14ac:dyDescent="0.2">
      <c r="A219" t="s">
        <v>608</v>
      </c>
      <c r="B219" s="31">
        <v>0</v>
      </c>
      <c r="C219" s="31">
        <v>0</v>
      </c>
      <c r="D219" s="31">
        <v>0</v>
      </c>
      <c r="E219" s="31">
        <v>0.5</v>
      </c>
      <c r="F219" s="31">
        <v>0.5</v>
      </c>
      <c r="G219" s="31">
        <v>0.5</v>
      </c>
      <c r="H219" s="31">
        <v>0</v>
      </c>
      <c r="I219" s="31">
        <v>0</v>
      </c>
      <c r="J219" s="31">
        <v>0</v>
      </c>
      <c r="K219" s="31">
        <v>0</v>
      </c>
    </row>
    <row r="220" spans="1:11" x14ac:dyDescent="0.2">
      <c r="A220" t="s">
        <v>609</v>
      </c>
      <c r="B220" s="31">
        <v>0</v>
      </c>
      <c r="C220" s="31">
        <v>0</v>
      </c>
      <c r="D220" s="31">
        <v>0</v>
      </c>
      <c r="E220" s="31">
        <v>0</v>
      </c>
      <c r="F220" s="31">
        <v>0</v>
      </c>
      <c r="G220" s="31">
        <v>0</v>
      </c>
      <c r="H220" s="31">
        <v>0</v>
      </c>
      <c r="I220" s="31">
        <v>0</v>
      </c>
      <c r="J220" s="31">
        <v>0</v>
      </c>
      <c r="K220" s="31">
        <v>0</v>
      </c>
    </row>
    <row r="221" spans="1:11" x14ac:dyDescent="0.2">
      <c r="A221" t="s">
        <v>610</v>
      </c>
      <c r="B221" s="31">
        <v>0</v>
      </c>
      <c r="C221" s="31">
        <v>0</v>
      </c>
      <c r="D221" s="31">
        <v>0</v>
      </c>
      <c r="E221" s="31">
        <v>0</v>
      </c>
      <c r="F221" s="31">
        <v>0</v>
      </c>
      <c r="G221" s="31">
        <v>0</v>
      </c>
      <c r="H221" s="31">
        <v>0</v>
      </c>
      <c r="I221" s="31">
        <v>0</v>
      </c>
      <c r="J221" s="31">
        <v>0</v>
      </c>
      <c r="K221" s="31">
        <v>0</v>
      </c>
    </row>
    <row r="222" spans="1:11" x14ac:dyDescent="0.2">
      <c r="A222" t="s">
        <v>476</v>
      </c>
      <c r="B222" s="31">
        <v>0</v>
      </c>
      <c r="C222" s="31">
        <v>0</v>
      </c>
      <c r="D222" s="31">
        <v>0</v>
      </c>
      <c r="E222" s="31">
        <v>0</v>
      </c>
      <c r="F222" s="31">
        <v>0</v>
      </c>
      <c r="G222" s="31">
        <v>0</v>
      </c>
      <c r="H222" s="31">
        <v>0</v>
      </c>
      <c r="I222" s="31">
        <v>0</v>
      </c>
      <c r="J222" s="31">
        <v>0</v>
      </c>
      <c r="K222" s="31">
        <v>0</v>
      </c>
    </row>
    <row r="223" spans="1:11" x14ac:dyDescent="0.2">
      <c r="A223" t="s">
        <v>611</v>
      </c>
      <c r="B223" s="31">
        <v>0</v>
      </c>
      <c r="C223" s="31">
        <v>0</v>
      </c>
      <c r="D223" s="31">
        <v>0</v>
      </c>
      <c r="E223" s="31">
        <v>0</v>
      </c>
      <c r="F223" s="31">
        <v>0</v>
      </c>
      <c r="G223" s="31">
        <v>0</v>
      </c>
      <c r="H223" s="31">
        <v>0</v>
      </c>
      <c r="I223" s="31">
        <v>0</v>
      </c>
      <c r="J223" s="31">
        <v>0</v>
      </c>
      <c r="K223" s="31">
        <v>0</v>
      </c>
    </row>
    <row r="224" spans="1:11" x14ac:dyDescent="0.2">
      <c r="A224" t="s">
        <v>612</v>
      </c>
      <c r="B224" s="31">
        <v>0</v>
      </c>
      <c r="C224" s="31">
        <v>0</v>
      </c>
      <c r="D224" s="31">
        <v>0</v>
      </c>
      <c r="E224" s="31">
        <v>0</v>
      </c>
      <c r="F224" s="31">
        <v>0</v>
      </c>
      <c r="G224" s="31">
        <v>0</v>
      </c>
      <c r="H224" s="31">
        <v>0</v>
      </c>
      <c r="I224" s="31">
        <v>0</v>
      </c>
      <c r="J224" s="31">
        <v>0</v>
      </c>
      <c r="K224" s="31">
        <v>0</v>
      </c>
    </row>
    <row r="225" spans="1:11" x14ac:dyDescent="0.2">
      <c r="A225" t="s">
        <v>613</v>
      </c>
      <c r="B225" s="31" t="s">
        <v>408</v>
      </c>
      <c r="C225" s="31" t="s">
        <v>408</v>
      </c>
      <c r="D225" s="31">
        <v>0</v>
      </c>
      <c r="E225" s="31" t="s">
        <v>408</v>
      </c>
      <c r="F225" s="31" t="s">
        <v>408</v>
      </c>
      <c r="G225" s="31" t="s">
        <v>408</v>
      </c>
      <c r="H225" s="31" t="s">
        <v>408</v>
      </c>
      <c r="I225" s="31" t="s">
        <v>408</v>
      </c>
      <c r="J225" s="31" t="s">
        <v>408</v>
      </c>
      <c r="K225" s="31" t="s">
        <v>408</v>
      </c>
    </row>
    <row r="226" spans="1:11" x14ac:dyDescent="0.2">
      <c r="A226" t="s">
        <v>614</v>
      </c>
      <c r="B226" s="31" t="s">
        <v>408</v>
      </c>
      <c r="C226" s="31" t="s">
        <v>408</v>
      </c>
      <c r="D226" s="31" t="s">
        <v>408</v>
      </c>
      <c r="E226" s="31" t="s">
        <v>408</v>
      </c>
      <c r="F226" s="31" t="s">
        <v>408</v>
      </c>
      <c r="G226" s="31" t="s">
        <v>408</v>
      </c>
      <c r="H226" s="31" t="s">
        <v>408</v>
      </c>
      <c r="I226" s="31" t="s">
        <v>408</v>
      </c>
      <c r="J226" s="31" t="s">
        <v>408</v>
      </c>
      <c r="K226" s="31" t="s">
        <v>408</v>
      </c>
    </row>
    <row r="227" spans="1:11" x14ac:dyDescent="0.2">
      <c r="A227" t="s">
        <v>238</v>
      </c>
      <c r="B227" s="31" t="s">
        <v>408</v>
      </c>
      <c r="C227" s="31" t="s">
        <v>408</v>
      </c>
      <c r="D227" s="31" t="s">
        <v>408</v>
      </c>
      <c r="E227" s="31" t="s">
        <v>408</v>
      </c>
      <c r="F227" s="31" t="s">
        <v>408</v>
      </c>
      <c r="G227" s="31" t="s">
        <v>408</v>
      </c>
      <c r="H227" s="31" t="s">
        <v>408</v>
      </c>
      <c r="I227" s="31" t="s">
        <v>408</v>
      </c>
      <c r="J227" s="31" t="s">
        <v>408</v>
      </c>
      <c r="K227" s="31" t="s">
        <v>408</v>
      </c>
    </row>
    <row r="228" spans="1:11" x14ac:dyDescent="0.2">
      <c r="A228" t="s">
        <v>239</v>
      </c>
      <c r="B228" s="31" t="s">
        <v>408</v>
      </c>
      <c r="C228" s="31" t="s">
        <v>408</v>
      </c>
      <c r="D228" s="31" t="s">
        <v>408</v>
      </c>
      <c r="E228" s="31" t="s">
        <v>408</v>
      </c>
      <c r="F228" s="31" t="s">
        <v>408</v>
      </c>
      <c r="G228" s="31" t="s">
        <v>408</v>
      </c>
      <c r="H228" s="31" t="s">
        <v>408</v>
      </c>
      <c r="I228" s="31" t="s">
        <v>408</v>
      </c>
      <c r="J228" s="31" t="s">
        <v>408</v>
      </c>
      <c r="K228" s="31" t="s">
        <v>408</v>
      </c>
    </row>
    <row r="229" spans="1:11" x14ac:dyDescent="0.2">
      <c r="A229" t="s">
        <v>615</v>
      </c>
      <c r="B229" s="31">
        <v>0</v>
      </c>
      <c r="C229" s="31">
        <v>0</v>
      </c>
      <c r="D229" s="31">
        <v>0</v>
      </c>
      <c r="E229" s="31">
        <v>0</v>
      </c>
      <c r="F229" s="31">
        <v>0</v>
      </c>
      <c r="G229" s="31">
        <v>0</v>
      </c>
      <c r="H229" s="31">
        <v>0</v>
      </c>
      <c r="I229" s="31">
        <v>0</v>
      </c>
      <c r="J229" s="31">
        <v>0</v>
      </c>
      <c r="K229" s="31">
        <v>0</v>
      </c>
    </row>
    <row r="230" spans="1:11" x14ac:dyDescent="0.2">
      <c r="A230" t="s">
        <v>616</v>
      </c>
      <c r="B230" s="31">
        <v>0</v>
      </c>
      <c r="C230" s="31">
        <v>0</v>
      </c>
      <c r="D230" s="31">
        <v>0</v>
      </c>
      <c r="E230" s="31">
        <v>0.5</v>
      </c>
      <c r="F230" s="31">
        <v>0.5</v>
      </c>
      <c r="G230" s="31">
        <v>0.5</v>
      </c>
      <c r="H230" s="31">
        <v>0</v>
      </c>
      <c r="I230" s="31">
        <v>0</v>
      </c>
      <c r="J230" s="31">
        <v>0</v>
      </c>
      <c r="K230" s="31">
        <v>0</v>
      </c>
    </row>
    <row r="231" spans="1:11" x14ac:dyDescent="0.2">
      <c r="A231" t="s">
        <v>240</v>
      </c>
      <c r="B231" s="31">
        <v>0</v>
      </c>
      <c r="C231" s="31">
        <v>0</v>
      </c>
      <c r="D231" s="31">
        <v>0</v>
      </c>
      <c r="E231" s="31">
        <v>0</v>
      </c>
      <c r="F231" s="31">
        <v>0</v>
      </c>
      <c r="G231" s="31">
        <v>0</v>
      </c>
      <c r="H231" s="31">
        <v>0</v>
      </c>
      <c r="I231" s="31">
        <v>0</v>
      </c>
      <c r="J231" s="31">
        <v>0</v>
      </c>
      <c r="K231" s="31">
        <v>0</v>
      </c>
    </row>
    <row r="232" spans="1:11" x14ac:dyDescent="0.2">
      <c r="A232" t="s">
        <v>241</v>
      </c>
      <c r="B232" s="31">
        <v>0</v>
      </c>
      <c r="C232" s="31">
        <v>0</v>
      </c>
      <c r="D232" s="31">
        <v>0</v>
      </c>
      <c r="E232" s="31">
        <v>0</v>
      </c>
      <c r="F232" s="31">
        <v>0</v>
      </c>
      <c r="G232" s="31">
        <v>0</v>
      </c>
      <c r="H232" s="31">
        <v>0</v>
      </c>
      <c r="I232" s="31">
        <v>0</v>
      </c>
      <c r="J232" s="31">
        <v>0</v>
      </c>
      <c r="K232" s="31">
        <v>0</v>
      </c>
    </row>
    <row r="233" spans="1:11" x14ac:dyDescent="0.2">
      <c r="A233" t="s">
        <v>617</v>
      </c>
      <c r="B233" s="31">
        <v>0</v>
      </c>
      <c r="C233" s="31">
        <v>0</v>
      </c>
      <c r="D233" s="31">
        <v>0</v>
      </c>
      <c r="E233" s="31">
        <v>0</v>
      </c>
      <c r="F233" s="31">
        <v>0</v>
      </c>
      <c r="G233" s="31">
        <v>0</v>
      </c>
      <c r="H233" s="31">
        <v>0</v>
      </c>
      <c r="I233" s="31">
        <v>0</v>
      </c>
      <c r="J233" s="31">
        <v>0</v>
      </c>
      <c r="K233" s="31">
        <v>0</v>
      </c>
    </row>
    <row r="234" spans="1:11" x14ac:dyDescent="0.2">
      <c r="A234" t="s">
        <v>618</v>
      </c>
      <c r="B234" s="31">
        <v>0</v>
      </c>
      <c r="C234" s="31">
        <v>0</v>
      </c>
      <c r="D234" s="31">
        <v>0</v>
      </c>
      <c r="E234" s="31">
        <v>0</v>
      </c>
      <c r="F234" s="31">
        <v>0</v>
      </c>
      <c r="G234" s="31">
        <v>0</v>
      </c>
      <c r="H234" s="31">
        <v>0</v>
      </c>
      <c r="I234" s="31">
        <v>0</v>
      </c>
      <c r="J234" s="31">
        <v>0</v>
      </c>
      <c r="K234" s="31">
        <v>0</v>
      </c>
    </row>
    <row r="235" spans="1:11" x14ac:dyDescent="0.2">
      <c r="A235" t="s">
        <v>619</v>
      </c>
      <c r="B235" s="31">
        <v>0</v>
      </c>
      <c r="C235" s="31">
        <v>0</v>
      </c>
      <c r="D235" s="31">
        <v>0</v>
      </c>
      <c r="E235" s="31">
        <v>0</v>
      </c>
      <c r="F235" s="31">
        <v>0</v>
      </c>
      <c r="G235" s="31">
        <v>0</v>
      </c>
      <c r="H235" s="31">
        <v>0</v>
      </c>
      <c r="I235" s="31">
        <v>0</v>
      </c>
      <c r="J235" s="31">
        <v>0</v>
      </c>
      <c r="K235" s="31">
        <v>0</v>
      </c>
    </row>
    <row r="236" spans="1:11" x14ac:dyDescent="0.2">
      <c r="A236" t="s">
        <v>242</v>
      </c>
      <c r="B236" s="31">
        <v>0</v>
      </c>
      <c r="C236" s="31">
        <v>0</v>
      </c>
      <c r="D236" s="31">
        <v>0</v>
      </c>
      <c r="E236" s="31">
        <v>0</v>
      </c>
      <c r="F236" s="31">
        <v>0</v>
      </c>
      <c r="G236" s="31">
        <v>0</v>
      </c>
      <c r="H236" s="31">
        <v>0</v>
      </c>
      <c r="I236" s="31">
        <v>0</v>
      </c>
      <c r="J236" s="31">
        <v>0</v>
      </c>
      <c r="K236" s="31">
        <v>0</v>
      </c>
    </row>
    <row r="237" spans="1:11" x14ac:dyDescent="0.2">
      <c r="A237" t="s">
        <v>620</v>
      </c>
      <c r="B237" s="31">
        <v>0</v>
      </c>
      <c r="C237" s="31">
        <v>0</v>
      </c>
      <c r="D237" s="31">
        <v>0</v>
      </c>
      <c r="E237" s="31">
        <v>0</v>
      </c>
      <c r="F237" s="31">
        <v>0</v>
      </c>
      <c r="G237" s="31">
        <v>0</v>
      </c>
      <c r="H237" s="31">
        <v>0</v>
      </c>
      <c r="I237" s="31">
        <v>0</v>
      </c>
      <c r="J237" s="31">
        <v>0</v>
      </c>
      <c r="K237" s="31">
        <v>0</v>
      </c>
    </row>
    <row r="238" spans="1:11" x14ac:dyDescent="0.2">
      <c r="A238" t="s">
        <v>621</v>
      </c>
      <c r="B238" s="31">
        <v>0</v>
      </c>
      <c r="C238" s="31">
        <v>0</v>
      </c>
      <c r="D238" s="31">
        <v>0</v>
      </c>
      <c r="E238" s="31">
        <v>0.5</v>
      </c>
      <c r="F238" s="31">
        <v>0.5</v>
      </c>
      <c r="G238" s="31">
        <v>0.5</v>
      </c>
      <c r="H238" s="31">
        <v>0</v>
      </c>
      <c r="I238" s="31">
        <v>0</v>
      </c>
      <c r="J238" s="31">
        <v>0</v>
      </c>
      <c r="K238" s="31">
        <v>0</v>
      </c>
    </row>
    <row r="239" spans="1:11" x14ac:dyDescent="0.2">
      <c r="A239" t="s">
        <v>622</v>
      </c>
      <c r="B239" s="31">
        <v>0</v>
      </c>
      <c r="C239" s="31">
        <v>0</v>
      </c>
      <c r="D239" s="31">
        <v>0</v>
      </c>
      <c r="E239" s="31">
        <v>0</v>
      </c>
      <c r="F239" s="31">
        <v>0</v>
      </c>
      <c r="G239" s="31">
        <v>0</v>
      </c>
      <c r="H239" s="31">
        <v>0</v>
      </c>
      <c r="I239" s="31">
        <v>0</v>
      </c>
      <c r="J239" s="31">
        <v>0</v>
      </c>
      <c r="K239" s="31">
        <v>0</v>
      </c>
    </row>
    <row r="240" spans="1:11" x14ac:dyDescent="0.2">
      <c r="A240" t="s">
        <v>623</v>
      </c>
      <c r="B240" s="31">
        <v>0</v>
      </c>
      <c r="C240" s="31">
        <v>0</v>
      </c>
      <c r="D240" s="31">
        <v>0</v>
      </c>
      <c r="E240" s="31">
        <v>0.5</v>
      </c>
      <c r="F240" s="31">
        <v>0.5</v>
      </c>
      <c r="G240" s="31">
        <v>0.5</v>
      </c>
      <c r="H240" s="31">
        <v>0</v>
      </c>
      <c r="I240" s="31">
        <v>0</v>
      </c>
      <c r="J240" s="31">
        <v>0</v>
      </c>
      <c r="K240" s="31">
        <v>0</v>
      </c>
    </row>
    <row r="241" spans="1:11" x14ac:dyDescent="0.2">
      <c r="A241" t="s">
        <v>243</v>
      </c>
      <c r="B241" s="31">
        <v>0</v>
      </c>
      <c r="C241" s="31">
        <v>0</v>
      </c>
      <c r="D241" s="31">
        <v>0</v>
      </c>
      <c r="E241" s="31">
        <v>1</v>
      </c>
      <c r="F241" s="31">
        <v>1</v>
      </c>
      <c r="G241" s="31">
        <v>0.5</v>
      </c>
      <c r="H241" s="31">
        <v>0</v>
      </c>
      <c r="I241" s="31">
        <v>0</v>
      </c>
      <c r="J241" s="31">
        <v>0</v>
      </c>
      <c r="K241" s="31">
        <v>0</v>
      </c>
    </row>
    <row r="242" spans="1:11" x14ac:dyDescent="0.2">
      <c r="A242" t="s">
        <v>244</v>
      </c>
      <c r="B242" s="31">
        <v>0</v>
      </c>
      <c r="C242" s="31">
        <v>0</v>
      </c>
      <c r="D242" s="31">
        <v>0</v>
      </c>
      <c r="E242" s="31">
        <v>0</v>
      </c>
      <c r="F242" s="31">
        <v>0</v>
      </c>
      <c r="G242" s="31">
        <v>0</v>
      </c>
      <c r="H242" s="31">
        <v>0</v>
      </c>
      <c r="I242" s="31">
        <v>0</v>
      </c>
      <c r="J242" s="31">
        <v>0</v>
      </c>
      <c r="K242" s="31">
        <v>0</v>
      </c>
    </row>
    <row r="243" spans="1:11" x14ac:dyDescent="0.2">
      <c r="A243" t="s">
        <v>624</v>
      </c>
      <c r="B243" s="31">
        <v>0</v>
      </c>
      <c r="C243" s="31">
        <v>0</v>
      </c>
      <c r="D243" s="31">
        <v>0</v>
      </c>
      <c r="E243" s="31">
        <v>0.5</v>
      </c>
      <c r="F243" s="31">
        <v>0.5</v>
      </c>
      <c r="G243" s="31">
        <v>0.5</v>
      </c>
      <c r="H243" s="31">
        <v>0</v>
      </c>
      <c r="I243" s="31">
        <v>0</v>
      </c>
      <c r="J243" s="31">
        <v>0</v>
      </c>
      <c r="K243" s="31">
        <v>0</v>
      </c>
    </row>
    <row r="244" spans="1:11" x14ac:dyDescent="0.2">
      <c r="A244" t="s">
        <v>245</v>
      </c>
      <c r="B244" s="31">
        <v>0</v>
      </c>
      <c r="C244" s="31">
        <v>0</v>
      </c>
      <c r="D244" s="31">
        <v>0</v>
      </c>
      <c r="E244" s="31">
        <v>0</v>
      </c>
      <c r="F244" s="31">
        <v>0</v>
      </c>
      <c r="G244" s="31">
        <v>0</v>
      </c>
      <c r="H244" s="31">
        <v>0</v>
      </c>
      <c r="I244" s="31">
        <v>0</v>
      </c>
      <c r="J244" s="31">
        <v>0</v>
      </c>
      <c r="K244" s="31">
        <v>0</v>
      </c>
    </row>
    <row r="245" spans="1:11" x14ac:dyDescent="0.2">
      <c r="A245" t="s">
        <v>625</v>
      </c>
      <c r="B245" s="31">
        <v>0</v>
      </c>
      <c r="C245" s="31">
        <v>0</v>
      </c>
      <c r="D245" s="31">
        <v>0</v>
      </c>
      <c r="E245" s="31">
        <v>0</v>
      </c>
      <c r="F245" s="31">
        <v>0</v>
      </c>
      <c r="G245" s="31">
        <v>0</v>
      </c>
      <c r="H245" s="31">
        <v>0</v>
      </c>
      <c r="I245" s="31">
        <v>0</v>
      </c>
      <c r="J245" s="31">
        <v>0</v>
      </c>
      <c r="K245" s="31">
        <v>0</v>
      </c>
    </row>
    <row r="246" spans="1:11" x14ac:dyDescent="0.2">
      <c r="A246" t="s">
        <v>246</v>
      </c>
      <c r="B246" s="31" t="s">
        <v>408</v>
      </c>
      <c r="C246" s="31" t="s">
        <v>408</v>
      </c>
      <c r="D246" s="31" t="s">
        <v>408</v>
      </c>
      <c r="E246" s="31" t="s">
        <v>408</v>
      </c>
      <c r="F246" s="31" t="s">
        <v>408</v>
      </c>
      <c r="G246" s="31" t="s">
        <v>408</v>
      </c>
      <c r="H246" s="31" t="s">
        <v>408</v>
      </c>
      <c r="I246" s="31" t="s">
        <v>408</v>
      </c>
      <c r="J246" s="31" t="s">
        <v>408</v>
      </c>
      <c r="K246" s="31" t="s">
        <v>408</v>
      </c>
    </row>
    <row r="247" spans="1:11" x14ac:dyDescent="0.2">
      <c r="A247" t="s">
        <v>247</v>
      </c>
      <c r="B247" s="31" t="s">
        <v>408</v>
      </c>
      <c r="C247" s="31" t="s">
        <v>408</v>
      </c>
      <c r="D247" s="31" t="s">
        <v>408</v>
      </c>
      <c r="E247" s="31" t="s">
        <v>408</v>
      </c>
      <c r="F247" s="31" t="s">
        <v>408</v>
      </c>
      <c r="G247" s="31" t="s">
        <v>408</v>
      </c>
      <c r="H247" s="31" t="s">
        <v>408</v>
      </c>
      <c r="I247" s="31" t="s">
        <v>408</v>
      </c>
      <c r="J247" s="31" t="s">
        <v>408</v>
      </c>
      <c r="K247" s="31" t="s">
        <v>408</v>
      </c>
    </row>
    <row r="248" spans="1:11" x14ac:dyDescent="0.2">
      <c r="A248" t="s">
        <v>626</v>
      </c>
      <c r="B248" s="31">
        <v>0</v>
      </c>
      <c r="C248" s="31">
        <v>0</v>
      </c>
      <c r="D248" s="31">
        <v>0</v>
      </c>
      <c r="E248" s="31">
        <v>0.5</v>
      </c>
      <c r="F248" s="31">
        <v>0.5</v>
      </c>
      <c r="G248" s="31">
        <v>0.5</v>
      </c>
      <c r="H248" s="31">
        <v>0</v>
      </c>
      <c r="I248" s="31">
        <v>0</v>
      </c>
      <c r="J248" s="31">
        <v>0</v>
      </c>
      <c r="K248" s="31">
        <v>0</v>
      </c>
    </row>
    <row r="249" spans="1:11" x14ac:dyDescent="0.2">
      <c r="A249" t="s">
        <v>248</v>
      </c>
      <c r="B249" s="31">
        <v>0</v>
      </c>
      <c r="C249" s="31">
        <v>0.5</v>
      </c>
      <c r="D249" s="31">
        <v>0</v>
      </c>
      <c r="E249" s="31">
        <v>0.5</v>
      </c>
      <c r="F249" s="31">
        <v>0.5</v>
      </c>
      <c r="G249" s="31">
        <v>0.5</v>
      </c>
      <c r="H249" s="31">
        <v>0</v>
      </c>
      <c r="I249" s="31">
        <v>0</v>
      </c>
      <c r="J249" s="31">
        <v>0</v>
      </c>
      <c r="K249" s="31">
        <v>0</v>
      </c>
    </row>
    <row r="250" spans="1:11" x14ac:dyDescent="0.2">
      <c r="A250" t="s">
        <v>249</v>
      </c>
      <c r="B250" s="31">
        <v>0</v>
      </c>
      <c r="C250" s="31">
        <v>0</v>
      </c>
      <c r="D250" s="31">
        <v>0</v>
      </c>
      <c r="E250" s="31">
        <v>0</v>
      </c>
      <c r="F250" s="31">
        <v>0</v>
      </c>
      <c r="G250" s="31">
        <v>0</v>
      </c>
      <c r="H250" s="31">
        <v>0</v>
      </c>
      <c r="I250" s="31">
        <v>0</v>
      </c>
      <c r="J250" s="31">
        <v>0</v>
      </c>
      <c r="K250" s="31">
        <v>0</v>
      </c>
    </row>
    <row r="251" spans="1:11" x14ac:dyDescent="0.2">
      <c r="A251" t="s">
        <v>250</v>
      </c>
      <c r="B251" s="31">
        <v>0</v>
      </c>
      <c r="C251" s="31">
        <v>0</v>
      </c>
      <c r="D251" s="31">
        <v>0</v>
      </c>
      <c r="E251" s="31">
        <v>0.5</v>
      </c>
      <c r="F251" s="31">
        <v>0.5</v>
      </c>
      <c r="G251" s="31">
        <v>0.5</v>
      </c>
      <c r="H251" s="31">
        <v>0</v>
      </c>
      <c r="I251" s="31">
        <v>0</v>
      </c>
      <c r="J251" s="31">
        <v>0</v>
      </c>
      <c r="K251" s="31">
        <v>0</v>
      </c>
    </row>
    <row r="252" spans="1:11" x14ac:dyDescent="0.2">
      <c r="A252" t="s">
        <v>251</v>
      </c>
      <c r="B252" s="31">
        <v>0</v>
      </c>
      <c r="C252" s="31">
        <v>0</v>
      </c>
      <c r="D252" s="31">
        <v>0</v>
      </c>
      <c r="E252" s="31">
        <v>0</v>
      </c>
      <c r="F252" s="31">
        <v>0</v>
      </c>
      <c r="G252" s="31">
        <v>0</v>
      </c>
      <c r="H252" s="31">
        <v>0</v>
      </c>
      <c r="I252" s="31">
        <v>0</v>
      </c>
      <c r="J252" s="31">
        <v>0</v>
      </c>
      <c r="K252" s="31">
        <v>0</v>
      </c>
    </row>
    <row r="253" spans="1:11" x14ac:dyDescent="0.2">
      <c r="A253" t="s">
        <v>627</v>
      </c>
      <c r="B253" s="31">
        <v>0</v>
      </c>
      <c r="C253" s="31">
        <v>0</v>
      </c>
      <c r="D253" s="31">
        <v>0</v>
      </c>
      <c r="E253" s="31">
        <v>0</v>
      </c>
      <c r="F253" s="31">
        <v>0</v>
      </c>
      <c r="G253" s="31">
        <v>0</v>
      </c>
      <c r="H253" s="31">
        <v>0</v>
      </c>
      <c r="I253" s="31">
        <v>0</v>
      </c>
      <c r="J253" s="31">
        <v>0</v>
      </c>
      <c r="K253" s="31">
        <v>0</v>
      </c>
    </row>
    <row r="254" spans="1:11" x14ac:dyDescent="0.2">
      <c r="A254" t="s">
        <v>628</v>
      </c>
      <c r="B254" s="31">
        <v>0</v>
      </c>
      <c r="C254" s="31">
        <v>0</v>
      </c>
      <c r="D254" s="31">
        <v>0</v>
      </c>
      <c r="E254" s="31">
        <v>0</v>
      </c>
      <c r="F254" s="31">
        <v>0</v>
      </c>
      <c r="G254" s="31">
        <v>0</v>
      </c>
      <c r="H254" s="31">
        <v>0</v>
      </c>
      <c r="I254" s="31">
        <v>0</v>
      </c>
      <c r="J254" s="31">
        <v>0</v>
      </c>
      <c r="K254" s="31">
        <v>0</v>
      </c>
    </row>
    <row r="255" spans="1:11" x14ac:dyDescent="0.2">
      <c r="A255" t="s">
        <v>629</v>
      </c>
      <c r="B255" s="31">
        <v>0</v>
      </c>
      <c r="C255" s="31">
        <v>0</v>
      </c>
      <c r="D255" s="31">
        <v>0</v>
      </c>
      <c r="E255" s="31">
        <v>0</v>
      </c>
      <c r="F255" s="31">
        <v>0</v>
      </c>
      <c r="G255" s="31">
        <v>0</v>
      </c>
      <c r="H255" s="31">
        <v>0</v>
      </c>
      <c r="I255" s="31">
        <v>0</v>
      </c>
      <c r="J255" s="31">
        <v>0</v>
      </c>
      <c r="K255" s="31">
        <v>0</v>
      </c>
    </row>
    <row r="256" spans="1:11" x14ac:dyDescent="0.2">
      <c r="A256" t="s">
        <v>630</v>
      </c>
      <c r="B256" s="31">
        <v>0</v>
      </c>
      <c r="C256" s="31">
        <v>0</v>
      </c>
      <c r="D256" s="31">
        <v>0</v>
      </c>
      <c r="E256" s="31">
        <v>0.5</v>
      </c>
      <c r="F256" s="31">
        <v>0.5</v>
      </c>
      <c r="G256" s="31">
        <v>0.5</v>
      </c>
      <c r="H256" s="31">
        <v>0</v>
      </c>
      <c r="I256" s="31">
        <v>0</v>
      </c>
      <c r="J256" s="31">
        <v>0</v>
      </c>
      <c r="K256" s="31">
        <v>0</v>
      </c>
    </row>
    <row r="257" spans="1:11" x14ac:dyDescent="0.2">
      <c r="A257" t="s">
        <v>631</v>
      </c>
      <c r="B257" s="31">
        <v>0</v>
      </c>
      <c r="C257" s="31">
        <v>0</v>
      </c>
      <c r="D257" s="31">
        <v>0</v>
      </c>
      <c r="E257" s="31">
        <v>0</v>
      </c>
      <c r="F257" s="31">
        <v>0</v>
      </c>
      <c r="G257" s="31">
        <v>0</v>
      </c>
      <c r="H257" s="31">
        <v>0</v>
      </c>
      <c r="I257" s="31">
        <v>0</v>
      </c>
      <c r="J257" s="31">
        <v>0</v>
      </c>
      <c r="K257" s="31">
        <v>0</v>
      </c>
    </row>
    <row r="258" spans="1:11" x14ac:dyDescent="0.2">
      <c r="A258" t="s">
        <v>252</v>
      </c>
      <c r="B258" s="31">
        <v>0</v>
      </c>
      <c r="C258" s="31">
        <v>0</v>
      </c>
      <c r="D258" s="31">
        <v>0</v>
      </c>
      <c r="E258" s="31">
        <v>0</v>
      </c>
      <c r="F258" s="31">
        <v>0</v>
      </c>
      <c r="G258" s="31">
        <v>0</v>
      </c>
      <c r="H258" s="31">
        <v>0</v>
      </c>
      <c r="I258" s="31">
        <v>0</v>
      </c>
      <c r="J258" s="31">
        <v>0</v>
      </c>
      <c r="K258" s="31">
        <v>0</v>
      </c>
    </row>
    <row r="259" spans="1:11" x14ac:dyDescent="0.2">
      <c r="A259" t="s">
        <v>632</v>
      </c>
      <c r="B259" s="31">
        <v>0</v>
      </c>
      <c r="C259" s="31">
        <v>0</v>
      </c>
      <c r="D259" s="31">
        <v>0</v>
      </c>
      <c r="E259" s="31">
        <v>0</v>
      </c>
      <c r="F259" s="31">
        <v>0</v>
      </c>
      <c r="G259" s="31">
        <v>0</v>
      </c>
      <c r="H259" s="31">
        <v>0</v>
      </c>
      <c r="I259" s="31">
        <v>0</v>
      </c>
      <c r="J259" s="31">
        <v>0</v>
      </c>
      <c r="K259" s="31">
        <v>0</v>
      </c>
    </row>
    <row r="260" spans="1:11" x14ac:dyDescent="0.2">
      <c r="A260" t="s">
        <v>256</v>
      </c>
      <c r="B260" s="31">
        <v>0</v>
      </c>
      <c r="C260" s="31">
        <v>0</v>
      </c>
      <c r="D260" s="31">
        <v>0</v>
      </c>
      <c r="E260" s="31">
        <v>0.5</v>
      </c>
      <c r="F260" s="31">
        <v>0.5</v>
      </c>
      <c r="G260" s="31">
        <v>0.5</v>
      </c>
      <c r="H260" s="31">
        <v>0</v>
      </c>
      <c r="I260" s="31">
        <v>0</v>
      </c>
      <c r="J260" s="31">
        <v>0</v>
      </c>
      <c r="K260" s="31">
        <v>0</v>
      </c>
    </row>
    <row r="261" spans="1:11" x14ac:dyDescent="0.2">
      <c r="A261" t="s">
        <v>494</v>
      </c>
      <c r="B261" s="31">
        <v>0</v>
      </c>
      <c r="C261" s="31">
        <v>0</v>
      </c>
      <c r="D261" s="31">
        <v>0</v>
      </c>
      <c r="E261" s="31">
        <v>0.5</v>
      </c>
      <c r="F261" s="31">
        <v>0.5</v>
      </c>
      <c r="G261" s="31">
        <v>0.5</v>
      </c>
      <c r="H261" s="31">
        <v>0</v>
      </c>
      <c r="I261" s="31">
        <v>0</v>
      </c>
      <c r="J261" s="31">
        <v>0</v>
      </c>
      <c r="K261" s="31">
        <v>0</v>
      </c>
    </row>
    <row r="262" spans="1:11" x14ac:dyDescent="0.2">
      <c r="A262" t="s">
        <v>259</v>
      </c>
      <c r="B262" s="31">
        <v>0</v>
      </c>
      <c r="C262" s="31">
        <v>0</v>
      </c>
      <c r="D262" s="31">
        <v>0</v>
      </c>
      <c r="E262" s="31">
        <v>0</v>
      </c>
      <c r="F262" s="31">
        <v>0</v>
      </c>
      <c r="G262" s="31">
        <v>0</v>
      </c>
      <c r="H262" s="31">
        <v>0</v>
      </c>
      <c r="I262" s="31">
        <v>0</v>
      </c>
      <c r="J262" s="31">
        <v>0</v>
      </c>
      <c r="K262" s="31">
        <v>0</v>
      </c>
    </row>
    <row r="263" spans="1:11" x14ac:dyDescent="0.2">
      <c r="A263" t="s">
        <v>264</v>
      </c>
      <c r="B263" s="31">
        <v>0</v>
      </c>
      <c r="C263" s="31">
        <v>0</v>
      </c>
      <c r="D263" s="31">
        <v>0</v>
      </c>
      <c r="E263" s="31">
        <v>0.5</v>
      </c>
      <c r="F263" s="31">
        <v>0.5</v>
      </c>
      <c r="G263" s="31">
        <v>0.5</v>
      </c>
      <c r="H263" s="31">
        <v>0</v>
      </c>
      <c r="I263" s="31">
        <v>0</v>
      </c>
      <c r="J263" s="31">
        <v>0</v>
      </c>
      <c r="K263" s="31">
        <v>0</v>
      </c>
    </row>
    <row r="264" spans="1:11" x14ac:dyDescent="0.2">
      <c r="A264" t="s">
        <v>266</v>
      </c>
      <c r="B264" s="31">
        <v>0</v>
      </c>
      <c r="C264" s="31">
        <v>0</v>
      </c>
      <c r="D264" s="31">
        <v>0</v>
      </c>
      <c r="E264" s="31">
        <v>0</v>
      </c>
      <c r="F264" s="31">
        <v>0</v>
      </c>
      <c r="G264" s="31">
        <v>0</v>
      </c>
      <c r="H264" s="31">
        <v>0</v>
      </c>
      <c r="I264" s="31">
        <v>0</v>
      </c>
      <c r="J264" s="31">
        <v>0</v>
      </c>
      <c r="K264" s="31">
        <v>0</v>
      </c>
    </row>
    <row r="265" spans="1:11" x14ac:dyDescent="0.2">
      <c r="A265" t="s">
        <v>254</v>
      </c>
      <c r="B265" s="31">
        <v>0</v>
      </c>
      <c r="C265" s="31">
        <v>0</v>
      </c>
      <c r="D265" s="31">
        <v>0</v>
      </c>
      <c r="E265" s="31">
        <v>0.75</v>
      </c>
      <c r="F265" s="31">
        <v>0.5</v>
      </c>
      <c r="G265" s="31">
        <v>0.5</v>
      </c>
      <c r="H265" s="31">
        <v>0</v>
      </c>
      <c r="I265" s="31">
        <v>0</v>
      </c>
      <c r="J265" s="31">
        <v>0</v>
      </c>
      <c r="K265" s="31">
        <v>0</v>
      </c>
    </row>
    <row r="266" spans="1:11" x14ac:dyDescent="0.2">
      <c r="A266" t="s">
        <v>255</v>
      </c>
      <c r="B266" s="31">
        <v>0</v>
      </c>
      <c r="C266" s="31">
        <v>0</v>
      </c>
      <c r="D266" s="31">
        <v>0</v>
      </c>
      <c r="E266" s="31">
        <v>0.75</v>
      </c>
      <c r="F266" s="31">
        <v>0.5</v>
      </c>
      <c r="G266" s="31">
        <v>0.5</v>
      </c>
      <c r="H266" s="31">
        <v>0</v>
      </c>
      <c r="I266" s="31">
        <v>0</v>
      </c>
      <c r="J266" s="31">
        <v>0</v>
      </c>
      <c r="K266" s="31">
        <v>0</v>
      </c>
    </row>
    <row r="267" spans="1:11" x14ac:dyDescent="0.2">
      <c r="A267" t="s">
        <v>257</v>
      </c>
      <c r="B267" s="31">
        <v>0</v>
      </c>
      <c r="C267" s="31">
        <v>0</v>
      </c>
      <c r="D267" s="31">
        <v>0</v>
      </c>
      <c r="E267" s="31">
        <v>0.5</v>
      </c>
      <c r="F267" s="31">
        <v>0.5</v>
      </c>
      <c r="G267" s="31">
        <v>0.5</v>
      </c>
      <c r="H267" s="31">
        <v>0</v>
      </c>
      <c r="I267" s="31">
        <v>0</v>
      </c>
      <c r="J267" s="31">
        <v>0</v>
      </c>
      <c r="K267" s="31">
        <v>0</v>
      </c>
    </row>
    <row r="268" spans="1:11" x14ac:dyDescent="0.2">
      <c r="A268" t="s">
        <v>258</v>
      </c>
      <c r="B268" s="31" t="s">
        <v>411</v>
      </c>
      <c r="C268" s="31">
        <v>0.5</v>
      </c>
      <c r="D268" s="31">
        <v>0</v>
      </c>
      <c r="E268" s="31">
        <v>1</v>
      </c>
      <c r="F268" s="31">
        <v>1</v>
      </c>
      <c r="G268" s="31">
        <v>1</v>
      </c>
      <c r="H268" s="31" t="s">
        <v>408</v>
      </c>
      <c r="I268" s="31" t="s">
        <v>408</v>
      </c>
      <c r="J268" s="31" t="s">
        <v>408</v>
      </c>
      <c r="K268" s="31" t="s">
        <v>408</v>
      </c>
    </row>
    <row r="269" spans="1:11" x14ac:dyDescent="0.2">
      <c r="A269" t="s">
        <v>260</v>
      </c>
      <c r="B269" s="31">
        <v>0</v>
      </c>
      <c r="C269" s="31">
        <v>0</v>
      </c>
      <c r="D269" s="31">
        <v>0</v>
      </c>
      <c r="E269" s="31">
        <v>0</v>
      </c>
      <c r="F269" s="31">
        <v>0</v>
      </c>
      <c r="G269" s="31">
        <v>0</v>
      </c>
      <c r="H269" s="31">
        <v>0</v>
      </c>
      <c r="I269" s="31">
        <v>0</v>
      </c>
      <c r="J269" s="31">
        <v>0</v>
      </c>
      <c r="K269" s="31">
        <v>0</v>
      </c>
    </row>
    <row r="270" spans="1:11" x14ac:dyDescent="0.2">
      <c r="A270" t="s">
        <v>635</v>
      </c>
      <c r="B270" s="31">
        <v>0</v>
      </c>
      <c r="C270" s="31">
        <v>0</v>
      </c>
      <c r="D270" s="31">
        <v>0</v>
      </c>
      <c r="E270" s="31">
        <v>0</v>
      </c>
      <c r="F270" s="31">
        <v>0</v>
      </c>
      <c r="G270" s="31">
        <v>0</v>
      </c>
      <c r="H270" s="31">
        <v>0</v>
      </c>
      <c r="I270" s="31">
        <v>0</v>
      </c>
      <c r="J270" s="31">
        <v>0</v>
      </c>
      <c r="K270" s="31">
        <v>0</v>
      </c>
    </row>
    <row r="271" spans="1:11" x14ac:dyDescent="0.2">
      <c r="A271" t="s">
        <v>636</v>
      </c>
      <c r="B271" s="31">
        <v>0</v>
      </c>
      <c r="C271" s="31">
        <v>0</v>
      </c>
      <c r="D271" s="31">
        <v>0</v>
      </c>
      <c r="E271" s="31">
        <v>0</v>
      </c>
      <c r="F271" s="31">
        <v>0</v>
      </c>
      <c r="G271" s="31">
        <v>0</v>
      </c>
      <c r="H271" s="31">
        <v>0</v>
      </c>
      <c r="I271" s="31">
        <v>0</v>
      </c>
      <c r="J271" s="31">
        <v>0</v>
      </c>
      <c r="K271" s="31">
        <v>0</v>
      </c>
    </row>
    <row r="272" spans="1:11" x14ac:dyDescent="0.2">
      <c r="A272" t="s">
        <v>637</v>
      </c>
      <c r="B272" s="31">
        <v>0</v>
      </c>
      <c r="C272" s="31">
        <v>0</v>
      </c>
      <c r="D272" s="31">
        <v>0</v>
      </c>
      <c r="E272" s="31">
        <v>0</v>
      </c>
      <c r="F272" s="31">
        <v>0</v>
      </c>
      <c r="G272" s="31">
        <v>0</v>
      </c>
      <c r="H272" s="31">
        <v>0</v>
      </c>
      <c r="I272" s="31">
        <v>0</v>
      </c>
      <c r="J272" s="31">
        <v>0</v>
      </c>
      <c r="K272" s="31">
        <v>0</v>
      </c>
    </row>
    <row r="273" spans="1:11" x14ac:dyDescent="0.2">
      <c r="A273" t="s">
        <v>261</v>
      </c>
      <c r="B273" s="31" t="s">
        <v>411</v>
      </c>
      <c r="C273" s="31" t="s">
        <v>408</v>
      </c>
      <c r="D273" s="31">
        <v>0</v>
      </c>
      <c r="E273" s="31" t="s">
        <v>408</v>
      </c>
      <c r="F273" s="31" t="s">
        <v>408</v>
      </c>
      <c r="G273" s="31" t="s">
        <v>408</v>
      </c>
      <c r="H273" s="31" t="s">
        <v>408</v>
      </c>
      <c r="I273" s="31" t="s">
        <v>408</v>
      </c>
      <c r="J273" s="31" t="s">
        <v>408</v>
      </c>
      <c r="K273" s="31" t="s">
        <v>408</v>
      </c>
    </row>
    <row r="274" spans="1:11" x14ac:dyDescent="0.2">
      <c r="A274" t="s">
        <v>253</v>
      </c>
      <c r="B274" s="31" t="s">
        <v>411</v>
      </c>
      <c r="C274" s="31">
        <v>0.5</v>
      </c>
      <c r="D274" s="31" t="s">
        <v>408</v>
      </c>
      <c r="E274" s="31">
        <v>1</v>
      </c>
      <c r="F274" s="31">
        <v>1</v>
      </c>
      <c r="G274" s="31">
        <v>1</v>
      </c>
      <c r="H274" s="31" t="s">
        <v>408</v>
      </c>
      <c r="I274" s="31" t="s">
        <v>408</v>
      </c>
      <c r="J274" s="31" t="s">
        <v>408</v>
      </c>
      <c r="K274" s="31" t="s">
        <v>408</v>
      </c>
    </row>
    <row r="275" spans="1:11" x14ac:dyDescent="0.2">
      <c r="A275" t="s">
        <v>638</v>
      </c>
      <c r="B275" s="31">
        <v>0</v>
      </c>
      <c r="C275" s="31">
        <v>0</v>
      </c>
      <c r="D275" s="31">
        <v>0</v>
      </c>
      <c r="E275" s="31">
        <v>0</v>
      </c>
      <c r="F275" s="31">
        <v>0</v>
      </c>
      <c r="G275" s="31">
        <v>0</v>
      </c>
      <c r="H275" s="31">
        <v>0</v>
      </c>
      <c r="I275" s="31">
        <v>0</v>
      </c>
      <c r="J275" s="31">
        <v>0</v>
      </c>
      <c r="K275" s="31">
        <v>0</v>
      </c>
    </row>
    <row r="276" spans="1:11" x14ac:dyDescent="0.2">
      <c r="A276" t="s">
        <v>639</v>
      </c>
      <c r="B276" s="31" t="s">
        <v>408</v>
      </c>
      <c r="C276" s="31" t="s">
        <v>408</v>
      </c>
      <c r="D276" s="31" t="s">
        <v>408</v>
      </c>
      <c r="E276" s="31" t="s">
        <v>408</v>
      </c>
      <c r="F276" s="31" t="s">
        <v>408</v>
      </c>
      <c r="G276" s="31" t="s">
        <v>408</v>
      </c>
      <c r="H276" s="31" t="s">
        <v>408</v>
      </c>
      <c r="I276" s="31" t="s">
        <v>408</v>
      </c>
      <c r="J276" s="31" t="s">
        <v>408</v>
      </c>
      <c r="K276" s="31" t="s">
        <v>408</v>
      </c>
    </row>
    <row r="277" spans="1:11" x14ac:dyDescent="0.2">
      <c r="A277" t="s">
        <v>262</v>
      </c>
      <c r="B277" s="31">
        <v>0</v>
      </c>
      <c r="C277" s="31">
        <v>0</v>
      </c>
      <c r="D277" s="31">
        <v>0</v>
      </c>
      <c r="E277" s="31">
        <v>0.75</v>
      </c>
      <c r="F277" s="31">
        <v>0.5</v>
      </c>
      <c r="G277" s="31">
        <v>0.5</v>
      </c>
      <c r="H277" s="31">
        <v>0</v>
      </c>
      <c r="I277" s="31">
        <v>0</v>
      </c>
      <c r="J277" s="31">
        <v>0</v>
      </c>
      <c r="K277" s="31">
        <v>0</v>
      </c>
    </row>
    <row r="278" spans="1:11" x14ac:dyDescent="0.2">
      <c r="A278" t="s">
        <v>263</v>
      </c>
      <c r="B278" s="31" t="s">
        <v>408</v>
      </c>
      <c r="C278" s="31" t="s">
        <v>408</v>
      </c>
      <c r="D278" s="31" t="s">
        <v>408</v>
      </c>
      <c r="E278" s="31" t="s">
        <v>408</v>
      </c>
      <c r="F278" s="31" t="s">
        <v>408</v>
      </c>
      <c r="G278" s="31" t="s">
        <v>408</v>
      </c>
      <c r="H278" s="31" t="s">
        <v>408</v>
      </c>
      <c r="I278" s="31" t="s">
        <v>408</v>
      </c>
      <c r="J278" s="31" t="s">
        <v>408</v>
      </c>
      <c r="K278" s="31" t="s">
        <v>408</v>
      </c>
    </row>
    <row r="279" spans="1:11" x14ac:dyDescent="0.2">
      <c r="A279" t="s">
        <v>640</v>
      </c>
      <c r="B279" s="31">
        <v>0</v>
      </c>
      <c r="C279" s="31">
        <v>0</v>
      </c>
      <c r="D279" s="31">
        <v>0</v>
      </c>
      <c r="E279" s="31">
        <v>0</v>
      </c>
      <c r="F279" s="31">
        <v>0</v>
      </c>
      <c r="G279" s="31">
        <v>0</v>
      </c>
      <c r="H279" s="31">
        <v>0</v>
      </c>
      <c r="I279" s="31">
        <v>0</v>
      </c>
      <c r="J279" s="31">
        <v>0</v>
      </c>
      <c r="K279" s="31">
        <v>0</v>
      </c>
    </row>
    <row r="280" spans="1:11" x14ac:dyDescent="0.2">
      <c r="A280" t="s">
        <v>265</v>
      </c>
      <c r="B280" s="31">
        <v>0</v>
      </c>
      <c r="C280" s="31">
        <v>0</v>
      </c>
      <c r="D280" s="31">
        <v>0</v>
      </c>
      <c r="E280" s="31">
        <v>0</v>
      </c>
      <c r="F280" s="31">
        <v>0</v>
      </c>
      <c r="G280" s="31">
        <v>0</v>
      </c>
      <c r="H280" s="31">
        <v>0</v>
      </c>
      <c r="I280" s="31">
        <v>0</v>
      </c>
      <c r="J280" s="31">
        <v>0</v>
      </c>
      <c r="K280" s="31">
        <v>0</v>
      </c>
    </row>
    <row r="281" spans="1:11" x14ac:dyDescent="0.2">
      <c r="A281" t="s">
        <v>642</v>
      </c>
      <c r="B281" s="31">
        <v>0</v>
      </c>
      <c r="C281" s="31">
        <v>0</v>
      </c>
      <c r="D281" s="31">
        <v>0</v>
      </c>
      <c r="E281" s="31">
        <v>0</v>
      </c>
      <c r="F281" s="31">
        <v>0</v>
      </c>
      <c r="G281" s="31">
        <v>0</v>
      </c>
      <c r="H281" s="31">
        <v>0</v>
      </c>
      <c r="I281" s="31">
        <v>0</v>
      </c>
      <c r="J281" s="31">
        <v>0</v>
      </c>
      <c r="K281" s="31">
        <v>0</v>
      </c>
    </row>
    <row r="282" spans="1:11" x14ac:dyDescent="0.2">
      <c r="A282" t="s">
        <v>643</v>
      </c>
      <c r="B282" s="31">
        <v>0</v>
      </c>
      <c r="C282" s="31">
        <v>0</v>
      </c>
      <c r="D282" s="31">
        <v>0</v>
      </c>
      <c r="E282" s="31">
        <v>0</v>
      </c>
      <c r="F282" s="31">
        <v>0</v>
      </c>
      <c r="G282" s="31">
        <v>0</v>
      </c>
      <c r="H282" s="31">
        <v>0</v>
      </c>
      <c r="I282" s="31">
        <v>0</v>
      </c>
      <c r="J282" s="31">
        <v>0</v>
      </c>
      <c r="K282" s="31">
        <v>0</v>
      </c>
    </row>
    <row r="283" spans="1:11" x14ac:dyDescent="0.2">
      <c r="A283" t="s">
        <v>267</v>
      </c>
      <c r="B283" s="31">
        <v>0</v>
      </c>
      <c r="C283" s="31">
        <v>1</v>
      </c>
      <c r="D283" s="31">
        <v>0</v>
      </c>
      <c r="E283" s="31">
        <v>1</v>
      </c>
      <c r="F283" s="31">
        <v>1</v>
      </c>
      <c r="G283" s="31">
        <v>1</v>
      </c>
      <c r="H283" s="31">
        <v>0</v>
      </c>
      <c r="I283" s="31">
        <v>0</v>
      </c>
      <c r="J283" s="31">
        <v>0</v>
      </c>
      <c r="K283" s="31">
        <v>0</v>
      </c>
    </row>
    <row r="284" spans="1:11" x14ac:dyDescent="0.2">
      <c r="A284" t="s">
        <v>644</v>
      </c>
      <c r="B284" s="31">
        <v>0</v>
      </c>
      <c r="C284" s="31">
        <v>0</v>
      </c>
      <c r="D284" s="31">
        <v>0</v>
      </c>
      <c r="E284" s="31">
        <v>0</v>
      </c>
      <c r="F284" s="31">
        <v>0</v>
      </c>
      <c r="G284" s="31">
        <v>0</v>
      </c>
      <c r="H284" s="31">
        <v>0</v>
      </c>
      <c r="I284" s="31">
        <v>0</v>
      </c>
      <c r="J284" s="31">
        <v>0</v>
      </c>
      <c r="K284" s="31">
        <v>0</v>
      </c>
    </row>
    <row r="285" spans="1:11" x14ac:dyDescent="0.2">
      <c r="A285" t="s">
        <v>268</v>
      </c>
      <c r="B285" s="31">
        <v>0</v>
      </c>
      <c r="C285" s="31">
        <v>0</v>
      </c>
      <c r="D285" s="31">
        <v>0</v>
      </c>
      <c r="E285" s="31">
        <v>0</v>
      </c>
      <c r="F285" s="31">
        <v>0</v>
      </c>
      <c r="G285" s="31">
        <v>0</v>
      </c>
      <c r="H285" s="31">
        <v>0</v>
      </c>
      <c r="I285" s="31">
        <v>0</v>
      </c>
      <c r="J285" s="31">
        <v>0</v>
      </c>
      <c r="K285" s="31">
        <v>0</v>
      </c>
    </row>
    <row r="286" spans="1:11" x14ac:dyDescent="0.2">
      <c r="A286" t="s">
        <v>645</v>
      </c>
      <c r="B286" s="31">
        <v>0</v>
      </c>
      <c r="C286" s="31">
        <v>0</v>
      </c>
      <c r="D286" s="31">
        <v>0</v>
      </c>
      <c r="E286" s="31">
        <v>0</v>
      </c>
      <c r="F286" s="31">
        <v>0</v>
      </c>
      <c r="G286" s="31">
        <v>0</v>
      </c>
      <c r="H286" s="31">
        <v>0</v>
      </c>
      <c r="I286" s="31">
        <v>0</v>
      </c>
      <c r="J286" s="31">
        <v>0</v>
      </c>
      <c r="K286" s="31">
        <v>0</v>
      </c>
    </row>
    <row r="287" spans="1:11" x14ac:dyDescent="0.2">
      <c r="A287" t="s">
        <v>269</v>
      </c>
      <c r="B287" s="31">
        <v>0</v>
      </c>
      <c r="C287" s="31">
        <v>0</v>
      </c>
      <c r="D287" s="31">
        <v>0</v>
      </c>
      <c r="E287" s="31">
        <v>0.5</v>
      </c>
      <c r="F287" s="31">
        <v>0.5</v>
      </c>
      <c r="G287" s="31">
        <v>0.5</v>
      </c>
      <c r="H287" s="31">
        <v>0</v>
      </c>
      <c r="I287" s="31">
        <v>0</v>
      </c>
      <c r="J287" s="31">
        <v>0</v>
      </c>
      <c r="K287" s="31">
        <v>0</v>
      </c>
    </row>
    <row r="288" spans="1:11" x14ac:dyDescent="0.2">
      <c r="A288" t="s">
        <v>270</v>
      </c>
      <c r="B288" s="31">
        <v>0</v>
      </c>
      <c r="C288" s="31">
        <v>0</v>
      </c>
      <c r="D288" s="31">
        <v>0</v>
      </c>
      <c r="E288" s="31">
        <v>0.75</v>
      </c>
      <c r="F288" s="31">
        <v>0.5</v>
      </c>
      <c r="G288" s="31">
        <v>0.5</v>
      </c>
      <c r="H288" s="31">
        <v>0</v>
      </c>
      <c r="I288" s="31">
        <v>0</v>
      </c>
      <c r="J288" s="31">
        <v>0</v>
      </c>
      <c r="K288" s="31">
        <v>0</v>
      </c>
    </row>
    <row r="289" spans="1:11" x14ac:dyDescent="0.2">
      <c r="A289" t="s">
        <v>646</v>
      </c>
      <c r="B289" s="31">
        <v>0</v>
      </c>
      <c r="C289" s="31">
        <v>0</v>
      </c>
      <c r="D289" s="31">
        <v>0</v>
      </c>
      <c r="E289" s="31">
        <v>0</v>
      </c>
      <c r="F289" s="31">
        <v>0</v>
      </c>
      <c r="G289" s="31">
        <v>0</v>
      </c>
      <c r="H289" s="31">
        <v>0</v>
      </c>
      <c r="I289" s="31">
        <v>0</v>
      </c>
      <c r="J289" s="31">
        <v>0</v>
      </c>
      <c r="K289" s="31">
        <v>0</v>
      </c>
    </row>
    <row r="290" spans="1:11" x14ac:dyDescent="0.2">
      <c r="A290" t="s">
        <v>271</v>
      </c>
      <c r="B290" s="31">
        <v>0</v>
      </c>
      <c r="C290" s="31">
        <v>0</v>
      </c>
      <c r="D290" s="31">
        <v>0</v>
      </c>
      <c r="E290" s="31">
        <v>0.5</v>
      </c>
      <c r="F290" s="31">
        <v>0.5</v>
      </c>
      <c r="G290" s="31">
        <v>0.5</v>
      </c>
      <c r="H290" s="31">
        <v>0</v>
      </c>
      <c r="I290" s="31">
        <v>0</v>
      </c>
      <c r="J290" s="31">
        <v>0</v>
      </c>
      <c r="K290" s="31">
        <v>0</v>
      </c>
    </row>
    <row r="291" spans="1:11" x14ac:dyDescent="0.2">
      <c r="A291" t="s">
        <v>647</v>
      </c>
      <c r="B291" s="31">
        <v>0</v>
      </c>
      <c r="C291" s="31">
        <v>0</v>
      </c>
      <c r="D291" s="31">
        <v>0</v>
      </c>
      <c r="E291" s="31">
        <v>0</v>
      </c>
      <c r="F291" s="31">
        <v>0</v>
      </c>
      <c r="G291" s="31">
        <v>0</v>
      </c>
      <c r="H291" s="31">
        <v>0</v>
      </c>
      <c r="I291" s="31">
        <v>0</v>
      </c>
      <c r="J291" s="31">
        <v>0</v>
      </c>
      <c r="K291" s="31">
        <v>0</v>
      </c>
    </row>
    <row r="292" spans="1:11" x14ac:dyDescent="0.2">
      <c r="A292" t="s">
        <v>272</v>
      </c>
      <c r="B292" s="31">
        <v>0</v>
      </c>
      <c r="C292" s="31">
        <v>0</v>
      </c>
      <c r="D292" s="31">
        <v>0</v>
      </c>
      <c r="E292" s="31">
        <v>0</v>
      </c>
      <c r="F292" s="31">
        <v>0</v>
      </c>
      <c r="G292" s="31">
        <v>0</v>
      </c>
      <c r="H292" s="31">
        <v>0</v>
      </c>
      <c r="I292" s="31">
        <v>0</v>
      </c>
      <c r="J292" s="31">
        <v>0</v>
      </c>
      <c r="K292" s="31">
        <v>0</v>
      </c>
    </row>
    <row r="293" spans="1:11" x14ac:dyDescent="0.2">
      <c r="A293" t="s">
        <v>273</v>
      </c>
      <c r="B293" s="31" t="s">
        <v>411</v>
      </c>
      <c r="C293" s="31">
        <v>1</v>
      </c>
      <c r="D293" s="31">
        <v>0</v>
      </c>
      <c r="E293" s="31">
        <v>1</v>
      </c>
      <c r="F293" s="31">
        <v>1</v>
      </c>
      <c r="G293" s="31">
        <v>1</v>
      </c>
      <c r="H293" s="31">
        <v>0</v>
      </c>
      <c r="I293" s="31">
        <v>0</v>
      </c>
      <c r="J293" s="31">
        <v>0</v>
      </c>
      <c r="K293" s="31">
        <v>0</v>
      </c>
    </row>
    <row r="294" spans="1:11" x14ac:dyDescent="0.2">
      <c r="A294" t="s">
        <v>274</v>
      </c>
      <c r="B294" s="31">
        <v>0</v>
      </c>
      <c r="C294" s="31">
        <v>0</v>
      </c>
      <c r="D294" s="31">
        <v>0</v>
      </c>
      <c r="E294" s="31">
        <v>0.5</v>
      </c>
      <c r="F294" s="31">
        <v>0</v>
      </c>
      <c r="G294" s="31">
        <v>0.5</v>
      </c>
      <c r="H294" s="31">
        <v>0</v>
      </c>
      <c r="I294" s="31">
        <v>0</v>
      </c>
      <c r="J294" s="31">
        <v>0</v>
      </c>
      <c r="K294" s="31">
        <v>0</v>
      </c>
    </row>
    <row r="295" spans="1:11" x14ac:dyDescent="0.2">
      <c r="A295" t="s">
        <v>648</v>
      </c>
      <c r="B295" s="31">
        <v>0</v>
      </c>
      <c r="C295" s="31">
        <v>0</v>
      </c>
      <c r="D295" s="31">
        <v>0</v>
      </c>
      <c r="E295" s="31">
        <v>0</v>
      </c>
      <c r="F295" s="31">
        <v>0</v>
      </c>
      <c r="G295" s="31">
        <v>0</v>
      </c>
      <c r="H295" s="31">
        <v>0</v>
      </c>
      <c r="I295" s="31">
        <v>0</v>
      </c>
      <c r="J295" s="31">
        <v>0</v>
      </c>
      <c r="K295" s="31">
        <v>0</v>
      </c>
    </row>
    <row r="296" spans="1:11" x14ac:dyDescent="0.2">
      <c r="A296" t="s">
        <v>649</v>
      </c>
      <c r="B296" s="31">
        <v>0</v>
      </c>
      <c r="C296" s="31">
        <v>0</v>
      </c>
      <c r="D296" s="31">
        <v>0</v>
      </c>
      <c r="E296" s="31">
        <v>0</v>
      </c>
      <c r="F296" s="31">
        <v>0</v>
      </c>
      <c r="G296" s="31">
        <v>0</v>
      </c>
      <c r="H296" s="31">
        <v>0</v>
      </c>
      <c r="I296" s="31">
        <v>0</v>
      </c>
      <c r="J296" s="31">
        <v>0</v>
      </c>
      <c r="K296" s="31">
        <v>0</v>
      </c>
    </row>
    <row r="297" spans="1:11" x14ac:dyDescent="0.2">
      <c r="A297" t="s">
        <v>650</v>
      </c>
      <c r="B297" s="31">
        <v>0</v>
      </c>
      <c r="C297" s="31">
        <v>0</v>
      </c>
      <c r="D297" s="31">
        <v>0</v>
      </c>
      <c r="E297" s="31">
        <v>0</v>
      </c>
      <c r="F297" s="31">
        <v>0</v>
      </c>
      <c r="G297" s="31">
        <v>0</v>
      </c>
      <c r="H297" s="31">
        <v>0</v>
      </c>
      <c r="I297" s="31">
        <v>0</v>
      </c>
      <c r="J297" s="31">
        <v>0</v>
      </c>
      <c r="K297" s="31">
        <v>0</v>
      </c>
    </row>
    <row r="298" spans="1:11" x14ac:dyDescent="0.2">
      <c r="A298" t="s">
        <v>651</v>
      </c>
      <c r="B298" s="31">
        <v>0</v>
      </c>
      <c r="C298" s="31">
        <v>0</v>
      </c>
      <c r="D298" s="31">
        <v>0</v>
      </c>
      <c r="E298" s="31">
        <v>0</v>
      </c>
      <c r="F298" s="31">
        <v>0</v>
      </c>
      <c r="G298" s="31">
        <v>0</v>
      </c>
      <c r="H298" s="31">
        <v>0</v>
      </c>
      <c r="I298" s="31">
        <v>0</v>
      </c>
      <c r="J298" s="31">
        <v>0</v>
      </c>
      <c r="K298" s="31">
        <v>0</v>
      </c>
    </row>
    <row r="299" spans="1:11" x14ac:dyDescent="0.2">
      <c r="A299" t="s">
        <v>275</v>
      </c>
      <c r="B299" s="31" t="s">
        <v>408</v>
      </c>
      <c r="C299" s="31" t="s">
        <v>408</v>
      </c>
      <c r="D299" s="31">
        <v>0</v>
      </c>
      <c r="E299" s="31" t="s">
        <v>408</v>
      </c>
      <c r="F299" s="31" t="s">
        <v>408</v>
      </c>
      <c r="G299" s="31" t="s">
        <v>408</v>
      </c>
      <c r="H299" s="31" t="s">
        <v>408</v>
      </c>
      <c r="I299" s="31" t="s">
        <v>408</v>
      </c>
      <c r="J299" s="31" t="s">
        <v>408</v>
      </c>
      <c r="K299" s="31" t="s">
        <v>408</v>
      </c>
    </row>
    <row r="300" spans="1:11" x14ac:dyDescent="0.2">
      <c r="A300" t="s">
        <v>498</v>
      </c>
      <c r="B300" s="31">
        <v>0</v>
      </c>
      <c r="C300" s="31">
        <v>0</v>
      </c>
      <c r="D300" s="31">
        <v>0</v>
      </c>
      <c r="E300" s="31">
        <v>0</v>
      </c>
      <c r="F300" s="31">
        <v>0</v>
      </c>
      <c r="G300" s="31">
        <v>0</v>
      </c>
      <c r="H300" s="31">
        <v>0</v>
      </c>
      <c r="I300" s="31">
        <v>0</v>
      </c>
      <c r="J300" s="31">
        <v>0</v>
      </c>
      <c r="K300" s="31">
        <v>0</v>
      </c>
    </row>
    <row r="301" spans="1:11" x14ac:dyDescent="0.2">
      <c r="A301" t="s">
        <v>276</v>
      </c>
      <c r="B301" s="31">
        <v>0</v>
      </c>
      <c r="C301" s="31">
        <v>0</v>
      </c>
      <c r="D301" s="31">
        <v>0</v>
      </c>
      <c r="E301" s="31">
        <v>0.5</v>
      </c>
      <c r="F301" s="31">
        <v>0.5</v>
      </c>
      <c r="G301" s="31">
        <v>0.5</v>
      </c>
      <c r="H301" s="31">
        <v>0</v>
      </c>
      <c r="I301" s="31">
        <v>0</v>
      </c>
      <c r="J301" s="31">
        <v>0</v>
      </c>
      <c r="K301" s="31">
        <v>0</v>
      </c>
    </row>
    <row r="302" spans="1:11" x14ac:dyDescent="0.2">
      <c r="A302" t="s">
        <v>652</v>
      </c>
      <c r="B302" s="31">
        <v>0</v>
      </c>
      <c r="C302" s="31">
        <v>0</v>
      </c>
      <c r="D302" s="31">
        <v>0</v>
      </c>
      <c r="E302" s="31">
        <v>0</v>
      </c>
      <c r="F302" s="31">
        <v>0</v>
      </c>
      <c r="G302" s="31">
        <v>0</v>
      </c>
      <c r="H302" s="31">
        <v>0</v>
      </c>
      <c r="I302" s="31">
        <v>0</v>
      </c>
      <c r="J302" s="31">
        <v>0</v>
      </c>
      <c r="K302" s="31">
        <v>0</v>
      </c>
    </row>
    <row r="303" spans="1:11" x14ac:dyDescent="0.2">
      <c r="A303" t="s">
        <v>277</v>
      </c>
      <c r="B303" s="31">
        <v>0</v>
      </c>
      <c r="C303" s="31">
        <v>0</v>
      </c>
      <c r="D303" s="31">
        <v>0</v>
      </c>
      <c r="E303" s="31">
        <v>0</v>
      </c>
      <c r="F303" s="31">
        <v>0</v>
      </c>
      <c r="G303" s="31">
        <v>0</v>
      </c>
      <c r="H303" s="31">
        <v>0</v>
      </c>
      <c r="I303" s="31">
        <v>0</v>
      </c>
      <c r="J303" s="31">
        <v>0</v>
      </c>
      <c r="K303" s="31">
        <v>0</v>
      </c>
    </row>
    <row r="304" spans="1:11" x14ac:dyDescent="0.2">
      <c r="A304" t="s">
        <v>278</v>
      </c>
      <c r="B304" s="31">
        <v>0</v>
      </c>
      <c r="C304" s="31">
        <v>0</v>
      </c>
      <c r="D304" s="31">
        <v>0</v>
      </c>
      <c r="E304" s="31">
        <v>0</v>
      </c>
      <c r="F304" s="31">
        <v>0</v>
      </c>
      <c r="G304" s="31">
        <v>0</v>
      </c>
      <c r="H304" s="31">
        <v>0</v>
      </c>
      <c r="I304" s="31">
        <v>0</v>
      </c>
      <c r="J304" s="31">
        <v>0</v>
      </c>
      <c r="K304" s="31">
        <v>0</v>
      </c>
    </row>
    <row r="305" spans="1:11" x14ac:dyDescent="0.2">
      <c r="A305" t="s">
        <v>653</v>
      </c>
      <c r="B305" s="31" t="s">
        <v>408</v>
      </c>
      <c r="C305" s="31" t="s">
        <v>408</v>
      </c>
      <c r="D305" s="31" t="s">
        <v>408</v>
      </c>
      <c r="E305" s="31" t="s">
        <v>408</v>
      </c>
      <c r="F305" s="31" t="s">
        <v>408</v>
      </c>
      <c r="G305" s="31" t="s">
        <v>408</v>
      </c>
      <c r="H305" s="31" t="s">
        <v>408</v>
      </c>
      <c r="I305" s="31" t="s">
        <v>408</v>
      </c>
      <c r="J305" s="31" t="s">
        <v>408</v>
      </c>
      <c r="K305" s="31" t="s">
        <v>408</v>
      </c>
    </row>
    <row r="306" spans="1:11" x14ac:dyDescent="0.2">
      <c r="A306" t="s">
        <v>654</v>
      </c>
      <c r="B306" s="31">
        <v>0</v>
      </c>
      <c r="C306" s="31">
        <v>0</v>
      </c>
      <c r="D306" s="31">
        <v>0</v>
      </c>
      <c r="E306" s="31">
        <v>0</v>
      </c>
      <c r="F306" s="31">
        <v>0</v>
      </c>
      <c r="G306" s="31">
        <v>0</v>
      </c>
      <c r="H306" s="31">
        <v>0</v>
      </c>
      <c r="I306" s="31">
        <v>0</v>
      </c>
      <c r="J306" s="31">
        <v>0</v>
      </c>
      <c r="K306" s="31">
        <v>0</v>
      </c>
    </row>
    <row r="307" spans="1:11" x14ac:dyDescent="0.2">
      <c r="A307" t="s">
        <v>279</v>
      </c>
      <c r="B307" s="31">
        <v>0</v>
      </c>
      <c r="C307" s="31">
        <v>0</v>
      </c>
      <c r="D307" s="31">
        <v>0</v>
      </c>
      <c r="E307" s="31">
        <v>0</v>
      </c>
      <c r="F307" s="31">
        <v>0</v>
      </c>
      <c r="G307" s="31">
        <v>0</v>
      </c>
      <c r="H307" s="31">
        <v>0</v>
      </c>
      <c r="I307" s="31">
        <v>0</v>
      </c>
      <c r="J307" s="31">
        <v>0</v>
      </c>
      <c r="K307" s="31">
        <v>0</v>
      </c>
    </row>
    <row r="308" spans="1:11" x14ac:dyDescent="0.2">
      <c r="A308" t="s">
        <v>280</v>
      </c>
      <c r="B308" s="31">
        <v>0</v>
      </c>
      <c r="C308" s="31">
        <v>0</v>
      </c>
      <c r="D308" s="31">
        <v>0</v>
      </c>
      <c r="E308" s="31">
        <v>0</v>
      </c>
      <c r="F308" s="31">
        <v>0</v>
      </c>
      <c r="G308" s="31">
        <v>0</v>
      </c>
      <c r="H308" s="31">
        <v>0</v>
      </c>
      <c r="I308" s="31">
        <v>0</v>
      </c>
      <c r="J308" s="31">
        <v>0</v>
      </c>
      <c r="K308" s="31">
        <v>0</v>
      </c>
    </row>
    <row r="309" spans="1:11" x14ac:dyDescent="0.2">
      <c r="A309" t="s">
        <v>503</v>
      </c>
      <c r="B309" s="31">
        <v>0</v>
      </c>
      <c r="C309" s="31">
        <v>0</v>
      </c>
      <c r="D309" s="31">
        <v>0</v>
      </c>
      <c r="E309" s="31">
        <v>0</v>
      </c>
      <c r="F309" s="31">
        <v>0</v>
      </c>
      <c r="G309" s="31">
        <v>0</v>
      </c>
      <c r="H309" s="31">
        <v>0</v>
      </c>
      <c r="I309" s="31">
        <v>0</v>
      </c>
      <c r="J309" s="31">
        <v>0</v>
      </c>
      <c r="K309" s="31">
        <v>0</v>
      </c>
    </row>
    <row r="310" spans="1:11" x14ac:dyDescent="0.2">
      <c r="A310" t="s">
        <v>502</v>
      </c>
      <c r="B310" s="31">
        <v>0</v>
      </c>
      <c r="C310" s="31">
        <v>0</v>
      </c>
      <c r="D310" s="31">
        <v>0</v>
      </c>
      <c r="E310" s="31">
        <v>0</v>
      </c>
      <c r="F310" s="31">
        <v>0</v>
      </c>
      <c r="G310" s="31">
        <v>0</v>
      </c>
      <c r="H310" s="31">
        <v>0</v>
      </c>
      <c r="I310" s="31">
        <v>0</v>
      </c>
      <c r="J310" s="31">
        <v>0</v>
      </c>
      <c r="K310" s="31">
        <v>0</v>
      </c>
    </row>
    <row r="311" spans="1:11" x14ac:dyDescent="0.2">
      <c r="A311" t="s">
        <v>655</v>
      </c>
      <c r="B311" s="31" t="s">
        <v>408</v>
      </c>
      <c r="C311" s="31" t="s">
        <v>408</v>
      </c>
      <c r="D311" s="31" t="s">
        <v>408</v>
      </c>
      <c r="E311" s="31" t="s">
        <v>408</v>
      </c>
      <c r="F311" s="31" t="s">
        <v>408</v>
      </c>
      <c r="G311" s="31" t="s">
        <v>408</v>
      </c>
      <c r="H311" s="31" t="s">
        <v>408</v>
      </c>
      <c r="I311" s="31" t="s">
        <v>408</v>
      </c>
      <c r="J311" s="31" t="s">
        <v>408</v>
      </c>
      <c r="K311" s="31" t="s">
        <v>408</v>
      </c>
    </row>
    <row r="312" spans="1:11" x14ac:dyDescent="0.2">
      <c r="A312" t="s">
        <v>656</v>
      </c>
      <c r="B312" s="31">
        <v>0</v>
      </c>
      <c r="C312" s="31">
        <v>0</v>
      </c>
      <c r="D312" s="31">
        <v>0</v>
      </c>
      <c r="E312" s="31">
        <v>0</v>
      </c>
      <c r="F312" s="31">
        <v>0</v>
      </c>
      <c r="G312" s="31">
        <v>0</v>
      </c>
      <c r="H312" s="31">
        <v>0</v>
      </c>
      <c r="I312" s="31">
        <v>0</v>
      </c>
      <c r="J312" s="31">
        <v>0</v>
      </c>
      <c r="K312" s="31">
        <v>0</v>
      </c>
    </row>
    <row r="313" spans="1:11" x14ac:dyDescent="0.2">
      <c r="A313" t="s">
        <v>281</v>
      </c>
      <c r="B313" s="31">
        <v>0</v>
      </c>
      <c r="C313" s="31">
        <v>0</v>
      </c>
      <c r="D313" s="31">
        <v>0</v>
      </c>
      <c r="E313" s="31">
        <v>0</v>
      </c>
      <c r="F313" s="31">
        <v>0</v>
      </c>
      <c r="G313" s="31">
        <v>0</v>
      </c>
      <c r="H313" s="31">
        <v>0</v>
      </c>
      <c r="I313" s="31">
        <v>0</v>
      </c>
      <c r="J313" s="31">
        <v>0</v>
      </c>
      <c r="K313" s="31">
        <v>0</v>
      </c>
    </row>
    <row r="314" spans="1:11" x14ac:dyDescent="0.2">
      <c r="A314" t="s">
        <v>282</v>
      </c>
      <c r="B314" s="31">
        <v>0</v>
      </c>
      <c r="C314" s="31">
        <v>0</v>
      </c>
      <c r="D314" s="31">
        <v>0</v>
      </c>
      <c r="E314" s="31">
        <v>0</v>
      </c>
      <c r="F314" s="31">
        <v>0</v>
      </c>
      <c r="G314" s="31">
        <v>0</v>
      </c>
      <c r="H314" s="31">
        <v>0</v>
      </c>
      <c r="I314" s="31">
        <v>0</v>
      </c>
      <c r="J314" s="31">
        <v>0</v>
      </c>
      <c r="K314" s="31">
        <v>0</v>
      </c>
    </row>
    <row r="315" spans="1:11" x14ac:dyDescent="0.2">
      <c r="A315" t="s">
        <v>657</v>
      </c>
      <c r="B315" s="31">
        <v>0</v>
      </c>
      <c r="C315" s="31">
        <v>0</v>
      </c>
      <c r="D315" s="31">
        <v>0</v>
      </c>
      <c r="E315" s="31">
        <v>0.5</v>
      </c>
      <c r="F315" s="31">
        <v>0.5</v>
      </c>
      <c r="G315" s="31">
        <v>0.5</v>
      </c>
      <c r="H315" s="31">
        <v>0</v>
      </c>
      <c r="I315" s="31">
        <v>0</v>
      </c>
      <c r="J315" s="31">
        <v>0</v>
      </c>
      <c r="K315" s="31">
        <v>0</v>
      </c>
    </row>
    <row r="316" spans="1:11" x14ac:dyDescent="0.2">
      <c r="A316" t="s">
        <v>724</v>
      </c>
      <c r="B316" s="31">
        <v>0</v>
      </c>
      <c r="C316" s="31">
        <v>0</v>
      </c>
      <c r="D316" s="31">
        <v>0</v>
      </c>
      <c r="E316" s="31">
        <v>0</v>
      </c>
      <c r="F316" s="31">
        <v>0</v>
      </c>
      <c r="G316" s="31">
        <v>0</v>
      </c>
      <c r="H316" s="31">
        <v>0</v>
      </c>
      <c r="I316" s="31">
        <v>0</v>
      </c>
      <c r="J316" s="31">
        <v>0</v>
      </c>
      <c r="K316" s="31">
        <v>0</v>
      </c>
    </row>
    <row r="317" spans="1:11" x14ac:dyDescent="0.2">
      <c r="A317" t="s">
        <v>477</v>
      </c>
      <c r="B317" s="31">
        <v>0</v>
      </c>
      <c r="C317" s="31">
        <v>0</v>
      </c>
      <c r="D317" s="31">
        <v>0</v>
      </c>
      <c r="E317" s="31">
        <v>0</v>
      </c>
      <c r="F317" s="31">
        <v>0</v>
      </c>
      <c r="G317" s="31">
        <v>0</v>
      </c>
      <c r="H317" s="31">
        <v>0</v>
      </c>
      <c r="I317" s="31">
        <v>0</v>
      </c>
      <c r="J317" s="31">
        <v>0</v>
      </c>
      <c r="K317" s="31">
        <v>0</v>
      </c>
    </row>
    <row r="318" spans="1:11" x14ac:dyDescent="0.2">
      <c r="A318" t="s">
        <v>658</v>
      </c>
      <c r="B318" s="31">
        <v>0</v>
      </c>
      <c r="C318" s="31">
        <v>0</v>
      </c>
      <c r="D318" s="31">
        <v>0</v>
      </c>
      <c r="E318" s="31">
        <v>0</v>
      </c>
      <c r="F318" s="31">
        <v>0</v>
      </c>
      <c r="G318" s="31">
        <v>0</v>
      </c>
      <c r="H318" s="31">
        <v>0</v>
      </c>
      <c r="I318" s="31">
        <v>0</v>
      </c>
      <c r="J318" s="31">
        <v>0</v>
      </c>
      <c r="K318" s="31">
        <v>0</v>
      </c>
    </row>
    <row r="319" spans="1:11" x14ac:dyDescent="0.2">
      <c r="A319" t="s">
        <v>659</v>
      </c>
      <c r="B319" s="31">
        <v>0</v>
      </c>
      <c r="C319" s="31">
        <v>0</v>
      </c>
      <c r="D319" s="31">
        <v>0</v>
      </c>
      <c r="E319" s="31">
        <v>0</v>
      </c>
      <c r="F319" s="31">
        <v>0</v>
      </c>
      <c r="G319" s="31">
        <v>0</v>
      </c>
      <c r="H319" s="31">
        <v>0</v>
      </c>
      <c r="I319" s="31">
        <v>0</v>
      </c>
      <c r="J319" s="31">
        <v>0</v>
      </c>
      <c r="K319" s="31">
        <v>0</v>
      </c>
    </row>
    <row r="320" spans="1:11" x14ac:dyDescent="0.2">
      <c r="A320" t="s">
        <v>660</v>
      </c>
      <c r="B320" s="31">
        <v>0</v>
      </c>
      <c r="C320" s="31">
        <v>0</v>
      </c>
      <c r="D320" s="31">
        <v>0</v>
      </c>
      <c r="E320" s="31">
        <v>0</v>
      </c>
      <c r="F320" s="31">
        <v>0</v>
      </c>
      <c r="G320" s="31">
        <v>0</v>
      </c>
      <c r="H320" s="31">
        <v>0</v>
      </c>
      <c r="I320" s="31">
        <v>0</v>
      </c>
      <c r="J320" s="31">
        <v>0</v>
      </c>
      <c r="K320" s="31">
        <v>0</v>
      </c>
    </row>
    <row r="321" spans="1:11" x14ac:dyDescent="0.2">
      <c r="A321" t="s">
        <v>661</v>
      </c>
      <c r="B321" s="31">
        <v>0</v>
      </c>
      <c r="C321" s="31">
        <v>0</v>
      </c>
      <c r="D321" s="31">
        <v>0</v>
      </c>
      <c r="E321" s="31">
        <v>0</v>
      </c>
      <c r="F321" s="31">
        <v>0</v>
      </c>
      <c r="G321" s="31">
        <v>0</v>
      </c>
      <c r="H321" s="31">
        <v>0</v>
      </c>
      <c r="I321" s="31">
        <v>0</v>
      </c>
      <c r="J321" s="31">
        <v>0</v>
      </c>
      <c r="K321" s="31">
        <v>0</v>
      </c>
    </row>
    <row r="322" spans="1:11" x14ac:dyDescent="0.2">
      <c r="A322" t="s">
        <v>283</v>
      </c>
      <c r="B322" s="31">
        <v>0</v>
      </c>
      <c r="C322" s="31">
        <v>0</v>
      </c>
      <c r="D322" s="31">
        <v>0</v>
      </c>
      <c r="E322" s="31">
        <v>0.5</v>
      </c>
      <c r="F322" s="31">
        <v>0.5</v>
      </c>
      <c r="G322" s="31">
        <v>0.5</v>
      </c>
      <c r="H322" s="31">
        <v>0</v>
      </c>
      <c r="I322" s="31">
        <v>0</v>
      </c>
      <c r="J322" s="31">
        <v>0</v>
      </c>
      <c r="K322" s="31">
        <v>0</v>
      </c>
    </row>
    <row r="323" spans="1:11" x14ac:dyDescent="0.2">
      <c r="A323" t="s">
        <v>284</v>
      </c>
      <c r="B323" s="31">
        <v>0</v>
      </c>
      <c r="C323" s="31">
        <v>0</v>
      </c>
      <c r="D323" s="31">
        <v>0</v>
      </c>
      <c r="E323" s="31">
        <v>0</v>
      </c>
      <c r="F323" s="31">
        <v>0</v>
      </c>
      <c r="G323" s="31">
        <v>0</v>
      </c>
      <c r="H323" s="31">
        <v>0</v>
      </c>
      <c r="I323" s="31">
        <v>0</v>
      </c>
      <c r="J323" s="31">
        <v>0</v>
      </c>
      <c r="K323" s="31">
        <v>0</v>
      </c>
    </row>
    <row r="324" spans="1:11" x14ac:dyDescent="0.2">
      <c r="A324" t="s">
        <v>662</v>
      </c>
      <c r="B324" s="31">
        <v>0</v>
      </c>
      <c r="C324" s="31">
        <v>0</v>
      </c>
      <c r="D324" s="31">
        <v>0</v>
      </c>
      <c r="E324" s="31">
        <v>0.5</v>
      </c>
      <c r="F324" s="31">
        <v>0.5</v>
      </c>
      <c r="G324" s="31">
        <v>0.5</v>
      </c>
      <c r="H324" s="31">
        <v>0</v>
      </c>
      <c r="I324" s="31">
        <v>0</v>
      </c>
      <c r="J324" s="31">
        <v>0</v>
      </c>
      <c r="K324" s="31">
        <v>0</v>
      </c>
    </row>
    <row r="325" spans="1:11" x14ac:dyDescent="0.2">
      <c r="A325" t="s">
        <v>663</v>
      </c>
      <c r="B325" s="31">
        <v>0</v>
      </c>
      <c r="C325" s="31">
        <v>0</v>
      </c>
      <c r="D325" s="31">
        <v>0</v>
      </c>
      <c r="E325" s="31">
        <v>0</v>
      </c>
      <c r="F325" s="31">
        <v>0</v>
      </c>
      <c r="G325" s="31">
        <v>0</v>
      </c>
      <c r="H325" s="31">
        <v>0</v>
      </c>
      <c r="I325" s="31">
        <v>0</v>
      </c>
      <c r="J325" s="31">
        <v>0</v>
      </c>
      <c r="K325" s="31">
        <v>0</v>
      </c>
    </row>
    <row r="326" spans="1:11" x14ac:dyDescent="0.2">
      <c r="A326" t="s">
        <v>285</v>
      </c>
      <c r="B326" s="31">
        <v>0</v>
      </c>
      <c r="C326" s="31">
        <v>0</v>
      </c>
      <c r="D326" s="31">
        <v>0</v>
      </c>
      <c r="E326" s="31">
        <v>0.5</v>
      </c>
      <c r="F326" s="31">
        <v>0.5</v>
      </c>
      <c r="G326" s="31">
        <v>0.5</v>
      </c>
      <c r="H326" s="31">
        <v>0</v>
      </c>
      <c r="I326" s="31">
        <v>0</v>
      </c>
      <c r="J326" s="31">
        <v>0</v>
      </c>
      <c r="K326" s="31">
        <v>0</v>
      </c>
    </row>
    <row r="327" spans="1:11" x14ac:dyDescent="0.2">
      <c r="A327" t="s">
        <v>664</v>
      </c>
      <c r="B327" s="31">
        <v>0</v>
      </c>
      <c r="C327" s="31">
        <v>0</v>
      </c>
      <c r="D327" s="31">
        <v>0</v>
      </c>
      <c r="E327" s="31">
        <v>0</v>
      </c>
      <c r="F327" s="31">
        <v>0</v>
      </c>
      <c r="G327" s="31">
        <v>0</v>
      </c>
      <c r="H327" s="31">
        <v>0</v>
      </c>
      <c r="I327" s="31">
        <v>0</v>
      </c>
      <c r="J327" s="31">
        <v>0</v>
      </c>
      <c r="K327" s="31">
        <v>0</v>
      </c>
    </row>
    <row r="328" spans="1:11" x14ac:dyDescent="0.2">
      <c r="A328" t="s">
        <v>286</v>
      </c>
      <c r="B328" s="31">
        <v>0</v>
      </c>
      <c r="C328" s="31">
        <v>0</v>
      </c>
      <c r="D328" s="31">
        <v>0</v>
      </c>
      <c r="E328" s="31">
        <v>0.75</v>
      </c>
      <c r="F328" s="31">
        <v>0.5</v>
      </c>
      <c r="G328" s="31">
        <v>0.5</v>
      </c>
      <c r="H328" s="31">
        <v>0</v>
      </c>
      <c r="I328" s="31">
        <v>0</v>
      </c>
      <c r="J328" s="31">
        <v>0</v>
      </c>
      <c r="K328" s="31">
        <v>0</v>
      </c>
    </row>
    <row r="329" spans="1:11" x14ac:dyDescent="0.2">
      <c r="A329" t="s">
        <v>504</v>
      </c>
      <c r="B329" s="31">
        <v>0</v>
      </c>
      <c r="C329" s="31">
        <v>0</v>
      </c>
      <c r="D329" s="31">
        <v>0</v>
      </c>
      <c r="E329" s="31">
        <v>0</v>
      </c>
      <c r="F329" s="31">
        <v>0</v>
      </c>
      <c r="G329" s="31">
        <v>0</v>
      </c>
      <c r="H329" s="31">
        <v>0</v>
      </c>
      <c r="I329" s="31">
        <v>0</v>
      </c>
      <c r="J329" s="31">
        <v>0</v>
      </c>
      <c r="K329" s="31">
        <v>0</v>
      </c>
    </row>
    <row r="330" spans="1:11" x14ac:dyDescent="0.2">
      <c r="A330" t="s">
        <v>665</v>
      </c>
      <c r="B330" s="31">
        <v>0</v>
      </c>
      <c r="C330" s="31">
        <v>0</v>
      </c>
      <c r="D330" s="31">
        <v>0</v>
      </c>
      <c r="E330" s="31">
        <v>0</v>
      </c>
      <c r="F330" s="31">
        <v>0</v>
      </c>
      <c r="G330" s="31">
        <v>0</v>
      </c>
      <c r="H330" s="31">
        <v>0</v>
      </c>
      <c r="I330" s="31">
        <v>0</v>
      </c>
      <c r="J330" s="31">
        <v>0</v>
      </c>
      <c r="K330" s="31">
        <v>0</v>
      </c>
    </row>
    <row r="331" spans="1:11" x14ac:dyDescent="0.2">
      <c r="A331" t="s">
        <v>505</v>
      </c>
      <c r="B331" s="31">
        <v>0</v>
      </c>
      <c r="C331" s="31">
        <v>0</v>
      </c>
      <c r="D331" s="31">
        <v>0</v>
      </c>
      <c r="E331" s="31">
        <v>0</v>
      </c>
      <c r="F331" s="31">
        <v>0</v>
      </c>
      <c r="G331" s="31">
        <v>0</v>
      </c>
      <c r="H331" s="31">
        <v>0</v>
      </c>
      <c r="I331" s="31">
        <v>0</v>
      </c>
      <c r="J331" s="31">
        <v>0</v>
      </c>
      <c r="K331" s="31">
        <v>0</v>
      </c>
    </row>
    <row r="332" spans="1:11" x14ac:dyDescent="0.2">
      <c r="A332" t="s">
        <v>488</v>
      </c>
      <c r="B332" s="31">
        <v>0</v>
      </c>
      <c r="C332" s="31">
        <v>0</v>
      </c>
      <c r="D332" s="31">
        <v>0</v>
      </c>
      <c r="E332" s="31">
        <v>1</v>
      </c>
      <c r="F332" s="31">
        <v>1</v>
      </c>
      <c r="G332" s="31">
        <v>0</v>
      </c>
      <c r="H332" s="31">
        <v>0.5</v>
      </c>
      <c r="I332" s="31">
        <v>0.5</v>
      </c>
      <c r="J332" s="31">
        <v>0.5</v>
      </c>
      <c r="K332" s="31">
        <v>0.5</v>
      </c>
    </row>
    <row r="333" spans="1:11" x14ac:dyDescent="0.2">
      <c r="A333" t="s">
        <v>287</v>
      </c>
      <c r="B333" s="31">
        <v>0</v>
      </c>
      <c r="C333" s="31">
        <v>0</v>
      </c>
      <c r="D333" s="31">
        <v>0</v>
      </c>
      <c r="E333" s="31">
        <v>0</v>
      </c>
      <c r="F333" s="31">
        <v>0</v>
      </c>
      <c r="G333" s="31">
        <v>0</v>
      </c>
      <c r="H333" s="31">
        <v>0</v>
      </c>
      <c r="I333" s="31">
        <v>0</v>
      </c>
      <c r="J333" s="31">
        <v>0</v>
      </c>
      <c r="K333" s="31">
        <v>0</v>
      </c>
    </row>
    <row r="334" spans="1:11" x14ac:dyDescent="0.2">
      <c r="A334" t="s">
        <v>288</v>
      </c>
      <c r="B334" s="31">
        <v>0</v>
      </c>
      <c r="C334" s="31">
        <v>0</v>
      </c>
      <c r="D334" s="31">
        <v>0</v>
      </c>
      <c r="E334" s="31">
        <v>0</v>
      </c>
      <c r="F334" s="31">
        <v>0</v>
      </c>
      <c r="G334" s="31">
        <v>0</v>
      </c>
      <c r="H334" s="31">
        <v>0</v>
      </c>
      <c r="I334" s="31">
        <v>0</v>
      </c>
      <c r="J334" s="31">
        <v>0</v>
      </c>
      <c r="K334" s="31">
        <v>0</v>
      </c>
    </row>
    <row r="335" spans="1:11" x14ac:dyDescent="0.2">
      <c r="A335" t="s">
        <v>289</v>
      </c>
      <c r="B335" s="31">
        <v>0</v>
      </c>
      <c r="C335" s="31">
        <v>0</v>
      </c>
      <c r="D335" s="31">
        <v>0</v>
      </c>
      <c r="E335" s="31">
        <v>0.5</v>
      </c>
      <c r="F335" s="31">
        <v>0.5</v>
      </c>
      <c r="G335" s="31">
        <v>0.5</v>
      </c>
      <c r="H335" s="31">
        <v>0</v>
      </c>
      <c r="I335" s="31">
        <v>0</v>
      </c>
      <c r="J335" s="31">
        <v>0</v>
      </c>
      <c r="K335" s="31">
        <v>0</v>
      </c>
    </row>
    <row r="336" spans="1:11" x14ac:dyDescent="0.2">
      <c r="A336" t="s">
        <v>290</v>
      </c>
      <c r="B336" s="31" t="s">
        <v>408</v>
      </c>
      <c r="C336" s="31" t="s">
        <v>408</v>
      </c>
      <c r="D336" s="31">
        <v>0</v>
      </c>
      <c r="E336" s="31" t="s">
        <v>408</v>
      </c>
      <c r="F336" s="31" t="s">
        <v>408</v>
      </c>
      <c r="G336" s="31" t="s">
        <v>408</v>
      </c>
      <c r="H336" s="31" t="s">
        <v>408</v>
      </c>
      <c r="I336" s="31" t="s">
        <v>408</v>
      </c>
      <c r="J336" s="31" t="s">
        <v>408</v>
      </c>
      <c r="K336" s="31" t="s">
        <v>408</v>
      </c>
    </row>
    <row r="337" spans="1:11" x14ac:dyDescent="0.2">
      <c r="A337" t="s">
        <v>291</v>
      </c>
      <c r="B337" s="31">
        <v>0</v>
      </c>
      <c r="C337" s="31">
        <v>0</v>
      </c>
      <c r="D337" s="31">
        <v>0</v>
      </c>
      <c r="E337" s="31">
        <v>0</v>
      </c>
      <c r="F337" s="31">
        <v>0</v>
      </c>
      <c r="G337" s="31">
        <v>0</v>
      </c>
      <c r="H337" s="31">
        <v>0</v>
      </c>
      <c r="I337" s="31">
        <v>0</v>
      </c>
      <c r="J337" s="31">
        <v>0</v>
      </c>
      <c r="K337" s="31">
        <v>0</v>
      </c>
    </row>
    <row r="338" spans="1:11" x14ac:dyDescent="0.2">
      <c r="A338" t="s">
        <v>292</v>
      </c>
      <c r="B338" s="31">
        <v>0</v>
      </c>
      <c r="C338" s="31">
        <v>0</v>
      </c>
      <c r="D338" s="31">
        <v>0</v>
      </c>
      <c r="E338" s="31">
        <v>0</v>
      </c>
      <c r="F338" s="31">
        <v>0</v>
      </c>
      <c r="G338" s="31">
        <v>0</v>
      </c>
      <c r="H338" s="31">
        <v>0</v>
      </c>
      <c r="I338" s="31">
        <v>0</v>
      </c>
      <c r="J338" s="31">
        <v>0</v>
      </c>
      <c r="K338" s="31">
        <v>0</v>
      </c>
    </row>
    <row r="339" spans="1:11" x14ac:dyDescent="0.2">
      <c r="A339" t="s">
        <v>293</v>
      </c>
      <c r="B339" s="31">
        <v>0</v>
      </c>
      <c r="C339" s="31">
        <v>0</v>
      </c>
      <c r="D339" s="31">
        <v>0</v>
      </c>
      <c r="E339" s="31">
        <v>0</v>
      </c>
      <c r="F339" s="31">
        <v>0</v>
      </c>
      <c r="G339" s="31">
        <v>0</v>
      </c>
      <c r="H339" s="31">
        <v>0</v>
      </c>
      <c r="I339" s="31">
        <v>0</v>
      </c>
      <c r="J339" s="31">
        <v>0</v>
      </c>
      <c r="K339" s="31">
        <v>0</v>
      </c>
    </row>
    <row r="340" spans="1:11" x14ac:dyDescent="0.2">
      <c r="A340" t="s">
        <v>666</v>
      </c>
      <c r="B340" s="31">
        <v>0</v>
      </c>
      <c r="C340" s="31">
        <v>0</v>
      </c>
      <c r="D340" s="31">
        <v>0</v>
      </c>
      <c r="E340" s="31">
        <v>0</v>
      </c>
      <c r="F340" s="31">
        <v>0</v>
      </c>
      <c r="G340" s="31">
        <v>0</v>
      </c>
      <c r="H340" s="31">
        <v>0</v>
      </c>
      <c r="I340" s="31">
        <v>0</v>
      </c>
      <c r="J340" s="31">
        <v>0</v>
      </c>
      <c r="K340" s="31">
        <v>0</v>
      </c>
    </row>
    <row r="341" spans="1:11" x14ac:dyDescent="0.2">
      <c r="A341" t="s">
        <v>667</v>
      </c>
      <c r="B341" s="31">
        <v>0</v>
      </c>
      <c r="C341" s="31">
        <v>0</v>
      </c>
      <c r="D341" s="31">
        <v>0</v>
      </c>
      <c r="E341" s="31">
        <v>0.5</v>
      </c>
      <c r="F341" s="31">
        <v>0.5</v>
      </c>
      <c r="G341" s="31">
        <v>0.5</v>
      </c>
      <c r="H341" s="31">
        <v>0</v>
      </c>
      <c r="I341" s="31">
        <v>0</v>
      </c>
      <c r="J341" s="31">
        <v>0</v>
      </c>
      <c r="K341" s="31">
        <v>0</v>
      </c>
    </row>
    <row r="342" spans="1:11" x14ac:dyDescent="0.2">
      <c r="A342" t="s">
        <v>495</v>
      </c>
      <c r="B342" s="31">
        <v>0</v>
      </c>
      <c r="C342" s="31">
        <v>0</v>
      </c>
      <c r="D342" s="31">
        <v>0</v>
      </c>
      <c r="E342" s="31">
        <v>0.5</v>
      </c>
      <c r="F342" s="31">
        <v>0.5</v>
      </c>
      <c r="G342" s="31">
        <v>0.5</v>
      </c>
      <c r="H342" s="31">
        <v>0</v>
      </c>
      <c r="I342" s="31">
        <v>0</v>
      </c>
      <c r="J342" s="31">
        <v>0</v>
      </c>
      <c r="K342" s="31">
        <v>0</v>
      </c>
    </row>
    <row r="343" spans="1:11" x14ac:dyDescent="0.2">
      <c r="A343" t="s">
        <v>294</v>
      </c>
      <c r="B343" s="31">
        <v>0</v>
      </c>
      <c r="C343" s="31">
        <v>0</v>
      </c>
      <c r="D343" s="31">
        <v>0</v>
      </c>
      <c r="E343" s="31">
        <v>0</v>
      </c>
      <c r="F343" s="31">
        <v>0</v>
      </c>
      <c r="G343" s="31">
        <v>0</v>
      </c>
      <c r="H343" s="31">
        <v>0</v>
      </c>
      <c r="I343" s="31">
        <v>0</v>
      </c>
      <c r="J343" s="31">
        <v>0</v>
      </c>
      <c r="K343" s="31">
        <v>0</v>
      </c>
    </row>
    <row r="344" spans="1:11" x14ac:dyDescent="0.2">
      <c r="A344" t="s">
        <v>295</v>
      </c>
      <c r="B344" s="31">
        <v>0</v>
      </c>
      <c r="C344" s="31">
        <v>0</v>
      </c>
      <c r="D344" s="31">
        <v>0</v>
      </c>
      <c r="E344" s="31">
        <v>0.5</v>
      </c>
      <c r="F344" s="31">
        <v>0.5</v>
      </c>
      <c r="G344" s="31">
        <v>0.5</v>
      </c>
      <c r="H344" s="31">
        <v>0</v>
      </c>
      <c r="I344" s="31">
        <v>0</v>
      </c>
      <c r="J344" s="31">
        <v>0</v>
      </c>
      <c r="K344" s="31">
        <v>0</v>
      </c>
    </row>
    <row r="345" spans="1:11" x14ac:dyDescent="0.2">
      <c r="A345" t="s">
        <v>634</v>
      </c>
      <c r="B345" s="31">
        <v>0</v>
      </c>
      <c r="C345" s="31">
        <v>0</v>
      </c>
      <c r="D345" s="31">
        <v>0</v>
      </c>
      <c r="E345" s="31">
        <v>0</v>
      </c>
      <c r="F345" s="31">
        <v>0</v>
      </c>
      <c r="G345" s="31">
        <v>0</v>
      </c>
      <c r="H345" s="31">
        <v>0</v>
      </c>
      <c r="I345" s="31">
        <v>0</v>
      </c>
      <c r="J345" s="31">
        <v>0</v>
      </c>
      <c r="K345" s="31">
        <v>0</v>
      </c>
    </row>
    <row r="346" spans="1:11" x14ac:dyDescent="0.2">
      <c r="A346" t="s">
        <v>484</v>
      </c>
      <c r="B346" s="31">
        <v>0</v>
      </c>
      <c r="C346" s="31">
        <v>1</v>
      </c>
      <c r="D346" s="31">
        <v>0</v>
      </c>
      <c r="E346" s="31">
        <v>1</v>
      </c>
      <c r="F346" s="31">
        <v>1</v>
      </c>
      <c r="G346" s="31">
        <v>1</v>
      </c>
      <c r="H346" s="31" t="s">
        <v>408</v>
      </c>
      <c r="I346" s="31" t="s">
        <v>408</v>
      </c>
      <c r="J346" s="31" t="s">
        <v>408</v>
      </c>
      <c r="K346" s="31" t="s">
        <v>408</v>
      </c>
    </row>
    <row r="347" spans="1:11" x14ac:dyDescent="0.2">
      <c r="A347" t="s">
        <v>296</v>
      </c>
      <c r="B347" s="31" t="s">
        <v>408</v>
      </c>
      <c r="C347" s="31" t="s">
        <v>408</v>
      </c>
      <c r="D347" s="31" t="s">
        <v>408</v>
      </c>
      <c r="E347" s="31" t="s">
        <v>408</v>
      </c>
      <c r="F347" s="31" t="s">
        <v>408</v>
      </c>
      <c r="G347" s="31" t="s">
        <v>408</v>
      </c>
      <c r="H347" s="31" t="s">
        <v>408</v>
      </c>
      <c r="I347" s="31" t="s">
        <v>408</v>
      </c>
      <c r="J347" s="31" t="s">
        <v>408</v>
      </c>
      <c r="K347" s="31" t="s">
        <v>408</v>
      </c>
    </row>
    <row r="348" spans="1:11" x14ac:dyDescent="0.2">
      <c r="A348" t="s">
        <v>297</v>
      </c>
      <c r="B348" s="31">
        <v>0</v>
      </c>
      <c r="C348" s="31">
        <v>0</v>
      </c>
      <c r="D348" s="31">
        <v>0</v>
      </c>
      <c r="E348" s="31">
        <v>1</v>
      </c>
      <c r="F348" s="31">
        <v>1</v>
      </c>
      <c r="G348" s="31">
        <v>1</v>
      </c>
      <c r="H348" s="31">
        <v>0</v>
      </c>
      <c r="I348" s="31">
        <v>0</v>
      </c>
      <c r="J348" s="31">
        <v>0</v>
      </c>
      <c r="K348" s="31">
        <v>0</v>
      </c>
    </row>
    <row r="349" spans="1:11" x14ac:dyDescent="0.2">
      <c r="A349" t="s">
        <v>298</v>
      </c>
      <c r="B349" s="31">
        <v>0</v>
      </c>
      <c r="C349" s="31">
        <v>0</v>
      </c>
      <c r="D349" s="31">
        <v>0</v>
      </c>
      <c r="E349" s="31">
        <v>0</v>
      </c>
      <c r="F349" s="31">
        <v>0</v>
      </c>
      <c r="G349" s="31">
        <v>0</v>
      </c>
      <c r="H349" s="31">
        <v>0</v>
      </c>
      <c r="I349" s="31">
        <v>0</v>
      </c>
      <c r="J349" s="31">
        <v>0</v>
      </c>
      <c r="K349" s="31">
        <v>0</v>
      </c>
    </row>
    <row r="350" spans="1:11" x14ac:dyDescent="0.2">
      <c r="A350" t="s">
        <v>668</v>
      </c>
      <c r="B350" s="31">
        <v>0</v>
      </c>
      <c r="C350" s="31">
        <v>0</v>
      </c>
      <c r="D350" s="31">
        <v>0</v>
      </c>
      <c r="E350" s="31">
        <v>0</v>
      </c>
      <c r="F350" s="31">
        <v>0</v>
      </c>
      <c r="G350" s="31">
        <v>0</v>
      </c>
      <c r="H350" s="31">
        <v>0</v>
      </c>
      <c r="I350" s="31">
        <v>0</v>
      </c>
      <c r="J350" s="31">
        <v>0</v>
      </c>
      <c r="K350" s="31">
        <v>0</v>
      </c>
    </row>
    <row r="351" spans="1:11" x14ac:dyDescent="0.2">
      <c r="A351" t="s">
        <v>669</v>
      </c>
      <c r="B351" s="31">
        <v>0</v>
      </c>
      <c r="C351" s="31">
        <v>0</v>
      </c>
      <c r="D351" s="31">
        <v>0</v>
      </c>
      <c r="E351" s="31">
        <v>0</v>
      </c>
      <c r="F351" s="31">
        <v>0</v>
      </c>
      <c r="G351" s="31">
        <v>0</v>
      </c>
      <c r="H351" s="31">
        <v>0</v>
      </c>
      <c r="I351" s="31">
        <v>0</v>
      </c>
      <c r="J351" s="31">
        <v>0</v>
      </c>
      <c r="K351" s="31">
        <v>0</v>
      </c>
    </row>
    <row r="352" spans="1:11" x14ac:dyDescent="0.2">
      <c r="A352" t="s">
        <v>299</v>
      </c>
      <c r="B352" s="31">
        <v>0</v>
      </c>
      <c r="C352" s="31">
        <v>0</v>
      </c>
      <c r="D352" s="31">
        <v>0</v>
      </c>
      <c r="E352" s="31">
        <v>0</v>
      </c>
      <c r="F352" s="31">
        <v>0</v>
      </c>
      <c r="G352" s="31">
        <v>0</v>
      </c>
      <c r="H352" s="31">
        <v>0</v>
      </c>
      <c r="I352" s="31">
        <v>0</v>
      </c>
      <c r="J352" s="31">
        <v>0</v>
      </c>
      <c r="K352" s="31">
        <v>0</v>
      </c>
    </row>
    <row r="353" spans="1:11" x14ac:dyDescent="0.2">
      <c r="A353" t="s">
        <v>478</v>
      </c>
      <c r="B353" s="31">
        <v>0</v>
      </c>
      <c r="C353" s="31">
        <v>0</v>
      </c>
      <c r="D353" s="31">
        <v>0</v>
      </c>
      <c r="E353" s="31">
        <v>0</v>
      </c>
      <c r="F353" s="31">
        <v>0</v>
      </c>
      <c r="G353" s="31">
        <v>0</v>
      </c>
      <c r="H353" s="31">
        <v>0</v>
      </c>
      <c r="I353" s="31">
        <v>0</v>
      </c>
      <c r="J353" s="31">
        <v>0</v>
      </c>
      <c r="K353" s="31">
        <v>0</v>
      </c>
    </row>
    <row r="354" spans="1:11" x14ac:dyDescent="0.2">
      <c r="A354" t="s">
        <v>589</v>
      </c>
      <c r="B354" s="31">
        <v>0</v>
      </c>
      <c r="C354" s="31">
        <v>0</v>
      </c>
      <c r="D354" s="31">
        <v>0</v>
      </c>
      <c r="E354" s="31">
        <v>0</v>
      </c>
      <c r="F354" s="31">
        <v>0</v>
      </c>
      <c r="G354" s="31">
        <v>0</v>
      </c>
      <c r="H354" s="31">
        <v>0</v>
      </c>
      <c r="I354" s="31">
        <v>0</v>
      </c>
      <c r="J354" s="31">
        <v>0</v>
      </c>
      <c r="K354" s="31">
        <v>0</v>
      </c>
    </row>
    <row r="355" spans="1:11" x14ac:dyDescent="0.2">
      <c r="A355" t="s">
        <v>300</v>
      </c>
      <c r="B355" s="31">
        <v>0</v>
      </c>
      <c r="C355" s="31">
        <v>0</v>
      </c>
      <c r="D355" s="31">
        <v>0</v>
      </c>
      <c r="E355" s="31">
        <v>0</v>
      </c>
      <c r="F355" s="31">
        <v>0</v>
      </c>
      <c r="G355" s="31">
        <v>0</v>
      </c>
      <c r="H355" s="31">
        <v>0</v>
      </c>
      <c r="I355" s="31">
        <v>0</v>
      </c>
      <c r="J355" s="31">
        <v>0</v>
      </c>
      <c r="K355" s="31">
        <v>0</v>
      </c>
    </row>
    <row r="356" spans="1:11" x14ac:dyDescent="0.2">
      <c r="A356" t="s">
        <v>301</v>
      </c>
      <c r="B356" s="31">
        <v>0</v>
      </c>
      <c r="C356" s="31">
        <v>0</v>
      </c>
      <c r="D356" s="31">
        <v>0</v>
      </c>
      <c r="E356" s="31">
        <v>0</v>
      </c>
      <c r="F356" s="31">
        <v>0</v>
      </c>
      <c r="G356" s="31">
        <v>0</v>
      </c>
      <c r="H356" s="31">
        <v>0</v>
      </c>
      <c r="I356" s="31">
        <v>0</v>
      </c>
      <c r="J356" s="31">
        <v>0</v>
      </c>
      <c r="K356" s="31">
        <v>0</v>
      </c>
    </row>
    <row r="357" spans="1:11" x14ac:dyDescent="0.2">
      <c r="A357" t="s">
        <v>303</v>
      </c>
      <c r="B357" s="31">
        <v>0</v>
      </c>
      <c r="C357" s="31">
        <v>0</v>
      </c>
      <c r="D357" s="31">
        <v>0</v>
      </c>
      <c r="E357" s="31">
        <v>0</v>
      </c>
      <c r="F357" s="31">
        <v>0</v>
      </c>
      <c r="G357" s="31">
        <v>0</v>
      </c>
      <c r="H357" s="31">
        <v>0</v>
      </c>
      <c r="I357" s="31">
        <v>0</v>
      </c>
      <c r="J357" s="31">
        <v>0</v>
      </c>
      <c r="K357" s="31">
        <v>0</v>
      </c>
    </row>
    <row r="358" spans="1:11" x14ac:dyDescent="0.2">
      <c r="A358" t="s">
        <v>302</v>
      </c>
      <c r="B358" s="31">
        <v>0</v>
      </c>
      <c r="C358" s="31">
        <v>0</v>
      </c>
      <c r="D358" s="31">
        <v>0</v>
      </c>
      <c r="E358" s="31">
        <v>0</v>
      </c>
      <c r="F358" s="31">
        <v>0</v>
      </c>
      <c r="G358" s="31">
        <v>0</v>
      </c>
      <c r="H358" s="31">
        <v>0</v>
      </c>
      <c r="I358" s="31">
        <v>0</v>
      </c>
      <c r="J358" s="31">
        <v>0</v>
      </c>
      <c r="K358" s="31">
        <v>0</v>
      </c>
    </row>
    <row r="359" spans="1:11" x14ac:dyDescent="0.2">
      <c r="A359" t="s">
        <v>671</v>
      </c>
      <c r="B359" s="31">
        <v>0</v>
      </c>
      <c r="C359" s="31">
        <v>0</v>
      </c>
      <c r="D359" s="31">
        <v>0</v>
      </c>
      <c r="E359" s="31">
        <v>0</v>
      </c>
      <c r="F359" s="31">
        <v>0</v>
      </c>
      <c r="G359" s="31">
        <v>0</v>
      </c>
      <c r="H359" s="31">
        <v>0</v>
      </c>
      <c r="I359" s="31">
        <v>0</v>
      </c>
      <c r="J359" s="31">
        <v>0</v>
      </c>
      <c r="K359" s="31">
        <v>0</v>
      </c>
    </row>
    <row r="360" spans="1:11" x14ac:dyDescent="0.2">
      <c r="A360" t="s">
        <v>672</v>
      </c>
      <c r="B360" s="31">
        <v>0</v>
      </c>
      <c r="C360" s="31">
        <v>0</v>
      </c>
      <c r="D360" s="31">
        <v>0</v>
      </c>
      <c r="E360" s="31">
        <v>0.5</v>
      </c>
      <c r="F360" s="31">
        <v>0.5</v>
      </c>
      <c r="G360" s="31">
        <v>0.5</v>
      </c>
      <c r="H360" s="31">
        <v>0</v>
      </c>
      <c r="I360" s="31">
        <v>0</v>
      </c>
      <c r="J360" s="31">
        <v>0</v>
      </c>
      <c r="K360" s="31">
        <v>0</v>
      </c>
    </row>
    <row r="361" spans="1:11" x14ac:dyDescent="0.2">
      <c r="A361" t="s">
        <v>673</v>
      </c>
      <c r="B361" s="31">
        <v>0</v>
      </c>
      <c r="C361" s="31">
        <v>0</v>
      </c>
      <c r="D361" s="31">
        <v>0</v>
      </c>
      <c r="E361" s="31">
        <v>0</v>
      </c>
      <c r="F361" s="31">
        <v>0</v>
      </c>
      <c r="G361" s="31">
        <v>0</v>
      </c>
      <c r="H361" s="31">
        <v>0</v>
      </c>
      <c r="I361" s="31">
        <v>0</v>
      </c>
      <c r="J361" s="31">
        <v>0</v>
      </c>
      <c r="K361" s="31">
        <v>0</v>
      </c>
    </row>
    <row r="362" spans="1:11" x14ac:dyDescent="0.2">
      <c r="A362" t="s">
        <v>674</v>
      </c>
      <c r="B362" s="31">
        <v>0</v>
      </c>
      <c r="C362" s="31">
        <v>0</v>
      </c>
      <c r="D362" s="31">
        <v>0</v>
      </c>
      <c r="E362" s="31">
        <v>0</v>
      </c>
      <c r="F362" s="31">
        <v>0</v>
      </c>
      <c r="G362" s="31">
        <v>0</v>
      </c>
      <c r="H362" s="31">
        <v>0</v>
      </c>
      <c r="I362" s="31">
        <v>0</v>
      </c>
      <c r="J362" s="31">
        <v>0</v>
      </c>
      <c r="K362" s="31">
        <v>0</v>
      </c>
    </row>
    <row r="363" spans="1:11" x14ac:dyDescent="0.2">
      <c r="A363" t="s">
        <v>304</v>
      </c>
      <c r="B363" s="31">
        <v>0</v>
      </c>
      <c r="C363" s="31">
        <v>0</v>
      </c>
      <c r="D363" s="31">
        <v>0</v>
      </c>
      <c r="E363" s="31">
        <v>0</v>
      </c>
      <c r="F363" s="31">
        <v>0</v>
      </c>
      <c r="G363" s="31">
        <v>0</v>
      </c>
      <c r="H363" s="31">
        <v>0</v>
      </c>
      <c r="I363" s="31">
        <v>0</v>
      </c>
      <c r="J363" s="31">
        <v>0</v>
      </c>
      <c r="K363" s="31">
        <v>0</v>
      </c>
    </row>
    <row r="364" spans="1:11" x14ac:dyDescent="0.2">
      <c r="A364" t="s">
        <v>499</v>
      </c>
      <c r="B364" s="31">
        <v>0</v>
      </c>
      <c r="C364" s="31">
        <v>0</v>
      </c>
      <c r="D364" s="31">
        <v>0</v>
      </c>
      <c r="E364" s="31">
        <v>0</v>
      </c>
      <c r="F364" s="31">
        <v>0</v>
      </c>
      <c r="G364" s="31">
        <v>0</v>
      </c>
      <c r="H364" s="31">
        <v>0</v>
      </c>
      <c r="I364" s="31">
        <v>0</v>
      </c>
      <c r="J364" s="31">
        <v>0</v>
      </c>
      <c r="K364" s="31">
        <v>0</v>
      </c>
    </row>
    <row r="365" spans="1:11" x14ac:dyDescent="0.2">
      <c r="A365" t="s">
        <v>305</v>
      </c>
      <c r="B365" s="31">
        <v>0</v>
      </c>
      <c r="C365" s="31">
        <v>0</v>
      </c>
      <c r="D365" s="31">
        <v>0</v>
      </c>
      <c r="E365" s="31">
        <v>0</v>
      </c>
      <c r="F365" s="31">
        <v>0</v>
      </c>
      <c r="G365" s="31">
        <v>0</v>
      </c>
      <c r="H365" s="31">
        <v>0</v>
      </c>
      <c r="I365" s="31">
        <v>0</v>
      </c>
      <c r="J365" s="31">
        <v>0</v>
      </c>
      <c r="K365" s="31">
        <v>0</v>
      </c>
    </row>
    <row r="366" spans="1:11" x14ac:dyDescent="0.2">
      <c r="A366" t="s">
        <v>307</v>
      </c>
      <c r="B366" s="31">
        <v>0</v>
      </c>
      <c r="C366" s="31">
        <v>0</v>
      </c>
      <c r="D366" s="31">
        <v>0</v>
      </c>
      <c r="E366" s="31">
        <v>0</v>
      </c>
      <c r="F366" s="31">
        <v>0</v>
      </c>
      <c r="G366" s="31">
        <v>0</v>
      </c>
      <c r="H366" s="31">
        <v>0</v>
      </c>
      <c r="I366" s="31">
        <v>0</v>
      </c>
      <c r="J366" s="31">
        <v>0</v>
      </c>
      <c r="K366" s="31">
        <v>0</v>
      </c>
    </row>
    <row r="367" spans="1:11" x14ac:dyDescent="0.2">
      <c r="A367" t="s">
        <v>675</v>
      </c>
      <c r="B367" s="31">
        <v>0</v>
      </c>
      <c r="C367" s="31">
        <v>0</v>
      </c>
      <c r="D367" s="31">
        <v>0</v>
      </c>
      <c r="E367" s="31">
        <v>0</v>
      </c>
      <c r="F367" s="31">
        <v>0</v>
      </c>
      <c r="G367" s="31">
        <v>0</v>
      </c>
      <c r="H367" s="31">
        <v>0</v>
      </c>
      <c r="I367" s="31">
        <v>0</v>
      </c>
      <c r="J367" s="31">
        <v>0</v>
      </c>
      <c r="K367" s="31">
        <v>0</v>
      </c>
    </row>
    <row r="368" spans="1:11" x14ac:dyDescent="0.2">
      <c r="A368" t="s">
        <v>308</v>
      </c>
      <c r="B368" s="31">
        <v>0</v>
      </c>
      <c r="C368" s="31">
        <v>0</v>
      </c>
      <c r="D368" s="31">
        <v>0</v>
      </c>
      <c r="E368" s="31">
        <v>0</v>
      </c>
      <c r="F368" s="31">
        <v>0</v>
      </c>
      <c r="G368" s="31">
        <v>0</v>
      </c>
      <c r="H368" s="31">
        <v>0</v>
      </c>
      <c r="I368" s="31">
        <v>0</v>
      </c>
      <c r="J368" s="31">
        <v>0</v>
      </c>
      <c r="K368" s="31">
        <v>0</v>
      </c>
    </row>
    <row r="369" spans="1:11" x14ac:dyDescent="0.2">
      <c r="A369" t="s">
        <v>670</v>
      </c>
      <c r="B369" s="31" t="s">
        <v>408</v>
      </c>
      <c r="C369" s="31" t="s">
        <v>408</v>
      </c>
      <c r="D369" s="31" t="s">
        <v>408</v>
      </c>
      <c r="E369" s="31" t="s">
        <v>408</v>
      </c>
      <c r="F369" s="31" t="s">
        <v>408</v>
      </c>
      <c r="G369" s="31" t="s">
        <v>408</v>
      </c>
      <c r="H369" s="31" t="s">
        <v>408</v>
      </c>
      <c r="I369" s="31" t="s">
        <v>408</v>
      </c>
      <c r="J369" s="31" t="s">
        <v>408</v>
      </c>
      <c r="K369" s="31" t="s">
        <v>408</v>
      </c>
    </row>
    <row r="370" spans="1:11" x14ac:dyDescent="0.2">
      <c r="A370" t="s">
        <v>306</v>
      </c>
      <c r="B370" s="31">
        <v>0</v>
      </c>
      <c r="C370" s="31">
        <v>0.5</v>
      </c>
      <c r="D370" s="31">
        <v>0</v>
      </c>
      <c r="E370" s="31">
        <v>0.5</v>
      </c>
      <c r="F370" s="31">
        <v>0.5</v>
      </c>
      <c r="G370" s="31">
        <v>0.5</v>
      </c>
      <c r="H370" s="31">
        <v>0</v>
      </c>
      <c r="I370" s="31">
        <v>0</v>
      </c>
      <c r="J370" s="31">
        <v>0</v>
      </c>
      <c r="K370" s="31">
        <v>0</v>
      </c>
    </row>
    <row r="371" spans="1:11" x14ac:dyDescent="0.2">
      <c r="A371" t="s">
        <v>676</v>
      </c>
      <c r="B371" s="31">
        <v>0</v>
      </c>
      <c r="C371" s="31">
        <v>0</v>
      </c>
      <c r="D371" s="31">
        <v>0</v>
      </c>
      <c r="E371" s="31">
        <v>0</v>
      </c>
      <c r="F371" s="31">
        <v>0</v>
      </c>
      <c r="G371" s="31">
        <v>0</v>
      </c>
      <c r="H371" s="31">
        <v>0</v>
      </c>
      <c r="I371" s="31">
        <v>0</v>
      </c>
      <c r="J371" s="31">
        <v>0</v>
      </c>
      <c r="K371" s="31">
        <v>0</v>
      </c>
    </row>
    <row r="372" spans="1:11" x14ac:dyDescent="0.2">
      <c r="A372" t="s">
        <v>309</v>
      </c>
      <c r="B372" s="31" t="s">
        <v>411</v>
      </c>
      <c r="C372" s="31">
        <v>1</v>
      </c>
      <c r="D372" s="31">
        <v>0</v>
      </c>
      <c r="E372" s="31">
        <v>1</v>
      </c>
      <c r="F372" s="31">
        <v>1</v>
      </c>
      <c r="G372" s="31">
        <v>1</v>
      </c>
      <c r="H372" s="31">
        <v>0</v>
      </c>
      <c r="I372" s="31">
        <v>0</v>
      </c>
      <c r="J372" s="31">
        <v>0</v>
      </c>
      <c r="K372" s="31">
        <v>0</v>
      </c>
    </row>
    <row r="373" spans="1:11" x14ac:dyDescent="0.2">
      <c r="A373" t="s">
        <v>708</v>
      </c>
      <c r="B373" s="31" t="s">
        <v>408</v>
      </c>
      <c r="C373" s="31" t="s">
        <v>408</v>
      </c>
      <c r="D373" s="31" t="s">
        <v>408</v>
      </c>
      <c r="E373" s="31" t="s">
        <v>408</v>
      </c>
      <c r="F373" s="31" t="s">
        <v>408</v>
      </c>
      <c r="G373" s="31" t="s">
        <v>408</v>
      </c>
      <c r="H373" s="31" t="s">
        <v>408</v>
      </c>
      <c r="I373" s="31" t="s">
        <v>408</v>
      </c>
      <c r="J373" s="31" t="s">
        <v>408</v>
      </c>
      <c r="K373" s="31" t="s">
        <v>408</v>
      </c>
    </row>
    <row r="374" spans="1:11" x14ac:dyDescent="0.2">
      <c r="A374" t="s">
        <v>707</v>
      </c>
      <c r="B374" s="31" t="s">
        <v>411</v>
      </c>
      <c r="C374" s="31">
        <v>1</v>
      </c>
      <c r="D374" s="31">
        <v>0</v>
      </c>
      <c r="E374" s="31">
        <v>1</v>
      </c>
      <c r="F374" s="31">
        <v>1</v>
      </c>
      <c r="G374" s="31">
        <v>1</v>
      </c>
      <c r="H374" s="31">
        <v>0</v>
      </c>
      <c r="I374" s="31">
        <v>0</v>
      </c>
      <c r="J374" s="31">
        <v>0</v>
      </c>
      <c r="K374" s="31">
        <v>0</v>
      </c>
    </row>
    <row r="375" spans="1:11" x14ac:dyDescent="0.2">
      <c r="A375" t="s">
        <v>705</v>
      </c>
      <c r="B375" s="31" t="s">
        <v>408</v>
      </c>
      <c r="C375" s="31" t="s">
        <v>408</v>
      </c>
      <c r="D375" s="31" t="s">
        <v>408</v>
      </c>
      <c r="E375" s="31" t="s">
        <v>408</v>
      </c>
      <c r="F375" s="31" t="s">
        <v>408</v>
      </c>
      <c r="G375" s="31" t="s">
        <v>408</v>
      </c>
      <c r="H375" s="31" t="s">
        <v>408</v>
      </c>
      <c r="I375" s="31" t="s">
        <v>408</v>
      </c>
      <c r="J375" s="31" t="s">
        <v>408</v>
      </c>
      <c r="K375" s="31" t="s">
        <v>408</v>
      </c>
    </row>
    <row r="376" spans="1:11" x14ac:dyDescent="0.2">
      <c r="A376" t="s">
        <v>677</v>
      </c>
      <c r="B376" s="31">
        <v>0</v>
      </c>
      <c r="C376" s="31">
        <v>0</v>
      </c>
      <c r="D376" s="31">
        <v>0</v>
      </c>
      <c r="E376" s="31">
        <v>0</v>
      </c>
      <c r="F376" s="31">
        <v>0</v>
      </c>
      <c r="G376" s="31">
        <v>0</v>
      </c>
      <c r="H376" s="31">
        <v>0</v>
      </c>
      <c r="I376" s="31">
        <v>0</v>
      </c>
      <c r="J376" s="31">
        <v>0</v>
      </c>
      <c r="K376" s="31">
        <v>0</v>
      </c>
    </row>
    <row r="377" spans="1:11" x14ac:dyDescent="0.2">
      <c r="A377" t="s">
        <v>678</v>
      </c>
      <c r="B377" s="31" t="s">
        <v>408</v>
      </c>
      <c r="C377" s="31" t="s">
        <v>408</v>
      </c>
      <c r="D377" s="31" t="s">
        <v>408</v>
      </c>
      <c r="E377" s="31" t="s">
        <v>408</v>
      </c>
      <c r="F377" s="31" t="s">
        <v>408</v>
      </c>
      <c r="G377" s="31" t="s">
        <v>408</v>
      </c>
      <c r="H377" s="31" t="s">
        <v>408</v>
      </c>
      <c r="I377" s="31" t="s">
        <v>408</v>
      </c>
      <c r="J377" s="31" t="s">
        <v>408</v>
      </c>
      <c r="K377" s="31" t="s">
        <v>408</v>
      </c>
    </row>
    <row r="378" spans="1:11" x14ac:dyDescent="0.2">
      <c r="A378" t="s">
        <v>310</v>
      </c>
      <c r="B378" s="31">
        <v>0</v>
      </c>
      <c r="C378" s="31">
        <v>0</v>
      </c>
      <c r="D378" s="31">
        <v>0</v>
      </c>
      <c r="E378" s="31">
        <v>0</v>
      </c>
      <c r="F378" s="31">
        <v>0</v>
      </c>
      <c r="G378" s="31">
        <v>0</v>
      </c>
      <c r="H378" s="31">
        <v>0</v>
      </c>
      <c r="I378" s="31">
        <v>0</v>
      </c>
      <c r="J378" s="31">
        <v>0</v>
      </c>
      <c r="K378" s="31">
        <v>0</v>
      </c>
    </row>
    <row r="379" spans="1:11" x14ac:dyDescent="0.2">
      <c r="A379" t="s">
        <v>311</v>
      </c>
      <c r="B379" s="31">
        <v>0</v>
      </c>
      <c r="C379" s="31">
        <v>0</v>
      </c>
      <c r="D379" s="31">
        <v>0</v>
      </c>
      <c r="E379" s="31">
        <v>0</v>
      </c>
      <c r="F379" s="31">
        <v>0</v>
      </c>
      <c r="G379" s="31">
        <v>0</v>
      </c>
      <c r="H379" s="31">
        <v>0</v>
      </c>
      <c r="I379" s="31">
        <v>0</v>
      </c>
      <c r="J379" s="31">
        <v>0</v>
      </c>
      <c r="K379" s="31">
        <v>0</v>
      </c>
    </row>
    <row r="380" spans="1:11" x14ac:dyDescent="0.2">
      <c r="A380" t="s">
        <v>679</v>
      </c>
      <c r="B380" s="31">
        <v>0</v>
      </c>
      <c r="C380" s="31">
        <v>0</v>
      </c>
      <c r="D380" s="31">
        <v>0</v>
      </c>
      <c r="E380" s="31">
        <v>0</v>
      </c>
      <c r="F380" s="31">
        <v>0</v>
      </c>
      <c r="G380" s="31">
        <v>0</v>
      </c>
      <c r="H380" s="31">
        <v>0</v>
      </c>
      <c r="I380" s="31">
        <v>0</v>
      </c>
      <c r="J380" s="31">
        <v>0</v>
      </c>
      <c r="K380" s="31">
        <v>0</v>
      </c>
    </row>
    <row r="381" spans="1:11" x14ac:dyDescent="0.2">
      <c r="A381" t="s">
        <v>312</v>
      </c>
      <c r="B381" s="31">
        <v>0</v>
      </c>
      <c r="C381" s="31">
        <v>0.5</v>
      </c>
      <c r="D381" s="31">
        <v>0</v>
      </c>
      <c r="E381" s="31">
        <v>0.5</v>
      </c>
      <c r="F381" s="31">
        <v>0.5</v>
      </c>
      <c r="G381" s="31">
        <v>0.5</v>
      </c>
      <c r="H381" s="31">
        <v>0</v>
      </c>
      <c r="I381" s="31">
        <v>0</v>
      </c>
      <c r="J381" s="31">
        <v>0</v>
      </c>
      <c r="K381" s="31">
        <v>0</v>
      </c>
    </row>
    <row r="382" spans="1:11" x14ac:dyDescent="0.2">
      <c r="A382" t="s">
        <v>680</v>
      </c>
      <c r="B382" s="31">
        <v>0</v>
      </c>
      <c r="C382" s="31">
        <v>0</v>
      </c>
      <c r="D382" s="31">
        <v>0</v>
      </c>
      <c r="E382" s="31">
        <v>0</v>
      </c>
      <c r="F382" s="31">
        <v>0</v>
      </c>
      <c r="G382" s="31">
        <v>0</v>
      </c>
      <c r="H382" s="31">
        <v>0</v>
      </c>
      <c r="I382" s="31">
        <v>0</v>
      </c>
      <c r="J382" s="31">
        <v>0</v>
      </c>
      <c r="K382" s="31">
        <v>0</v>
      </c>
    </row>
    <row r="383" spans="1:11" x14ac:dyDescent="0.2">
      <c r="A383" t="s">
        <v>510</v>
      </c>
      <c r="B383" s="31">
        <v>0</v>
      </c>
      <c r="C383" s="31">
        <v>0</v>
      </c>
      <c r="D383" s="31">
        <v>0</v>
      </c>
      <c r="E383" s="31">
        <v>0</v>
      </c>
      <c r="F383" s="31">
        <v>0</v>
      </c>
      <c r="G383" s="31">
        <v>0</v>
      </c>
      <c r="H383" s="31">
        <v>0</v>
      </c>
      <c r="I383" s="31">
        <v>0</v>
      </c>
      <c r="J383" s="31">
        <v>0</v>
      </c>
      <c r="K383" s="31">
        <v>0</v>
      </c>
    </row>
    <row r="384" spans="1:11" x14ac:dyDescent="0.2">
      <c r="A384" t="s">
        <v>633</v>
      </c>
      <c r="B384" s="31">
        <v>0</v>
      </c>
      <c r="C384" s="31">
        <v>0</v>
      </c>
      <c r="D384" s="31">
        <v>0</v>
      </c>
      <c r="E384" s="31">
        <v>0</v>
      </c>
      <c r="F384" s="31">
        <v>0</v>
      </c>
      <c r="G384" s="31">
        <v>0</v>
      </c>
      <c r="H384" s="31">
        <v>0</v>
      </c>
      <c r="I384" s="31">
        <v>0</v>
      </c>
      <c r="J384" s="31">
        <v>0</v>
      </c>
      <c r="K384" s="31">
        <v>0</v>
      </c>
    </row>
    <row r="385" spans="1:11" x14ac:dyDescent="0.2">
      <c r="A385" t="s">
        <v>313</v>
      </c>
      <c r="B385" s="31">
        <v>0</v>
      </c>
      <c r="C385" s="31">
        <v>0</v>
      </c>
      <c r="D385" s="31">
        <v>0</v>
      </c>
      <c r="E385" s="31">
        <v>0.5</v>
      </c>
      <c r="F385" s="31">
        <v>0.5</v>
      </c>
      <c r="G385" s="31">
        <v>0.5</v>
      </c>
      <c r="H385" s="31">
        <v>0</v>
      </c>
      <c r="I385" s="31">
        <v>0</v>
      </c>
      <c r="J385" s="31">
        <v>0</v>
      </c>
      <c r="K385" s="31">
        <v>0</v>
      </c>
    </row>
    <row r="386" spans="1:11" x14ac:dyDescent="0.2">
      <c r="A386" t="s">
        <v>314</v>
      </c>
      <c r="B386" s="31">
        <v>0</v>
      </c>
      <c r="C386" s="31">
        <v>0</v>
      </c>
      <c r="D386" s="31">
        <v>0</v>
      </c>
      <c r="E386" s="31">
        <v>0.5</v>
      </c>
      <c r="F386" s="31">
        <v>0</v>
      </c>
      <c r="G386" s="31">
        <v>0.5</v>
      </c>
      <c r="H386" s="31">
        <v>0</v>
      </c>
      <c r="I386" s="31">
        <v>0</v>
      </c>
      <c r="J386" s="31">
        <v>0</v>
      </c>
      <c r="K386" s="31">
        <v>0</v>
      </c>
    </row>
    <row r="387" spans="1:11" x14ac:dyDescent="0.2">
      <c r="A387" t="s">
        <v>315</v>
      </c>
      <c r="B387" s="31">
        <v>0</v>
      </c>
      <c r="C387" s="31">
        <v>0</v>
      </c>
      <c r="D387" s="31">
        <v>0</v>
      </c>
      <c r="E387" s="31">
        <v>0</v>
      </c>
      <c r="F387" s="31">
        <v>0</v>
      </c>
      <c r="G387" s="31">
        <v>0</v>
      </c>
      <c r="H387" s="31">
        <v>0</v>
      </c>
      <c r="I387" s="31">
        <v>0</v>
      </c>
      <c r="J387" s="31">
        <v>0</v>
      </c>
      <c r="K387" s="31">
        <v>0</v>
      </c>
    </row>
    <row r="388" spans="1:11" x14ac:dyDescent="0.2">
      <c r="A388" t="s">
        <v>316</v>
      </c>
      <c r="B388" s="31" t="s">
        <v>408</v>
      </c>
      <c r="C388" s="31" t="s">
        <v>408</v>
      </c>
      <c r="D388" s="31" t="s">
        <v>408</v>
      </c>
      <c r="E388" s="31" t="s">
        <v>408</v>
      </c>
      <c r="F388" s="31" t="s">
        <v>408</v>
      </c>
      <c r="G388" s="31" t="s">
        <v>408</v>
      </c>
      <c r="H388" s="31" t="s">
        <v>408</v>
      </c>
      <c r="I388" s="31" t="s">
        <v>408</v>
      </c>
      <c r="J388" s="31" t="s">
        <v>408</v>
      </c>
      <c r="K388" s="31" t="s">
        <v>408</v>
      </c>
    </row>
    <row r="389" spans="1:11" x14ac:dyDescent="0.2">
      <c r="A389" t="s">
        <v>317</v>
      </c>
      <c r="B389" s="31">
        <v>0</v>
      </c>
      <c r="C389" s="31">
        <v>0</v>
      </c>
      <c r="D389" s="31">
        <v>0</v>
      </c>
      <c r="E389" s="31">
        <v>0</v>
      </c>
      <c r="F389" s="31">
        <v>0</v>
      </c>
      <c r="G389" s="31">
        <v>0</v>
      </c>
      <c r="H389" s="31">
        <v>0</v>
      </c>
      <c r="I389" s="31">
        <v>0</v>
      </c>
      <c r="J389" s="31">
        <v>0</v>
      </c>
      <c r="K389" s="31">
        <v>0</v>
      </c>
    </row>
    <row r="390" spans="1:11" x14ac:dyDescent="0.2">
      <c r="A390" t="s">
        <v>681</v>
      </c>
      <c r="B390" s="31">
        <v>0</v>
      </c>
      <c r="C390" s="31">
        <v>0</v>
      </c>
      <c r="D390" s="31">
        <v>0</v>
      </c>
      <c r="E390" s="31">
        <v>0</v>
      </c>
      <c r="F390" s="31">
        <v>0</v>
      </c>
      <c r="G390" s="31">
        <v>0</v>
      </c>
      <c r="H390" s="31">
        <v>0</v>
      </c>
      <c r="I390" s="31">
        <v>0</v>
      </c>
      <c r="J390" s="31">
        <v>0</v>
      </c>
      <c r="K390" s="31">
        <v>0</v>
      </c>
    </row>
    <row r="391" spans="1:11" x14ac:dyDescent="0.2">
      <c r="A391" t="s">
        <v>318</v>
      </c>
      <c r="B391" s="31">
        <v>0</v>
      </c>
      <c r="C391" s="31">
        <v>0</v>
      </c>
      <c r="D391" s="31">
        <v>0</v>
      </c>
      <c r="E391" s="31">
        <v>0</v>
      </c>
      <c r="F391" s="31">
        <v>0</v>
      </c>
      <c r="G391" s="31">
        <v>0</v>
      </c>
      <c r="H391" s="31">
        <v>0</v>
      </c>
      <c r="I391" s="31">
        <v>0</v>
      </c>
      <c r="J391" s="31">
        <v>0</v>
      </c>
      <c r="K391" s="31">
        <v>0</v>
      </c>
    </row>
    <row r="392" spans="1:11" x14ac:dyDescent="0.2">
      <c r="A392" t="s">
        <v>319</v>
      </c>
      <c r="B392" s="31" t="s">
        <v>408</v>
      </c>
      <c r="C392" s="31" t="s">
        <v>408</v>
      </c>
      <c r="D392" s="31" t="s">
        <v>408</v>
      </c>
      <c r="E392" s="31" t="s">
        <v>408</v>
      </c>
      <c r="F392" s="31" t="s">
        <v>408</v>
      </c>
      <c r="G392" s="31" t="s">
        <v>408</v>
      </c>
      <c r="H392" s="31" t="s">
        <v>408</v>
      </c>
      <c r="I392" s="31" t="s">
        <v>408</v>
      </c>
      <c r="J392" s="31" t="s">
        <v>408</v>
      </c>
      <c r="K392" s="31" t="s">
        <v>408</v>
      </c>
    </row>
    <row r="393" spans="1:11" x14ac:dyDescent="0.2">
      <c r="A393" t="s">
        <v>716</v>
      </c>
      <c r="B393" s="31">
        <v>0</v>
      </c>
      <c r="C393" s="31">
        <v>0.5</v>
      </c>
      <c r="D393" s="31">
        <v>0</v>
      </c>
      <c r="E393" s="31">
        <v>1</v>
      </c>
      <c r="F393" s="31">
        <v>1</v>
      </c>
      <c r="G393" s="31">
        <v>0.5</v>
      </c>
      <c r="H393" s="31">
        <v>0.5</v>
      </c>
      <c r="I393" s="31">
        <v>0.5</v>
      </c>
      <c r="J393" s="31">
        <v>0.5</v>
      </c>
      <c r="K393" s="31">
        <v>0.5</v>
      </c>
    </row>
    <row r="394" spans="1:11" x14ac:dyDescent="0.2">
      <c r="A394" t="s">
        <v>682</v>
      </c>
      <c r="B394" s="31">
        <v>0</v>
      </c>
      <c r="C394" s="31">
        <v>0</v>
      </c>
      <c r="D394" s="31">
        <v>0</v>
      </c>
      <c r="E394" s="31">
        <v>0</v>
      </c>
      <c r="F394" s="31">
        <v>0</v>
      </c>
      <c r="G394" s="31">
        <v>0</v>
      </c>
      <c r="H394" s="31">
        <v>0</v>
      </c>
      <c r="I394" s="31">
        <v>0</v>
      </c>
      <c r="J394" s="31">
        <v>0</v>
      </c>
      <c r="K394" s="31">
        <v>0</v>
      </c>
    </row>
    <row r="395" spans="1:11" x14ac:dyDescent="0.2">
      <c r="A395" t="s">
        <v>683</v>
      </c>
      <c r="B395" s="31">
        <v>0</v>
      </c>
      <c r="C395" s="31">
        <v>0</v>
      </c>
      <c r="D395" s="31">
        <v>0</v>
      </c>
      <c r="E395" s="31">
        <v>0.5</v>
      </c>
      <c r="F395" s="31">
        <v>0.5</v>
      </c>
      <c r="G395" s="31">
        <v>0.5</v>
      </c>
      <c r="H395" s="31">
        <v>0</v>
      </c>
      <c r="I395" s="31">
        <v>0</v>
      </c>
      <c r="J395" s="31">
        <v>0</v>
      </c>
      <c r="K395" s="31">
        <v>0</v>
      </c>
    </row>
    <row r="396" spans="1:11" x14ac:dyDescent="0.2">
      <c r="A396" t="s">
        <v>684</v>
      </c>
      <c r="B396" s="31">
        <v>0</v>
      </c>
      <c r="C396" s="31">
        <v>0</v>
      </c>
      <c r="D396" s="31">
        <v>0</v>
      </c>
      <c r="E396" s="31">
        <v>0.5</v>
      </c>
      <c r="F396" s="31">
        <v>0.5</v>
      </c>
      <c r="G396" s="31">
        <v>0.5</v>
      </c>
      <c r="H396" s="31">
        <v>0</v>
      </c>
      <c r="I396" s="31">
        <v>0</v>
      </c>
      <c r="J396" s="31">
        <v>0</v>
      </c>
      <c r="K396" s="31">
        <v>0</v>
      </c>
    </row>
    <row r="397" spans="1:11" x14ac:dyDescent="0.2">
      <c r="A397" t="s">
        <v>320</v>
      </c>
      <c r="B397" s="31" t="s">
        <v>411</v>
      </c>
      <c r="C397" s="31">
        <v>0.5</v>
      </c>
      <c r="D397" s="31">
        <v>0</v>
      </c>
      <c r="E397" s="31">
        <v>1</v>
      </c>
      <c r="F397" s="31">
        <v>1</v>
      </c>
      <c r="G397" s="31">
        <v>1</v>
      </c>
      <c r="H397" s="31" t="s">
        <v>408</v>
      </c>
      <c r="I397" s="31" t="s">
        <v>408</v>
      </c>
      <c r="J397" s="31" t="s">
        <v>408</v>
      </c>
      <c r="K397" s="31" t="s">
        <v>408</v>
      </c>
    </row>
    <row r="398" spans="1:11" x14ac:dyDescent="0.2">
      <c r="A398" t="s">
        <v>321</v>
      </c>
      <c r="B398" s="31">
        <v>0</v>
      </c>
      <c r="C398" s="31">
        <v>0</v>
      </c>
      <c r="D398" s="31">
        <v>0</v>
      </c>
      <c r="E398" s="31">
        <v>0.5</v>
      </c>
      <c r="F398" s="31">
        <v>0.5</v>
      </c>
      <c r="G398" s="31">
        <v>0.5</v>
      </c>
      <c r="H398" s="31">
        <v>0</v>
      </c>
      <c r="I398" s="31">
        <v>0</v>
      </c>
      <c r="J398" s="31">
        <v>0</v>
      </c>
      <c r="K398" s="31">
        <v>0</v>
      </c>
    </row>
    <row r="399" spans="1:11" x14ac:dyDescent="0.2">
      <c r="A399" t="s">
        <v>322</v>
      </c>
      <c r="B399" s="31" t="s">
        <v>408</v>
      </c>
      <c r="C399" s="31" t="s">
        <v>408</v>
      </c>
      <c r="D399" s="31" t="s">
        <v>408</v>
      </c>
      <c r="E399" s="31" t="s">
        <v>408</v>
      </c>
      <c r="F399" s="31" t="s">
        <v>408</v>
      </c>
      <c r="G399" s="31" t="s">
        <v>408</v>
      </c>
      <c r="H399" s="31" t="s">
        <v>408</v>
      </c>
      <c r="I399" s="31" t="s">
        <v>408</v>
      </c>
      <c r="J399" s="31" t="s">
        <v>408</v>
      </c>
      <c r="K399" s="31" t="s">
        <v>408</v>
      </c>
    </row>
    <row r="400" spans="1:11" x14ac:dyDescent="0.2">
      <c r="A400" t="s">
        <v>323</v>
      </c>
      <c r="B400" s="31" t="s">
        <v>408</v>
      </c>
      <c r="C400" s="31" t="s">
        <v>408</v>
      </c>
      <c r="D400" s="31" t="s">
        <v>408</v>
      </c>
      <c r="E400" s="31" t="s">
        <v>408</v>
      </c>
      <c r="F400" s="31" t="s">
        <v>408</v>
      </c>
      <c r="G400" s="31" t="s">
        <v>408</v>
      </c>
      <c r="H400" s="31" t="s">
        <v>408</v>
      </c>
      <c r="I400" s="31" t="s">
        <v>408</v>
      </c>
      <c r="J400" s="31" t="s">
        <v>408</v>
      </c>
      <c r="K400" s="31" t="s">
        <v>408</v>
      </c>
    </row>
    <row r="401" spans="1:11" x14ac:dyDescent="0.2">
      <c r="A401" t="s">
        <v>685</v>
      </c>
      <c r="B401" s="31">
        <v>0</v>
      </c>
      <c r="C401" s="31">
        <v>0</v>
      </c>
      <c r="D401" s="31">
        <v>0</v>
      </c>
      <c r="E401" s="31">
        <v>0</v>
      </c>
      <c r="F401" s="31">
        <v>0</v>
      </c>
      <c r="G401" s="31">
        <v>0</v>
      </c>
      <c r="H401" s="31">
        <v>0</v>
      </c>
      <c r="I401" s="31">
        <v>0</v>
      </c>
      <c r="J401" s="31">
        <v>0</v>
      </c>
      <c r="K401" s="31">
        <v>0</v>
      </c>
    </row>
    <row r="402" spans="1:11" x14ac:dyDescent="0.2">
      <c r="A402" t="s">
        <v>686</v>
      </c>
      <c r="B402" s="31">
        <v>0</v>
      </c>
      <c r="C402" s="31">
        <v>0</v>
      </c>
      <c r="D402" s="31">
        <v>0</v>
      </c>
      <c r="E402" s="31">
        <v>0</v>
      </c>
      <c r="F402" s="31">
        <v>0</v>
      </c>
      <c r="G402" s="31">
        <v>0</v>
      </c>
      <c r="H402" s="31">
        <v>0</v>
      </c>
      <c r="I402" s="31">
        <v>0</v>
      </c>
      <c r="J402" s="31">
        <v>0</v>
      </c>
      <c r="K402" s="31">
        <v>0</v>
      </c>
    </row>
    <row r="403" spans="1:11" x14ac:dyDescent="0.2">
      <c r="A403" t="s">
        <v>324</v>
      </c>
      <c r="B403" s="31">
        <v>0</v>
      </c>
      <c r="C403" s="31">
        <v>0</v>
      </c>
      <c r="D403" s="31">
        <v>0</v>
      </c>
      <c r="E403" s="31">
        <v>0</v>
      </c>
      <c r="F403" s="31">
        <v>0</v>
      </c>
      <c r="G403" s="31">
        <v>0</v>
      </c>
      <c r="H403" s="31">
        <v>0</v>
      </c>
      <c r="I403" s="31">
        <v>0</v>
      </c>
      <c r="J403" s="31">
        <v>0</v>
      </c>
      <c r="K403" s="31">
        <v>0</v>
      </c>
    </row>
    <row r="404" spans="1:11" x14ac:dyDescent="0.2">
      <c r="A404" t="s">
        <v>687</v>
      </c>
      <c r="B404" s="31">
        <v>0</v>
      </c>
      <c r="C404" s="31">
        <v>0</v>
      </c>
      <c r="D404" s="31">
        <v>0</v>
      </c>
      <c r="E404" s="31">
        <v>0</v>
      </c>
      <c r="F404" s="31">
        <v>0</v>
      </c>
      <c r="G404" s="31">
        <v>0</v>
      </c>
      <c r="H404" s="31">
        <v>0</v>
      </c>
      <c r="I404" s="31">
        <v>0</v>
      </c>
      <c r="J404" s="31">
        <v>0</v>
      </c>
      <c r="K404" s="31">
        <v>0</v>
      </c>
    </row>
    <row r="405" spans="1:11" x14ac:dyDescent="0.2">
      <c r="A405" t="s">
        <v>688</v>
      </c>
      <c r="B405" s="31">
        <v>0</v>
      </c>
      <c r="C405" s="31">
        <v>0</v>
      </c>
      <c r="D405" s="31">
        <v>0</v>
      </c>
      <c r="E405" s="31">
        <v>0</v>
      </c>
      <c r="F405" s="31">
        <v>0</v>
      </c>
      <c r="G405" s="31">
        <v>0</v>
      </c>
      <c r="H405" s="31">
        <v>0</v>
      </c>
      <c r="I405" s="31">
        <v>0</v>
      </c>
      <c r="J405" s="31">
        <v>0</v>
      </c>
      <c r="K405" s="31">
        <v>0</v>
      </c>
    </row>
    <row r="406" spans="1:11" x14ac:dyDescent="0.2">
      <c r="A406" t="s">
        <v>689</v>
      </c>
      <c r="B406" s="31">
        <v>0</v>
      </c>
      <c r="C406" s="31">
        <v>0</v>
      </c>
      <c r="D406" s="31">
        <v>0</v>
      </c>
      <c r="E406" s="31">
        <v>0</v>
      </c>
      <c r="F406" s="31">
        <v>0</v>
      </c>
      <c r="G406" s="31">
        <v>0</v>
      </c>
      <c r="H406" s="31">
        <v>0</v>
      </c>
      <c r="I406" s="31">
        <v>0</v>
      </c>
      <c r="J406" s="31">
        <v>0</v>
      </c>
      <c r="K406" s="31">
        <v>0</v>
      </c>
    </row>
    <row r="407" spans="1:11" x14ac:dyDescent="0.2">
      <c r="A407" t="s">
        <v>325</v>
      </c>
      <c r="B407" s="31">
        <v>0</v>
      </c>
      <c r="C407" s="31">
        <v>0</v>
      </c>
      <c r="D407" s="31">
        <v>0</v>
      </c>
      <c r="E407" s="31">
        <v>0</v>
      </c>
      <c r="F407" s="31">
        <v>0</v>
      </c>
      <c r="G407" s="31">
        <v>0</v>
      </c>
      <c r="H407" s="31">
        <v>0</v>
      </c>
      <c r="I407" s="31">
        <v>0</v>
      </c>
      <c r="J407" s="31">
        <v>0</v>
      </c>
      <c r="K407" s="31">
        <v>0</v>
      </c>
    </row>
    <row r="408" spans="1:11" x14ac:dyDescent="0.2">
      <c r="A408" t="s">
        <v>641</v>
      </c>
      <c r="B408" s="31">
        <v>0</v>
      </c>
      <c r="C408" s="31">
        <v>0</v>
      </c>
      <c r="D408" s="31">
        <v>0</v>
      </c>
      <c r="E408" s="31">
        <v>0</v>
      </c>
      <c r="F408" s="31">
        <v>0</v>
      </c>
      <c r="G408" s="31">
        <v>0</v>
      </c>
      <c r="H408" s="31">
        <v>0</v>
      </c>
      <c r="I408" s="31">
        <v>0</v>
      </c>
      <c r="J408" s="31">
        <v>0</v>
      </c>
      <c r="K408" s="31">
        <v>0</v>
      </c>
    </row>
    <row r="409" spans="1:11" x14ac:dyDescent="0.2">
      <c r="A409" t="s">
        <v>326</v>
      </c>
      <c r="B409" s="31">
        <v>0</v>
      </c>
      <c r="C409" s="31">
        <v>0</v>
      </c>
      <c r="D409" s="31">
        <v>0</v>
      </c>
      <c r="E409" s="31">
        <v>0</v>
      </c>
      <c r="F409" s="31">
        <v>0</v>
      </c>
      <c r="G409" s="31">
        <v>0</v>
      </c>
      <c r="H409" s="31">
        <v>0</v>
      </c>
      <c r="I409" s="31">
        <v>0</v>
      </c>
      <c r="J409" s="31">
        <v>0</v>
      </c>
      <c r="K409" s="31">
        <v>0</v>
      </c>
    </row>
    <row r="410" spans="1:11" x14ac:dyDescent="0.2">
      <c r="A410" t="s">
        <v>690</v>
      </c>
      <c r="B410" s="31">
        <v>0</v>
      </c>
      <c r="C410" s="31">
        <v>0</v>
      </c>
      <c r="D410" s="31">
        <v>0</v>
      </c>
      <c r="E410" s="31">
        <v>0</v>
      </c>
      <c r="F410" s="31">
        <v>0</v>
      </c>
      <c r="G410" s="31">
        <v>0</v>
      </c>
      <c r="H410" s="31">
        <v>0</v>
      </c>
      <c r="I410" s="31">
        <v>0</v>
      </c>
      <c r="J410" s="31">
        <v>0</v>
      </c>
      <c r="K410" s="31">
        <v>0</v>
      </c>
    </row>
    <row r="411" spans="1:11" x14ac:dyDescent="0.2">
      <c r="A411" t="s">
        <v>327</v>
      </c>
      <c r="B411" s="31">
        <v>0</v>
      </c>
      <c r="C411" s="31">
        <v>0</v>
      </c>
      <c r="D411" s="31">
        <v>0</v>
      </c>
      <c r="E411" s="31">
        <v>0.75</v>
      </c>
      <c r="F411" s="31">
        <v>0.5</v>
      </c>
      <c r="G411" s="31">
        <v>0.5</v>
      </c>
      <c r="H411" s="31">
        <v>0</v>
      </c>
      <c r="I411" s="31">
        <v>0</v>
      </c>
      <c r="J411" s="31">
        <v>0</v>
      </c>
      <c r="K411" s="31">
        <v>0</v>
      </c>
    </row>
    <row r="412" spans="1:11" x14ac:dyDescent="0.2">
      <c r="A412" t="s">
        <v>691</v>
      </c>
      <c r="B412" s="31">
        <v>0</v>
      </c>
      <c r="C412" s="31">
        <v>0</v>
      </c>
      <c r="D412" s="31">
        <v>0</v>
      </c>
      <c r="E412" s="31">
        <v>0.5</v>
      </c>
      <c r="F412" s="31">
        <v>0.5</v>
      </c>
      <c r="G412" s="31">
        <v>0.5</v>
      </c>
      <c r="H412" s="31">
        <v>0</v>
      </c>
      <c r="I412" s="31">
        <v>0</v>
      </c>
      <c r="J412" s="31">
        <v>0</v>
      </c>
      <c r="K412" s="31">
        <v>0</v>
      </c>
    </row>
    <row r="413" spans="1:11" x14ac:dyDescent="0.2">
      <c r="A413" t="s">
        <v>328</v>
      </c>
      <c r="B413" s="31">
        <v>0</v>
      </c>
      <c r="C413" s="31">
        <v>0</v>
      </c>
      <c r="D413" s="31">
        <v>0</v>
      </c>
      <c r="E413" s="31">
        <v>0</v>
      </c>
      <c r="F413" s="31">
        <v>0</v>
      </c>
      <c r="G413" s="31">
        <v>0</v>
      </c>
      <c r="H413" s="31">
        <v>0</v>
      </c>
      <c r="I413" s="31">
        <v>0</v>
      </c>
      <c r="J413" s="31">
        <v>0</v>
      </c>
      <c r="K413" s="31">
        <v>0</v>
      </c>
    </row>
    <row r="414" spans="1:11" x14ac:dyDescent="0.2">
      <c r="A414" t="s">
        <v>692</v>
      </c>
      <c r="B414" s="31">
        <v>0</v>
      </c>
      <c r="C414" s="31">
        <v>0</v>
      </c>
      <c r="D414" s="31">
        <v>0</v>
      </c>
      <c r="E414" s="31">
        <v>0</v>
      </c>
      <c r="F414" s="31">
        <v>0</v>
      </c>
      <c r="G414" s="31">
        <v>0</v>
      </c>
      <c r="H414" s="31">
        <v>0</v>
      </c>
      <c r="I414" s="31">
        <v>0</v>
      </c>
      <c r="J414" s="31">
        <v>0</v>
      </c>
      <c r="K414" s="31">
        <v>0</v>
      </c>
    </row>
    <row r="415" spans="1:11" x14ac:dyDescent="0.2">
      <c r="A415" t="s">
        <v>329</v>
      </c>
      <c r="B415" s="31">
        <v>0</v>
      </c>
      <c r="C415" s="31">
        <v>0</v>
      </c>
      <c r="D415" s="31">
        <v>0</v>
      </c>
      <c r="E415" s="31">
        <v>0.5</v>
      </c>
      <c r="F415" s="31">
        <v>0.5</v>
      </c>
      <c r="G415" s="31">
        <v>0.5</v>
      </c>
      <c r="H415" s="31">
        <v>0</v>
      </c>
      <c r="I415" s="31">
        <v>0</v>
      </c>
      <c r="J415" s="31">
        <v>0</v>
      </c>
      <c r="K415" s="31">
        <v>0</v>
      </c>
    </row>
    <row r="416" spans="1:11" x14ac:dyDescent="0.2">
      <c r="A416" t="s">
        <v>330</v>
      </c>
      <c r="B416" s="31">
        <v>0</v>
      </c>
      <c r="C416" s="31">
        <v>0</v>
      </c>
      <c r="D416" s="31">
        <v>0</v>
      </c>
      <c r="E416" s="31">
        <v>0.5</v>
      </c>
      <c r="F416" s="31">
        <v>0.5</v>
      </c>
      <c r="G416" s="31">
        <v>0.5</v>
      </c>
      <c r="H416" s="31">
        <v>0</v>
      </c>
      <c r="I416" s="31">
        <v>0</v>
      </c>
      <c r="J416" s="31">
        <v>0</v>
      </c>
      <c r="K416" s="31">
        <v>0</v>
      </c>
    </row>
    <row r="417" spans="1:11" x14ac:dyDescent="0.2">
      <c r="A417" t="s">
        <v>331</v>
      </c>
      <c r="B417" s="31">
        <v>0</v>
      </c>
      <c r="C417" s="31">
        <v>0</v>
      </c>
      <c r="D417" s="31">
        <v>0</v>
      </c>
      <c r="E417" s="31">
        <v>0.5</v>
      </c>
      <c r="F417" s="31">
        <v>0.5</v>
      </c>
      <c r="G417" s="31">
        <v>0.5</v>
      </c>
      <c r="H417" s="31">
        <v>0</v>
      </c>
      <c r="I417" s="31">
        <v>0</v>
      </c>
      <c r="J417" s="31">
        <v>0</v>
      </c>
      <c r="K417" s="31">
        <v>0</v>
      </c>
    </row>
    <row r="418" spans="1:11" x14ac:dyDescent="0.2">
      <c r="A418" t="s">
        <v>725</v>
      </c>
      <c r="B418" s="31">
        <v>0</v>
      </c>
      <c r="C418" s="31">
        <v>0</v>
      </c>
      <c r="D418" s="31">
        <v>0</v>
      </c>
      <c r="E418" s="31">
        <v>0</v>
      </c>
      <c r="F418" s="31">
        <v>0</v>
      </c>
      <c r="G418" s="31">
        <v>0</v>
      </c>
      <c r="H418" s="31">
        <v>0</v>
      </c>
      <c r="I418" s="31">
        <v>0</v>
      </c>
      <c r="J418" s="31">
        <v>0</v>
      </c>
      <c r="K418" s="31">
        <v>0</v>
      </c>
    </row>
    <row r="419" spans="1:11" x14ac:dyDescent="0.2">
      <c r="A419" t="s">
        <v>693</v>
      </c>
      <c r="B419" s="31">
        <v>0</v>
      </c>
      <c r="C419" s="31">
        <v>0</v>
      </c>
      <c r="D419" s="31">
        <v>0</v>
      </c>
      <c r="E419" s="31">
        <v>0</v>
      </c>
      <c r="F419" s="31">
        <v>0</v>
      </c>
      <c r="G419" s="31">
        <v>0</v>
      </c>
      <c r="H419" s="31">
        <v>0</v>
      </c>
      <c r="I419" s="31">
        <v>0</v>
      </c>
      <c r="J419" s="31">
        <v>0</v>
      </c>
      <c r="K419" s="31">
        <v>0</v>
      </c>
    </row>
    <row r="420" spans="1:11" x14ac:dyDescent="0.2">
      <c r="A420" t="s">
        <v>332</v>
      </c>
      <c r="B420" s="31">
        <v>0</v>
      </c>
      <c r="C420" s="31">
        <v>0</v>
      </c>
      <c r="D420" s="31">
        <v>0</v>
      </c>
      <c r="E420" s="31">
        <v>0.5</v>
      </c>
      <c r="F420" s="31">
        <v>0.5</v>
      </c>
      <c r="G420" s="31">
        <v>0.5</v>
      </c>
      <c r="H420" s="31">
        <v>0</v>
      </c>
      <c r="I420" s="31">
        <v>0</v>
      </c>
      <c r="J420" s="31">
        <v>0</v>
      </c>
      <c r="K420" s="31">
        <v>0</v>
      </c>
    </row>
    <row r="421" spans="1:11" x14ac:dyDescent="0.2">
      <c r="A421" t="s">
        <v>333</v>
      </c>
      <c r="B421" s="31" t="s">
        <v>411</v>
      </c>
      <c r="C421" s="31">
        <v>0.5</v>
      </c>
      <c r="D421" s="31">
        <v>0</v>
      </c>
      <c r="E421" s="31">
        <v>1</v>
      </c>
      <c r="F421" s="31">
        <v>1</v>
      </c>
      <c r="G421" s="31">
        <v>1</v>
      </c>
      <c r="H421" s="31" t="s">
        <v>408</v>
      </c>
      <c r="I421" s="31" t="s">
        <v>408</v>
      </c>
      <c r="J421" s="31" t="s">
        <v>408</v>
      </c>
      <c r="K421" s="31" t="s">
        <v>408</v>
      </c>
    </row>
    <row r="422" spans="1:11" x14ac:dyDescent="0.2">
      <c r="A422" t="s">
        <v>694</v>
      </c>
      <c r="B422" s="31">
        <v>0</v>
      </c>
      <c r="C422" s="31">
        <v>0</v>
      </c>
      <c r="D422" s="31">
        <v>0</v>
      </c>
      <c r="E422" s="31">
        <v>0</v>
      </c>
      <c r="F422" s="31">
        <v>0</v>
      </c>
      <c r="G422" s="31">
        <v>0</v>
      </c>
      <c r="H422" s="31">
        <v>0</v>
      </c>
      <c r="I422" s="31">
        <v>0</v>
      </c>
      <c r="J422" s="31">
        <v>0</v>
      </c>
      <c r="K422" s="31">
        <v>0</v>
      </c>
    </row>
    <row r="423" spans="1:11" x14ac:dyDescent="0.2">
      <c r="A423" t="s">
        <v>334</v>
      </c>
      <c r="B423" s="31">
        <v>0</v>
      </c>
      <c r="C423" s="31">
        <v>0</v>
      </c>
      <c r="D423" s="31">
        <v>0</v>
      </c>
      <c r="E423" s="31">
        <v>0</v>
      </c>
      <c r="F423" s="31">
        <v>0</v>
      </c>
      <c r="G423" s="31">
        <v>0</v>
      </c>
      <c r="H423" s="31">
        <v>0</v>
      </c>
      <c r="I423" s="31">
        <v>0</v>
      </c>
      <c r="J423" s="31">
        <v>0</v>
      </c>
      <c r="K423" s="31">
        <v>0</v>
      </c>
    </row>
    <row r="424" spans="1:11" x14ac:dyDescent="0.2">
      <c r="A424" t="s">
        <v>695</v>
      </c>
      <c r="B424" s="31">
        <v>0</v>
      </c>
      <c r="C424" s="31">
        <v>0</v>
      </c>
      <c r="D424" s="31">
        <v>0</v>
      </c>
      <c r="E424" s="31">
        <v>0</v>
      </c>
      <c r="F424" s="31">
        <v>0</v>
      </c>
      <c r="G424" s="31">
        <v>0</v>
      </c>
      <c r="H424" s="31">
        <v>0</v>
      </c>
      <c r="I424" s="31">
        <v>0</v>
      </c>
      <c r="J424" s="31">
        <v>0</v>
      </c>
      <c r="K424" s="31">
        <v>0</v>
      </c>
    </row>
    <row r="425" spans="1:11" x14ac:dyDescent="0.2">
      <c r="A425" t="s">
        <v>335</v>
      </c>
      <c r="B425" s="31">
        <v>0</v>
      </c>
      <c r="C425" s="31">
        <v>0</v>
      </c>
      <c r="D425" s="31">
        <v>0</v>
      </c>
      <c r="E425" s="31">
        <v>0</v>
      </c>
      <c r="F425" s="31">
        <v>0</v>
      </c>
      <c r="G425" s="31">
        <v>0</v>
      </c>
      <c r="H425" s="31">
        <v>0</v>
      </c>
      <c r="I425" s="31">
        <v>0</v>
      </c>
      <c r="J425" s="31">
        <v>0</v>
      </c>
      <c r="K425" s="31">
        <v>0</v>
      </c>
    </row>
    <row r="426" spans="1:11" x14ac:dyDescent="0.2">
      <c r="A426" t="s">
        <v>336</v>
      </c>
      <c r="B426" s="31" t="s">
        <v>408</v>
      </c>
      <c r="C426" s="31" t="s">
        <v>408</v>
      </c>
      <c r="D426" s="31">
        <v>0</v>
      </c>
      <c r="E426" s="31" t="s">
        <v>408</v>
      </c>
      <c r="F426" s="31" t="s">
        <v>408</v>
      </c>
      <c r="G426" s="31" t="s">
        <v>408</v>
      </c>
      <c r="H426" s="31" t="s">
        <v>408</v>
      </c>
      <c r="I426" s="31" t="s">
        <v>408</v>
      </c>
      <c r="J426" s="31" t="s">
        <v>408</v>
      </c>
      <c r="K426" s="31" t="s">
        <v>408</v>
      </c>
    </row>
    <row r="427" spans="1:11" x14ac:dyDescent="0.2">
      <c r="A427" t="s">
        <v>337</v>
      </c>
      <c r="B427" s="31">
        <v>0</v>
      </c>
      <c r="C427" s="31">
        <v>0</v>
      </c>
      <c r="D427" s="31">
        <v>0</v>
      </c>
      <c r="E427" s="31">
        <v>0</v>
      </c>
      <c r="F427" s="31">
        <v>0</v>
      </c>
      <c r="G427" s="31">
        <v>0</v>
      </c>
      <c r="H427" s="31">
        <v>0</v>
      </c>
      <c r="I427" s="31">
        <v>0</v>
      </c>
      <c r="J427" s="31">
        <v>0</v>
      </c>
      <c r="K427" s="31">
        <v>0</v>
      </c>
    </row>
    <row r="428" spans="1:11" x14ac:dyDescent="0.2">
      <c r="A428" t="s">
        <v>726</v>
      </c>
      <c r="B428" s="31">
        <v>0</v>
      </c>
      <c r="C428" s="31">
        <v>0</v>
      </c>
      <c r="D428" s="31">
        <v>0</v>
      </c>
      <c r="E428" s="31">
        <v>0</v>
      </c>
      <c r="F428" s="31">
        <v>0</v>
      </c>
      <c r="G428" s="31">
        <v>0</v>
      </c>
      <c r="H428" s="31">
        <v>0</v>
      </c>
      <c r="I428" s="31">
        <v>0</v>
      </c>
      <c r="J428" s="31">
        <v>0</v>
      </c>
      <c r="K428" s="31">
        <v>0</v>
      </c>
    </row>
    <row r="429" spans="1:11" x14ac:dyDescent="0.2">
      <c r="A429" t="s">
        <v>727</v>
      </c>
      <c r="B429" s="31">
        <v>0</v>
      </c>
      <c r="C429" s="31">
        <v>0</v>
      </c>
      <c r="D429" s="31">
        <v>0</v>
      </c>
      <c r="E429" s="31">
        <v>0</v>
      </c>
      <c r="F429" s="31">
        <v>0</v>
      </c>
      <c r="G429" s="31">
        <v>0</v>
      </c>
      <c r="H429" s="31">
        <v>0</v>
      </c>
      <c r="I429" s="31">
        <v>0</v>
      </c>
      <c r="J429" s="31">
        <v>0</v>
      </c>
      <c r="K429" s="31">
        <v>0</v>
      </c>
    </row>
    <row r="430" spans="1:11" x14ac:dyDescent="0.2">
      <c r="A430" t="s">
        <v>696</v>
      </c>
      <c r="B430" s="31">
        <v>0</v>
      </c>
      <c r="C430" s="31">
        <v>0</v>
      </c>
      <c r="D430" s="31">
        <v>0</v>
      </c>
      <c r="E430" s="31">
        <v>0</v>
      </c>
      <c r="F430" s="31">
        <v>0</v>
      </c>
      <c r="G430" s="31">
        <v>0</v>
      </c>
      <c r="H430" s="31">
        <v>0</v>
      </c>
      <c r="I430" s="31">
        <v>0</v>
      </c>
      <c r="J430" s="31">
        <v>0</v>
      </c>
      <c r="K430" s="31">
        <v>0</v>
      </c>
    </row>
    <row r="431" spans="1:11" x14ac:dyDescent="0.2">
      <c r="A431" t="s">
        <v>697</v>
      </c>
      <c r="B431" s="31">
        <v>0</v>
      </c>
      <c r="C431" s="31">
        <v>0</v>
      </c>
      <c r="D431" s="31">
        <v>0</v>
      </c>
      <c r="E431" s="31">
        <v>0</v>
      </c>
      <c r="F431" s="31">
        <v>0</v>
      </c>
      <c r="G431" s="31">
        <v>0</v>
      </c>
      <c r="H431" s="31">
        <v>0</v>
      </c>
      <c r="I431" s="31">
        <v>0</v>
      </c>
      <c r="J431" s="31">
        <v>0</v>
      </c>
      <c r="K431" s="31">
        <v>0</v>
      </c>
    </row>
    <row r="432" spans="1:11" x14ac:dyDescent="0.2">
      <c r="A432" t="s">
        <v>338</v>
      </c>
      <c r="B432" s="31">
        <v>0</v>
      </c>
      <c r="C432" s="31">
        <v>0</v>
      </c>
      <c r="D432" s="31">
        <v>0</v>
      </c>
      <c r="E432" s="31">
        <v>0.5</v>
      </c>
      <c r="F432" s="31">
        <v>0.5</v>
      </c>
      <c r="G432" s="31">
        <v>0.5</v>
      </c>
      <c r="H432" s="31">
        <v>0</v>
      </c>
      <c r="I432" s="31">
        <v>0</v>
      </c>
      <c r="J432" s="31">
        <v>0</v>
      </c>
      <c r="K432" s="31">
        <v>0</v>
      </c>
    </row>
    <row r="433" spans="1:11" x14ac:dyDescent="0.2">
      <c r="A433" t="s">
        <v>698</v>
      </c>
      <c r="B433" s="31">
        <v>0</v>
      </c>
      <c r="C433" s="31">
        <v>0</v>
      </c>
      <c r="D433" s="31">
        <v>0</v>
      </c>
      <c r="E433" s="31">
        <v>0</v>
      </c>
      <c r="F433" s="31">
        <v>0</v>
      </c>
      <c r="G433" s="31">
        <v>0</v>
      </c>
      <c r="H433" s="31">
        <v>0</v>
      </c>
      <c r="I433" s="31">
        <v>0</v>
      </c>
      <c r="J433" s="31">
        <v>0</v>
      </c>
      <c r="K433" s="31">
        <v>0</v>
      </c>
    </row>
    <row r="434" spans="1:11" x14ac:dyDescent="0.2">
      <c r="A434" t="s">
        <v>339</v>
      </c>
      <c r="B434" s="31">
        <v>0</v>
      </c>
      <c r="C434" s="31">
        <v>0</v>
      </c>
      <c r="D434" s="31">
        <v>0</v>
      </c>
      <c r="E434" s="31">
        <v>0</v>
      </c>
      <c r="F434" s="31">
        <v>0</v>
      </c>
      <c r="G434" s="31">
        <v>0</v>
      </c>
      <c r="H434" s="31">
        <v>0</v>
      </c>
      <c r="I434" s="31">
        <v>0</v>
      </c>
      <c r="J434" s="31">
        <v>0</v>
      </c>
      <c r="K434" s="31">
        <v>0</v>
      </c>
    </row>
    <row r="435" spans="1:11" x14ac:dyDescent="0.2">
      <c r="A435" t="s">
        <v>340</v>
      </c>
      <c r="B435" s="31">
        <v>0</v>
      </c>
      <c r="C435" s="31">
        <v>0</v>
      </c>
      <c r="D435" s="31">
        <v>0</v>
      </c>
      <c r="E435" s="31">
        <v>0.5</v>
      </c>
      <c r="F435" s="31">
        <v>0.5</v>
      </c>
      <c r="G435" s="31">
        <v>0.5</v>
      </c>
      <c r="H435" s="31">
        <v>0</v>
      </c>
      <c r="I435" s="31">
        <v>0</v>
      </c>
      <c r="J435" s="31">
        <v>0</v>
      </c>
      <c r="K435" s="31">
        <v>0</v>
      </c>
    </row>
    <row r="436" spans="1:11" x14ac:dyDescent="0.2">
      <c r="A436" t="s">
        <v>699</v>
      </c>
      <c r="B436" s="31">
        <v>0</v>
      </c>
      <c r="C436" s="31">
        <v>0</v>
      </c>
      <c r="D436" s="31">
        <v>0</v>
      </c>
      <c r="E436" s="31">
        <v>0</v>
      </c>
      <c r="F436" s="31">
        <v>0</v>
      </c>
      <c r="G436" s="31">
        <v>0</v>
      </c>
      <c r="H436" s="31">
        <v>0</v>
      </c>
      <c r="I436" s="31">
        <v>0</v>
      </c>
      <c r="J436" s="31">
        <v>0</v>
      </c>
      <c r="K436" s="31">
        <v>0</v>
      </c>
    </row>
    <row r="437" spans="1:11" x14ac:dyDescent="0.2">
      <c r="A437" t="s">
        <v>728</v>
      </c>
      <c r="B437" s="31">
        <v>0</v>
      </c>
      <c r="C437" s="31">
        <v>0</v>
      </c>
      <c r="D437" s="31">
        <v>0</v>
      </c>
      <c r="E437" s="31">
        <v>0.5</v>
      </c>
      <c r="F437" s="31">
        <v>0.5</v>
      </c>
      <c r="G437" s="31">
        <v>0.5</v>
      </c>
      <c r="H437" s="31">
        <v>0</v>
      </c>
      <c r="I437" s="31">
        <v>0</v>
      </c>
      <c r="J437" s="31">
        <v>0</v>
      </c>
      <c r="K437" s="31">
        <v>0</v>
      </c>
    </row>
    <row r="438" spans="1:11" x14ac:dyDescent="0.2">
      <c r="A438" t="s">
        <v>341</v>
      </c>
      <c r="B438" s="31" t="s">
        <v>411</v>
      </c>
      <c r="C438" s="31">
        <v>0.5</v>
      </c>
      <c r="D438" s="31">
        <v>0</v>
      </c>
      <c r="E438" s="31">
        <v>1</v>
      </c>
      <c r="F438" s="31">
        <v>1</v>
      </c>
      <c r="G438" s="31">
        <v>1</v>
      </c>
      <c r="H438" s="31" t="s">
        <v>408</v>
      </c>
      <c r="I438" s="31" t="s">
        <v>408</v>
      </c>
      <c r="J438" s="31" t="s">
        <v>408</v>
      </c>
      <c r="K438" s="31" t="s">
        <v>408</v>
      </c>
    </row>
    <row r="439" spans="1:11" x14ac:dyDescent="0.2">
      <c r="A439" t="s">
        <v>342</v>
      </c>
      <c r="B439" s="31">
        <v>0</v>
      </c>
      <c r="C439" s="31">
        <v>0</v>
      </c>
      <c r="D439" s="31">
        <v>0</v>
      </c>
      <c r="E439" s="31">
        <v>0.5</v>
      </c>
      <c r="F439" s="31">
        <v>0.5</v>
      </c>
      <c r="G439" s="31">
        <v>0.5</v>
      </c>
      <c r="H439" s="31">
        <v>0</v>
      </c>
      <c r="I439" s="31">
        <v>0</v>
      </c>
      <c r="J439" s="31">
        <v>0</v>
      </c>
      <c r="K439" s="31">
        <v>0</v>
      </c>
    </row>
    <row r="440" spans="1:11" x14ac:dyDescent="0.2">
      <c r="A440" t="s">
        <v>700</v>
      </c>
      <c r="B440" s="31">
        <v>0</v>
      </c>
      <c r="C440" s="31">
        <v>0</v>
      </c>
      <c r="D440" s="31">
        <v>0</v>
      </c>
      <c r="E440" s="31">
        <v>0</v>
      </c>
      <c r="F440" s="31">
        <v>0</v>
      </c>
      <c r="G440" s="31">
        <v>0</v>
      </c>
      <c r="H440" s="31">
        <v>0</v>
      </c>
      <c r="I440" s="31">
        <v>0</v>
      </c>
      <c r="J440" s="31">
        <v>0</v>
      </c>
      <c r="K440" s="31">
        <v>0</v>
      </c>
    </row>
    <row r="441" spans="1:11" x14ac:dyDescent="0.2">
      <c r="A441" t="s">
        <v>343</v>
      </c>
      <c r="B441" s="31">
        <v>0</v>
      </c>
      <c r="C441" s="31" t="s">
        <v>408</v>
      </c>
      <c r="D441" s="31">
        <v>0</v>
      </c>
      <c r="E441" s="31" t="s">
        <v>408</v>
      </c>
      <c r="F441" s="31" t="s">
        <v>408</v>
      </c>
      <c r="G441" s="31" t="s">
        <v>408</v>
      </c>
      <c r="H441" s="31" t="s">
        <v>408</v>
      </c>
      <c r="I441" s="31" t="s">
        <v>408</v>
      </c>
      <c r="J441" s="31" t="s">
        <v>408</v>
      </c>
      <c r="K441" s="31" t="s">
        <v>408</v>
      </c>
    </row>
    <row r="442" spans="1:11" x14ac:dyDescent="0.2">
      <c r="A442" t="s">
        <v>344</v>
      </c>
      <c r="B442" s="31">
        <v>0</v>
      </c>
      <c r="C442" s="31" t="s">
        <v>408</v>
      </c>
      <c r="D442" s="31">
        <v>0</v>
      </c>
      <c r="E442" s="31" t="s">
        <v>408</v>
      </c>
      <c r="F442" s="31" t="s">
        <v>408</v>
      </c>
      <c r="G442" s="31" t="s">
        <v>408</v>
      </c>
      <c r="H442" s="31" t="s">
        <v>408</v>
      </c>
      <c r="I442" s="31" t="s">
        <v>408</v>
      </c>
      <c r="J442" s="31" t="s">
        <v>408</v>
      </c>
      <c r="K442" s="31" t="s">
        <v>408</v>
      </c>
    </row>
    <row r="443" spans="1:11" x14ac:dyDescent="0.2">
      <c r="A443" t="s">
        <v>701</v>
      </c>
      <c r="B443" s="31">
        <v>0</v>
      </c>
      <c r="C443" s="31">
        <v>0</v>
      </c>
      <c r="D443" s="31">
        <v>0</v>
      </c>
      <c r="E443" s="31">
        <v>0</v>
      </c>
      <c r="F443" s="31">
        <v>0</v>
      </c>
      <c r="G443" s="31">
        <v>0</v>
      </c>
      <c r="H443" s="31">
        <v>0</v>
      </c>
      <c r="I443" s="31">
        <v>0</v>
      </c>
      <c r="J443" s="31">
        <v>0</v>
      </c>
      <c r="K443" s="31">
        <v>0</v>
      </c>
    </row>
    <row r="444" spans="1:11" x14ac:dyDescent="0.2">
      <c r="A444" t="s">
        <v>702</v>
      </c>
      <c r="B444" s="31">
        <v>0</v>
      </c>
      <c r="C444" s="31">
        <v>0</v>
      </c>
      <c r="D444" s="31">
        <v>0</v>
      </c>
      <c r="E444" s="31">
        <v>0</v>
      </c>
      <c r="F444" s="31">
        <v>0</v>
      </c>
      <c r="G444" s="31">
        <v>0</v>
      </c>
      <c r="H444" s="31">
        <v>0</v>
      </c>
      <c r="I444" s="31">
        <v>0</v>
      </c>
      <c r="J444" s="31">
        <v>0</v>
      </c>
      <c r="K444" s="31">
        <v>0</v>
      </c>
    </row>
    <row r="445" spans="1:11" x14ac:dyDescent="0.2">
      <c r="A445" t="s">
        <v>703</v>
      </c>
      <c r="B445" s="31">
        <v>0</v>
      </c>
      <c r="C445" s="31">
        <v>0</v>
      </c>
      <c r="D445" s="31">
        <v>0</v>
      </c>
      <c r="E445" s="31">
        <v>0</v>
      </c>
      <c r="F445" s="31">
        <v>0</v>
      </c>
      <c r="G445" s="31">
        <v>0</v>
      </c>
      <c r="H445" s="31">
        <v>0</v>
      </c>
      <c r="I445" s="31">
        <v>0</v>
      </c>
      <c r="J445" s="31">
        <v>0</v>
      </c>
      <c r="K445" s="31">
        <v>0</v>
      </c>
    </row>
    <row r="446" spans="1:11" x14ac:dyDescent="0.2">
      <c r="A446" t="s">
        <v>345</v>
      </c>
      <c r="B446" s="31">
        <v>0</v>
      </c>
      <c r="C446" s="31">
        <v>0</v>
      </c>
      <c r="D446" s="31">
        <v>0</v>
      </c>
      <c r="E446" s="31">
        <v>0</v>
      </c>
      <c r="F446" s="31">
        <v>0</v>
      </c>
      <c r="G446" s="31">
        <v>0</v>
      </c>
      <c r="H446" s="31">
        <v>0</v>
      </c>
      <c r="I446" s="31">
        <v>0</v>
      </c>
      <c r="J446" s="31">
        <v>0</v>
      </c>
      <c r="K446" s="31">
        <v>0</v>
      </c>
    </row>
    <row r="447" spans="1:11" x14ac:dyDescent="0.2">
      <c r="A447" t="s">
        <v>346</v>
      </c>
      <c r="B447" s="31">
        <v>0</v>
      </c>
      <c r="C447" s="31">
        <v>0</v>
      </c>
      <c r="D447" s="31">
        <v>0</v>
      </c>
      <c r="E447" s="31">
        <v>0.5</v>
      </c>
      <c r="F447" s="31">
        <v>0.5</v>
      </c>
      <c r="G447" s="31">
        <v>0.5</v>
      </c>
      <c r="H447" s="31">
        <v>0</v>
      </c>
      <c r="I447" s="31">
        <v>0</v>
      </c>
      <c r="J447" s="31">
        <v>0</v>
      </c>
      <c r="K447" s="31">
        <v>0</v>
      </c>
    </row>
    <row r="448" spans="1:11" x14ac:dyDescent="0.2">
      <c r="A448" t="s">
        <v>347</v>
      </c>
      <c r="B448" s="31" t="s">
        <v>411</v>
      </c>
      <c r="C448" s="31">
        <v>0.5</v>
      </c>
      <c r="D448" s="31">
        <v>0</v>
      </c>
      <c r="E448" s="31">
        <v>1</v>
      </c>
      <c r="F448" s="31">
        <v>1</v>
      </c>
      <c r="G448" s="31">
        <v>1</v>
      </c>
      <c r="H448" s="31" t="s">
        <v>408</v>
      </c>
      <c r="I448" s="31" t="s">
        <v>408</v>
      </c>
      <c r="J448" s="31" t="s">
        <v>408</v>
      </c>
      <c r="K448" s="31" t="s">
        <v>408</v>
      </c>
    </row>
    <row r="449" spans="1:11" x14ac:dyDescent="0.2">
      <c r="A449" t="s">
        <v>348</v>
      </c>
      <c r="B449" s="31">
        <v>0</v>
      </c>
      <c r="C449" s="31">
        <v>0</v>
      </c>
      <c r="D449" s="31">
        <v>0</v>
      </c>
      <c r="E449" s="31">
        <v>0</v>
      </c>
      <c r="F449" s="31">
        <v>0</v>
      </c>
      <c r="G449" s="31">
        <v>0</v>
      </c>
      <c r="H449" s="31">
        <v>0</v>
      </c>
      <c r="I449" s="31">
        <v>0</v>
      </c>
      <c r="J449" s="31">
        <v>0</v>
      </c>
      <c r="K449" s="31">
        <v>0</v>
      </c>
    </row>
    <row r="450" spans="1:11" x14ac:dyDescent="0.2">
      <c r="A450" t="s">
        <v>349</v>
      </c>
      <c r="B450" s="31">
        <v>0</v>
      </c>
      <c r="C450" s="31">
        <v>0</v>
      </c>
      <c r="D450" s="31">
        <v>0</v>
      </c>
      <c r="E450" s="31">
        <v>0</v>
      </c>
      <c r="F450" s="31">
        <v>0</v>
      </c>
      <c r="G450" s="31">
        <v>0</v>
      </c>
      <c r="H450" s="31">
        <v>0</v>
      </c>
      <c r="I450" s="31">
        <v>0</v>
      </c>
      <c r="J450" s="31">
        <v>0</v>
      </c>
      <c r="K450" s="31">
        <v>0</v>
      </c>
    </row>
    <row r="451" spans="1:11" x14ac:dyDescent="0.2">
      <c r="A451" t="s">
        <v>704</v>
      </c>
      <c r="B451" s="31">
        <v>0</v>
      </c>
      <c r="C451" s="31">
        <v>0</v>
      </c>
      <c r="D451" s="31">
        <v>0</v>
      </c>
      <c r="E451" s="31">
        <v>0</v>
      </c>
      <c r="F451" s="31">
        <v>0</v>
      </c>
      <c r="G451" s="31">
        <v>0</v>
      </c>
      <c r="H451" s="31">
        <v>0</v>
      </c>
      <c r="I451" s="31">
        <v>0</v>
      </c>
      <c r="J451" s="31">
        <v>0</v>
      </c>
      <c r="K451" s="31">
        <v>0</v>
      </c>
    </row>
    <row r="452" spans="1:11" x14ac:dyDescent="0.2">
      <c r="A452" t="s">
        <v>350</v>
      </c>
      <c r="B452" s="31">
        <v>0</v>
      </c>
      <c r="C452" s="31">
        <v>0</v>
      </c>
      <c r="D452" s="31">
        <v>0</v>
      </c>
      <c r="E452" s="31">
        <v>0.5</v>
      </c>
      <c r="F452" s="31">
        <v>0.5</v>
      </c>
      <c r="G452" s="31">
        <v>0.5</v>
      </c>
      <c r="H452" s="31">
        <v>0</v>
      </c>
      <c r="I452" s="31">
        <v>0</v>
      </c>
      <c r="J452" s="31">
        <v>0</v>
      </c>
      <c r="K452" s="31">
        <v>0</v>
      </c>
    </row>
    <row r="453" spans="1:11" x14ac:dyDescent="0.2">
      <c r="A453" t="s">
        <v>351</v>
      </c>
      <c r="B453" s="31">
        <v>0</v>
      </c>
      <c r="C453" s="31">
        <v>0</v>
      </c>
      <c r="D453" s="31">
        <v>0</v>
      </c>
      <c r="E453" s="31">
        <v>0.5</v>
      </c>
      <c r="F453" s="31">
        <v>0.5</v>
      </c>
      <c r="G453" s="31">
        <v>0.5</v>
      </c>
      <c r="H453" s="31">
        <v>0</v>
      </c>
      <c r="I453" s="31">
        <v>0</v>
      </c>
      <c r="J453" s="31">
        <v>0</v>
      </c>
      <c r="K453" s="31">
        <v>0</v>
      </c>
    </row>
    <row r="454" spans="1:11" x14ac:dyDescent="0.2">
      <c r="A454" t="s">
        <v>352</v>
      </c>
      <c r="B454" s="31" t="s">
        <v>408</v>
      </c>
      <c r="C454" s="31" t="s">
        <v>408</v>
      </c>
      <c r="D454" s="31" t="s">
        <v>408</v>
      </c>
      <c r="E454" s="31" t="s">
        <v>408</v>
      </c>
      <c r="F454" s="31" t="s">
        <v>408</v>
      </c>
      <c r="G454" s="31" t="s">
        <v>408</v>
      </c>
      <c r="H454" s="31" t="s">
        <v>408</v>
      </c>
      <c r="I454" s="31" t="s">
        <v>408</v>
      </c>
      <c r="J454" s="31" t="s">
        <v>408</v>
      </c>
      <c r="K454" s="31" t="s">
        <v>408</v>
      </c>
    </row>
    <row r="455" spans="1:11" x14ac:dyDescent="0.2">
      <c r="A455" t="s">
        <v>353</v>
      </c>
      <c r="B455" s="31">
        <v>0</v>
      </c>
      <c r="C455" s="31">
        <v>1</v>
      </c>
      <c r="D455" s="31" t="s">
        <v>408</v>
      </c>
      <c r="E455" s="31">
        <v>1</v>
      </c>
      <c r="F455" s="31">
        <v>1</v>
      </c>
      <c r="G455" s="31">
        <v>1</v>
      </c>
      <c r="H455" s="31" t="s">
        <v>408</v>
      </c>
      <c r="I455" s="31" t="s">
        <v>408</v>
      </c>
      <c r="J455" s="31" t="s">
        <v>408</v>
      </c>
      <c r="K455" s="31" t="s">
        <v>408</v>
      </c>
    </row>
    <row r="456" spans="1:11" x14ac:dyDescent="0.2">
      <c r="A456" t="s">
        <v>354</v>
      </c>
      <c r="B456" s="31">
        <v>0</v>
      </c>
      <c r="C456" s="31">
        <v>0</v>
      </c>
      <c r="D456" s="31">
        <v>0</v>
      </c>
      <c r="E456" s="31">
        <v>0</v>
      </c>
      <c r="F456" s="31">
        <v>0</v>
      </c>
      <c r="G456" s="31">
        <v>0</v>
      </c>
      <c r="H456" s="31">
        <v>0</v>
      </c>
      <c r="I456" s="31">
        <v>0</v>
      </c>
      <c r="J456" s="31">
        <v>0</v>
      </c>
      <c r="K456" s="31">
        <v>0</v>
      </c>
    </row>
    <row r="457" spans="1:11" x14ac:dyDescent="0.2">
      <c r="A457" t="s">
        <v>355</v>
      </c>
      <c r="B457" s="31" t="s">
        <v>408</v>
      </c>
      <c r="C457" s="31" t="s">
        <v>408</v>
      </c>
      <c r="D457" s="31" t="s">
        <v>408</v>
      </c>
      <c r="E457" s="31" t="s">
        <v>408</v>
      </c>
      <c r="F457" s="31" t="s">
        <v>408</v>
      </c>
      <c r="G457" s="31" t="s">
        <v>408</v>
      </c>
      <c r="H457" s="31" t="s">
        <v>408</v>
      </c>
      <c r="I457" s="31" t="s">
        <v>408</v>
      </c>
      <c r="J457" s="31" t="s">
        <v>408</v>
      </c>
      <c r="K457" s="31" t="s">
        <v>408</v>
      </c>
    </row>
    <row r="458" spans="1:11" x14ac:dyDescent="0.2">
      <c r="A458" t="s">
        <v>358</v>
      </c>
      <c r="B458" s="31">
        <v>0</v>
      </c>
      <c r="C458" s="31">
        <v>0</v>
      </c>
      <c r="D458" s="31">
        <v>0</v>
      </c>
      <c r="E458" s="31">
        <v>0</v>
      </c>
      <c r="F458" s="31">
        <v>0</v>
      </c>
      <c r="G458" s="31">
        <v>0</v>
      </c>
      <c r="H458" s="31">
        <v>0</v>
      </c>
      <c r="I458" s="31">
        <v>0</v>
      </c>
      <c r="J458" s="31">
        <v>0</v>
      </c>
      <c r="K458" s="31">
        <v>0</v>
      </c>
    </row>
    <row r="459" spans="1:11" x14ac:dyDescent="0.2">
      <c r="A459" t="s">
        <v>706</v>
      </c>
      <c r="B459" s="31">
        <v>0</v>
      </c>
      <c r="C459" s="31">
        <v>0</v>
      </c>
      <c r="D459" s="31">
        <v>0</v>
      </c>
      <c r="E459" s="31">
        <v>0</v>
      </c>
      <c r="F459" s="31">
        <v>0</v>
      </c>
      <c r="G459" s="31">
        <v>0</v>
      </c>
      <c r="H459" s="31">
        <v>0</v>
      </c>
      <c r="I459" s="31">
        <v>0</v>
      </c>
      <c r="J459" s="31">
        <v>0</v>
      </c>
      <c r="K459" s="31">
        <v>0</v>
      </c>
    </row>
    <row r="460" spans="1:11" x14ac:dyDescent="0.2">
      <c r="A460" t="s">
        <v>359</v>
      </c>
      <c r="B460" s="31">
        <v>0</v>
      </c>
      <c r="C460" s="31">
        <v>0</v>
      </c>
      <c r="D460" s="31">
        <v>0</v>
      </c>
      <c r="E460" s="31">
        <v>1</v>
      </c>
      <c r="F460" s="31">
        <v>1</v>
      </c>
      <c r="G460" s="31">
        <v>1</v>
      </c>
      <c r="H460" s="31">
        <v>0</v>
      </c>
      <c r="I460" s="31">
        <v>0</v>
      </c>
      <c r="J460" s="31">
        <v>0</v>
      </c>
      <c r="K460" s="31">
        <v>0</v>
      </c>
    </row>
    <row r="461" spans="1:11" x14ac:dyDescent="0.2">
      <c r="A461" t="s">
        <v>360</v>
      </c>
      <c r="B461" s="31">
        <v>0</v>
      </c>
      <c r="C461" s="31">
        <v>0</v>
      </c>
      <c r="D461" s="31">
        <v>0</v>
      </c>
      <c r="E461" s="31">
        <v>1</v>
      </c>
      <c r="F461" s="31">
        <v>1</v>
      </c>
      <c r="G461" s="31">
        <v>1</v>
      </c>
      <c r="H461" s="31">
        <v>0</v>
      </c>
      <c r="I461" s="31">
        <v>0</v>
      </c>
      <c r="J461" s="31">
        <v>0</v>
      </c>
      <c r="K461" s="31">
        <v>0</v>
      </c>
    </row>
    <row r="462" spans="1:11" x14ac:dyDescent="0.2">
      <c r="A462" t="s">
        <v>492</v>
      </c>
      <c r="B462" s="31">
        <v>0</v>
      </c>
      <c r="C462" s="31">
        <v>0</v>
      </c>
      <c r="D462" s="31">
        <v>0</v>
      </c>
      <c r="E462" s="31">
        <v>0.5</v>
      </c>
      <c r="F462" s="31">
        <v>0.5</v>
      </c>
      <c r="G462" s="31">
        <v>0.5</v>
      </c>
      <c r="H462" s="31">
        <v>0</v>
      </c>
      <c r="I462" s="31">
        <v>0</v>
      </c>
      <c r="J462" s="31">
        <v>0</v>
      </c>
      <c r="K462" s="31">
        <v>0</v>
      </c>
    </row>
    <row r="463" spans="1:11" x14ac:dyDescent="0.2">
      <c r="A463" t="s">
        <v>486</v>
      </c>
      <c r="B463" s="31">
        <v>0</v>
      </c>
      <c r="C463" s="31">
        <v>0</v>
      </c>
      <c r="D463" s="31">
        <v>0</v>
      </c>
      <c r="E463" s="31">
        <v>0.5</v>
      </c>
      <c r="F463" s="31">
        <v>0.5</v>
      </c>
      <c r="G463" s="31">
        <v>0.5</v>
      </c>
      <c r="H463" s="31">
        <v>0</v>
      </c>
      <c r="I463" s="31">
        <v>0</v>
      </c>
      <c r="J463" s="31">
        <v>0</v>
      </c>
      <c r="K463" s="31">
        <v>0</v>
      </c>
    </row>
    <row r="464" spans="1:11" x14ac:dyDescent="0.2">
      <c r="A464" t="s">
        <v>356</v>
      </c>
      <c r="B464" s="31">
        <v>0</v>
      </c>
      <c r="C464" s="31">
        <v>0</v>
      </c>
      <c r="D464" s="31">
        <v>0</v>
      </c>
      <c r="E464" s="31">
        <v>0</v>
      </c>
      <c r="F464" s="31">
        <v>0</v>
      </c>
      <c r="G464" s="31">
        <v>0</v>
      </c>
      <c r="H464" s="31">
        <v>0</v>
      </c>
      <c r="I464" s="31">
        <v>0</v>
      </c>
      <c r="J464" s="31">
        <v>0</v>
      </c>
      <c r="K464" s="31">
        <v>0</v>
      </c>
    </row>
    <row r="465" spans="1:11" x14ac:dyDescent="0.2">
      <c r="A465" t="s">
        <v>357</v>
      </c>
      <c r="B465" s="31">
        <v>0</v>
      </c>
      <c r="C465" s="31">
        <v>0</v>
      </c>
      <c r="D465" s="31">
        <v>0</v>
      </c>
      <c r="E465" s="31">
        <v>0</v>
      </c>
      <c r="F465" s="31">
        <v>0</v>
      </c>
      <c r="G465" s="31">
        <v>0</v>
      </c>
      <c r="H465" s="31">
        <v>0</v>
      </c>
      <c r="I465" s="31">
        <v>0</v>
      </c>
      <c r="J465" s="31">
        <v>0</v>
      </c>
      <c r="K465" s="31">
        <v>0</v>
      </c>
    </row>
    <row r="466" spans="1:11" x14ac:dyDescent="0.2">
      <c r="A466" t="s">
        <v>361</v>
      </c>
      <c r="B466" s="31">
        <v>0</v>
      </c>
      <c r="C466" s="31">
        <v>0</v>
      </c>
      <c r="D466" s="31">
        <v>0</v>
      </c>
      <c r="E466" s="31">
        <v>0.5</v>
      </c>
      <c r="F466" s="31">
        <v>0.5</v>
      </c>
      <c r="G466" s="31">
        <v>0.5</v>
      </c>
      <c r="H466" s="31">
        <v>0</v>
      </c>
      <c r="I466" s="31">
        <v>0</v>
      </c>
      <c r="J466" s="31">
        <v>0</v>
      </c>
      <c r="K466" s="31">
        <v>0</v>
      </c>
    </row>
    <row r="467" spans="1:11" x14ac:dyDescent="0.2">
      <c r="A467" t="s">
        <v>362</v>
      </c>
      <c r="B467" s="31">
        <v>0</v>
      </c>
      <c r="C467" s="31">
        <v>0</v>
      </c>
      <c r="D467" s="31">
        <v>0</v>
      </c>
      <c r="E467" s="31">
        <v>0.5</v>
      </c>
      <c r="F467" s="31">
        <v>0.5</v>
      </c>
      <c r="G467" s="31">
        <v>0.5</v>
      </c>
      <c r="H467" s="31">
        <v>0</v>
      </c>
      <c r="I467" s="31">
        <v>0</v>
      </c>
      <c r="J467" s="31">
        <v>0</v>
      </c>
      <c r="K467" s="31">
        <v>0</v>
      </c>
    </row>
    <row r="468" spans="1:11" x14ac:dyDescent="0.2">
      <c r="A468" t="s">
        <v>363</v>
      </c>
      <c r="B468" s="31">
        <v>0</v>
      </c>
      <c r="C468" s="31">
        <v>0</v>
      </c>
      <c r="D468" s="31">
        <v>0</v>
      </c>
      <c r="E468" s="31">
        <v>0.5</v>
      </c>
      <c r="F468" s="31">
        <v>0.5</v>
      </c>
      <c r="G468" s="31">
        <v>0.5</v>
      </c>
      <c r="H468" s="31">
        <v>0</v>
      </c>
      <c r="I468" s="31">
        <v>0</v>
      </c>
      <c r="J468" s="31">
        <v>0</v>
      </c>
      <c r="K468" s="31">
        <v>0</v>
      </c>
    </row>
    <row r="469" spans="1:11" x14ac:dyDescent="0.2">
      <c r="A469" t="s">
        <v>364</v>
      </c>
      <c r="B469" s="31">
        <v>0</v>
      </c>
      <c r="C469" s="31">
        <v>0</v>
      </c>
      <c r="D469" s="31">
        <v>0</v>
      </c>
      <c r="E469" s="31">
        <v>0</v>
      </c>
      <c r="F469" s="31">
        <v>0</v>
      </c>
      <c r="G469" s="31">
        <v>0</v>
      </c>
      <c r="H469" s="31">
        <v>0</v>
      </c>
      <c r="I469" s="31">
        <v>0</v>
      </c>
      <c r="J469" s="31">
        <v>0</v>
      </c>
      <c r="K469" s="31">
        <v>0</v>
      </c>
    </row>
    <row r="470" spans="1:11" x14ac:dyDescent="0.2">
      <c r="A470" t="s">
        <v>365</v>
      </c>
      <c r="B470" s="31">
        <v>0</v>
      </c>
      <c r="C470" s="31">
        <v>0.5</v>
      </c>
      <c r="D470" s="31">
        <v>0</v>
      </c>
      <c r="E470" s="31">
        <v>0.5</v>
      </c>
      <c r="F470" s="31">
        <v>0.5</v>
      </c>
      <c r="G470" s="31">
        <v>0.5</v>
      </c>
      <c r="H470" s="31">
        <v>0</v>
      </c>
      <c r="I470" s="31">
        <v>0</v>
      </c>
      <c r="J470" s="31">
        <v>0</v>
      </c>
      <c r="K470" s="31">
        <v>0</v>
      </c>
    </row>
    <row r="471" spans="1:11" x14ac:dyDescent="0.2">
      <c r="A471" t="s">
        <v>366</v>
      </c>
      <c r="B471" s="31">
        <v>0</v>
      </c>
      <c r="C471" s="31">
        <v>0</v>
      </c>
      <c r="D471" s="31">
        <v>0</v>
      </c>
      <c r="E471" s="31">
        <v>0.5</v>
      </c>
      <c r="F471" s="31">
        <v>0.5</v>
      </c>
      <c r="G471" s="31">
        <v>0.5</v>
      </c>
      <c r="H471" s="31">
        <v>0</v>
      </c>
      <c r="I471" s="31">
        <v>0</v>
      </c>
      <c r="J471" s="31">
        <v>0</v>
      </c>
      <c r="K471" s="31">
        <v>0</v>
      </c>
    </row>
    <row r="472" spans="1:11" x14ac:dyDescent="0.2">
      <c r="A472" t="s">
        <v>709</v>
      </c>
      <c r="B472" s="31" t="s">
        <v>408</v>
      </c>
      <c r="C472" s="31" t="s">
        <v>408</v>
      </c>
      <c r="D472" s="31" t="s">
        <v>408</v>
      </c>
      <c r="E472" s="31" t="s">
        <v>408</v>
      </c>
      <c r="F472" s="31" t="s">
        <v>408</v>
      </c>
      <c r="G472" s="31" t="s">
        <v>408</v>
      </c>
      <c r="H472" s="31" t="s">
        <v>408</v>
      </c>
      <c r="I472" s="31" t="s">
        <v>408</v>
      </c>
      <c r="J472" s="31" t="s">
        <v>408</v>
      </c>
      <c r="K472" s="31" t="s">
        <v>408</v>
      </c>
    </row>
    <row r="473" spans="1:11" x14ac:dyDescent="0.2">
      <c r="A473" t="s">
        <v>710</v>
      </c>
      <c r="B473" s="31">
        <v>0</v>
      </c>
      <c r="C473" s="31">
        <v>0</v>
      </c>
      <c r="D473" s="31">
        <v>0</v>
      </c>
      <c r="E473" s="31">
        <v>0</v>
      </c>
      <c r="F473" s="31">
        <v>0</v>
      </c>
      <c r="G473" s="31">
        <v>0</v>
      </c>
      <c r="H473" s="31">
        <v>0</v>
      </c>
      <c r="I473" s="31">
        <v>0</v>
      </c>
      <c r="J473" s="31">
        <v>0</v>
      </c>
      <c r="K473" s="31">
        <v>0</v>
      </c>
    </row>
    <row r="474" spans="1:11" x14ac:dyDescent="0.2">
      <c r="A474" t="s">
        <v>497</v>
      </c>
      <c r="B474" s="31">
        <v>0</v>
      </c>
      <c r="C474" s="31">
        <v>0</v>
      </c>
      <c r="D474" s="31">
        <v>0</v>
      </c>
      <c r="E474" s="31">
        <v>0.75</v>
      </c>
      <c r="F474" s="31">
        <v>0.5</v>
      </c>
      <c r="G474" s="31">
        <v>0.5</v>
      </c>
      <c r="H474" s="31">
        <v>0</v>
      </c>
      <c r="I474" s="31">
        <v>0</v>
      </c>
      <c r="J474" s="31">
        <v>0</v>
      </c>
      <c r="K474" s="31">
        <v>0</v>
      </c>
    </row>
    <row r="475" spans="1:11" x14ac:dyDescent="0.2">
      <c r="A475" t="s">
        <v>367</v>
      </c>
      <c r="B475" s="31">
        <v>0</v>
      </c>
      <c r="C475" s="31">
        <v>0.5</v>
      </c>
      <c r="D475" s="31">
        <v>0</v>
      </c>
      <c r="E475" s="31">
        <v>0.5</v>
      </c>
      <c r="F475" s="31">
        <v>0.5</v>
      </c>
      <c r="G475" s="31">
        <v>0.5</v>
      </c>
      <c r="H475" s="31">
        <v>0</v>
      </c>
      <c r="I475" s="31">
        <v>0</v>
      </c>
      <c r="J475" s="31">
        <v>0</v>
      </c>
      <c r="K475" s="31">
        <v>0</v>
      </c>
    </row>
    <row r="476" spans="1:11" x14ac:dyDescent="0.2">
      <c r="A476" t="s">
        <v>711</v>
      </c>
      <c r="B476" s="31">
        <v>0</v>
      </c>
      <c r="C476" s="31">
        <v>0</v>
      </c>
      <c r="D476" s="31">
        <v>0</v>
      </c>
      <c r="E476" s="31">
        <v>0</v>
      </c>
      <c r="F476" s="31">
        <v>0</v>
      </c>
      <c r="G476" s="31">
        <v>0</v>
      </c>
      <c r="H476" s="31">
        <v>0</v>
      </c>
      <c r="I476" s="31">
        <v>0</v>
      </c>
      <c r="J476" s="31">
        <v>0</v>
      </c>
      <c r="K476" s="31">
        <v>0</v>
      </c>
    </row>
    <row r="477" spans="1:11" x14ac:dyDescent="0.2">
      <c r="A477" t="s">
        <v>712</v>
      </c>
      <c r="B477" s="31">
        <v>0</v>
      </c>
      <c r="C477" s="31">
        <v>0</v>
      </c>
      <c r="D477" s="31">
        <v>0</v>
      </c>
      <c r="E477" s="31">
        <v>0</v>
      </c>
      <c r="F477" s="31">
        <v>0</v>
      </c>
      <c r="G477" s="31">
        <v>0</v>
      </c>
      <c r="H477" s="31">
        <v>0</v>
      </c>
      <c r="I477" s="31">
        <v>0</v>
      </c>
      <c r="J477" s="31">
        <v>0</v>
      </c>
      <c r="K477" s="31">
        <v>0</v>
      </c>
    </row>
    <row r="478" spans="1:11" x14ac:dyDescent="0.2">
      <c r="A478" t="s">
        <v>479</v>
      </c>
      <c r="B478" s="31">
        <v>0</v>
      </c>
      <c r="C478" s="31">
        <v>0</v>
      </c>
      <c r="D478" s="31">
        <v>0</v>
      </c>
      <c r="E478" s="31">
        <v>0</v>
      </c>
      <c r="F478" s="31">
        <v>0</v>
      </c>
      <c r="G478" s="31">
        <v>0</v>
      </c>
      <c r="H478" s="31">
        <v>0</v>
      </c>
      <c r="I478" s="31">
        <v>0</v>
      </c>
      <c r="J478" s="31">
        <v>0</v>
      </c>
      <c r="K478" s="31">
        <v>0</v>
      </c>
    </row>
    <row r="479" spans="1:11" x14ac:dyDescent="0.2">
      <c r="A479" t="s">
        <v>368</v>
      </c>
      <c r="B479" s="31">
        <v>0</v>
      </c>
      <c r="C479" s="31">
        <v>0</v>
      </c>
      <c r="D479" s="31">
        <v>0</v>
      </c>
      <c r="E479" s="31">
        <v>0</v>
      </c>
      <c r="F479" s="31">
        <v>0</v>
      </c>
      <c r="G479" s="31">
        <v>0</v>
      </c>
      <c r="H479" s="31">
        <v>0</v>
      </c>
      <c r="I479" s="31">
        <v>0</v>
      </c>
      <c r="J479" s="31">
        <v>0</v>
      </c>
      <c r="K479" s="31">
        <v>0</v>
      </c>
    </row>
    <row r="480" spans="1:11" x14ac:dyDescent="0.2">
      <c r="A480" t="s">
        <v>369</v>
      </c>
      <c r="B480" s="31" t="s">
        <v>408</v>
      </c>
      <c r="C480" s="31" t="s">
        <v>408</v>
      </c>
      <c r="D480" s="31" t="s">
        <v>408</v>
      </c>
      <c r="E480" s="31" t="s">
        <v>408</v>
      </c>
      <c r="F480" s="31" t="s">
        <v>408</v>
      </c>
      <c r="G480" s="31" t="s">
        <v>408</v>
      </c>
      <c r="H480" s="31" t="s">
        <v>408</v>
      </c>
      <c r="I480" s="31" t="s">
        <v>408</v>
      </c>
      <c r="J480" s="31" t="s">
        <v>408</v>
      </c>
      <c r="K480" s="31" t="s">
        <v>408</v>
      </c>
    </row>
    <row r="481" spans="1:11" x14ac:dyDescent="0.2">
      <c r="A481" t="s">
        <v>370</v>
      </c>
      <c r="B481" s="31" t="s">
        <v>408</v>
      </c>
      <c r="C481" s="31" t="s">
        <v>408</v>
      </c>
      <c r="D481" s="31" t="s">
        <v>408</v>
      </c>
      <c r="E481" s="31" t="s">
        <v>408</v>
      </c>
      <c r="F481" s="31" t="s">
        <v>408</v>
      </c>
      <c r="G481" s="31" t="s">
        <v>408</v>
      </c>
      <c r="H481" s="31" t="s">
        <v>408</v>
      </c>
      <c r="I481" s="31" t="s">
        <v>408</v>
      </c>
      <c r="J481" s="31" t="s">
        <v>408</v>
      </c>
      <c r="K481" s="31" t="s">
        <v>408</v>
      </c>
    </row>
    <row r="482" spans="1:11" x14ac:dyDescent="0.2">
      <c r="A482" t="s">
        <v>713</v>
      </c>
      <c r="B482" s="31">
        <v>0</v>
      </c>
      <c r="C482" s="31">
        <v>0</v>
      </c>
      <c r="D482" s="31">
        <v>0</v>
      </c>
      <c r="E482" s="31">
        <v>0</v>
      </c>
      <c r="F482" s="31">
        <v>0</v>
      </c>
      <c r="G482" s="31">
        <v>0</v>
      </c>
      <c r="H482" s="31">
        <v>0</v>
      </c>
      <c r="I482" s="31">
        <v>0</v>
      </c>
      <c r="J482" s="31">
        <v>0</v>
      </c>
      <c r="K482" s="31">
        <v>0</v>
      </c>
    </row>
    <row r="483" spans="1:11" x14ac:dyDescent="0.2">
      <c r="A483" t="s">
        <v>371</v>
      </c>
      <c r="B483" s="31">
        <v>0</v>
      </c>
      <c r="C483" s="31">
        <v>0</v>
      </c>
      <c r="D483" s="31">
        <v>0</v>
      </c>
      <c r="E483" s="31">
        <v>0.5</v>
      </c>
      <c r="F483" s="31">
        <v>0.5</v>
      </c>
      <c r="G483" s="31">
        <v>0.5</v>
      </c>
      <c r="H483" s="31">
        <v>0</v>
      </c>
      <c r="I483" s="31">
        <v>0</v>
      </c>
      <c r="J483" s="31">
        <v>0</v>
      </c>
      <c r="K483" s="31">
        <v>0</v>
      </c>
    </row>
    <row r="484" spans="1:11" x14ac:dyDescent="0.2">
      <c r="A484" t="s">
        <v>584</v>
      </c>
      <c r="B484" s="31">
        <v>0</v>
      </c>
      <c r="C484" s="31">
        <v>1</v>
      </c>
      <c r="D484" s="31">
        <v>0</v>
      </c>
      <c r="E484" s="31">
        <v>1</v>
      </c>
      <c r="F484" s="31">
        <v>1</v>
      </c>
      <c r="G484" s="31">
        <v>0.5</v>
      </c>
      <c r="H484" s="31">
        <v>0</v>
      </c>
      <c r="I484" s="31">
        <v>0</v>
      </c>
      <c r="J484" s="31">
        <v>0</v>
      </c>
      <c r="K484" s="31">
        <v>0</v>
      </c>
    </row>
    <row r="485" spans="1:11" x14ac:dyDescent="0.2">
      <c r="A485" t="s">
        <v>583</v>
      </c>
      <c r="B485" s="31">
        <v>0</v>
      </c>
      <c r="C485" s="31">
        <v>0</v>
      </c>
      <c r="D485" s="31">
        <v>0</v>
      </c>
      <c r="E485" s="31">
        <v>0</v>
      </c>
      <c r="F485" s="31">
        <v>0</v>
      </c>
      <c r="G485" s="31">
        <v>0</v>
      </c>
      <c r="H485" s="31">
        <v>0</v>
      </c>
      <c r="I485" s="31">
        <v>0</v>
      </c>
      <c r="J485" s="31">
        <v>0</v>
      </c>
      <c r="K485" s="31">
        <v>0</v>
      </c>
    </row>
    <row r="486" spans="1:11" x14ac:dyDescent="0.2">
      <c r="A486" t="s">
        <v>372</v>
      </c>
      <c r="B486" s="31" t="s">
        <v>411</v>
      </c>
      <c r="C486" s="31">
        <v>1</v>
      </c>
      <c r="D486" s="31">
        <v>0</v>
      </c>
      <c r="E486" s="31">
        <v>1</v>
      </c>
      <c r="F486" s="31">
        <v>1</v>
      </c>
      <c r="G486" s="31">
        <v>1</v>
      </c>
      <c r="H486" s="31" t="s">
        <v>408</v>
      </c>
      <c r="I486" s="31" t="s">
        <v>408</v>
      </c>
      <c r="J486" s="31" t="s">
        <v>408</v>
      </c>
      <c r="K486" s="31" t="s">
        <v>408</v>
      </c>
    </row>
    <row r="487" spans="1:11" x14ac:dyDescent="0.2">
      <c r="A487" t="s">
        <v>373</v>
      </c>
      <c r="B487" s="31">
        <v>0</v>
      </c>
      <c r="C487" s="31">
        <v>1</v>
      </c>
      <c r="D487" s="31">
        <v>0</v>
      </c>
      <c r="E487" s="31">
        <v>1</v>
      </c>
      <c r="F487" s="31">
        <v>1</v>
      </c>
      <c r="G487" s="31">
        <v>0.5</v>
      </c>
      <c r="H487" s="31">
        <v>0</v>
      </c>
      <c r="I487" s="31">
        <v>0</v>
      </c>
      <c r="J487" s="31">
        <v>0</v>
      </c>
      <c r="K487" s="31">
        <v>0</v>
      </c>
    </row>
    <row r="488" spans="1:11" x14ac:dyDescent="0.2">
      <c r="A488" t="s">
        <v>374</v>
      </c>
      <c r="B488" s="31">
        <v>0</v>
      </c>
      <c r="C488" s="31">
        <v>0</v>
      </c>
      <c r="D488" s="31">
        <v>0</v>
      </c>
      <c r="E488" s="31">
        <v>0.5</v>
      </c>
      <c r="F488" s="31">
        <v>0.5</v>
      </c>
      <c r="G488" s="31">
        <v>0.5</v>
      </c>
      <c r="H488" s="31">
        <v>0</v>
      </c>
      <c r="I488" s="31">
        <v>0</v>
      </c>
      <c r="J488" s="31">
        <v>0</v>
      </c>
      <c r="K488" s="31">
        <v>0</v>
      </c>
    </row>
    <row r="489" spans="1:11" x14ac:dyDescent="0.2">
      <c r="A489" t="s">
        <v>714</v>
      </c>
      <c r="B489" s="31">
        <v>0</v>
      </c>
      <c r="C489" s="31">
        <v>0</v>
      </c>
      <c r="D489" s="31">
        <v>0</v>
      </c>
      <c r="E489" s="31">
        <v>0</v>
      </c>
      <c r="F489" s="31">
        <v>0</v>
      </c>
      <c r="G489" s="31">
        <v>0</v>
      </c>
      <c r="H489" s="31">
        <v>0</v>
      </c>
      <c r="I489" s="31">
        <v>0</v>
      </c>
      <c r="J489" s="31">
        <v>0</v>
      </c>
      <c r="K489" s="31">
        <v>0</v>
      </c>
    </row>
    <row r="490" spans="1:11" x14ac:dyDescent="0.2">
      <c r="A490" t="s">
        <v>375</v>
      </c>
      <c r="B490" s="31">
        <v>0</v>
      </c>
      <c r="C490" s="31">
        <v>0</v>
      </c>
      <c r="D490" s="31">
        <v>0</v>
      </c>
      <c r="E490" s="31">
        <v>0</v>
      </c>
      <c r="F490" s="31">
        <v>0</v>
      </c>
      <c r="G490" s="31">
        <v>0</v>
      </c>
      <c r="H490" s="31">
        <v>0</v>
      </c>
      <c r="I490" s="31">
        <v>0</v>
      </c>
      <c r="J490" s="31">
        <v>0</v>
      </c>
      <c r="K490" s="31">
        <v>0</v>
      </c>
    </row>
    <row r="491" spans="1:11" x14ac:dyDescent="0.2">
      <c r="A491" t="s">
        <v>376</v>
      </c>
      <c r="B491" s="31">
        <v>0</v>
      </c>
      <c r="C491" s="31">
        <v>0</v>
      </c>
      <c r="D491" s="31">
        <v>0</v>
      </c>
      <c r="E491" s="31">
        <v>0.5</v>
      </c>
      <c r="F491" s="31">
        <v>0.5</v>
      </c>
      <c r="G491" s="31">
        <v>0.5</v>
      </c>
      <c r="H491" s="31">
        <v>0</v>
      </c>
      <c r="I491" s="31">
        <v>0</v>
      </c>
      <c r="J491" s="31">
        <v>0</v>
      </c>
      <c r="K491" s="31">
        <v>0</v>
      </c>
    </row>
    <row r="492" spans="1:11" x14ac:dyDescent="0.2">
      <c r="A492" t="s">
        <v>377</v>
      </c>
      <c r="B492" s="31">
        <v>0</v>
      </c>
      <c r="C492" s="31">
        <v>0</v>
      </c>
      <c r="D492" s="31">
        <v>0</v>
      </c>
      <c r="E492" s="31">
        <v>0.5</v>
      </c>
      <c r="F492" s="31">
        <v>0.5</v>
      </c>
      <c r="G492" s="31">
        <v>0.5</v>
      </c>
      <c r="H492" s="31">
        <v>0</v>
      </c>
      <c r="I492" s="31">
        <v>0</v>
      </c>
      <c r="J492" s="31">
        <v>0</v>
      </c>
      <c r="K492" s="31">
        <v>0</v>
      </c>
    </row>
    <row r="493" spans="1:11" x14ac:dyDescent="0.2">
      <c r="A493" t="s">
        <v>543</v>
      </c>
      <c r="B493" s="31">
        <v>0</v>
      </c>
      <c r="C493" s="31">
        <v>0</v>
      </c>
      <c r="D493" s="31">
        <v>0</v>
      </c>
      <c r="E493" s="31">
        <v>0</v>
      </c>
      <c r="F493" s="31">
        <v>0</v>
      </c>
      <c r="G493" s="31">
        <v>0</v>
      </c>
      <c r="H493" s="31">
        <v>0</v>
      </c>
      <c r="I493" s="31">
        <v>0</v>
      </c>
      <c r="J493" s="31">
        <v>0</v>
      </c>
      <c r="K493" s="31">
        <v>0</v>
      </c>
    </row>
    <row r="494" spans="1:11" x14ac:dyDescent="0.2">
      <c r="A494" t="s">
        <v>378</v>
      </c>
      <c r="B494" s="31">
        <v>0</v>
      </c>
      <c r="C494" s="31">
        <v>0</v>
      </c>
      <c r="D494" s="31">
        <v>0</v>
      </c>
      <c r="E494" s="31">
        <v>0</v>
      </c>
      <c r="F494" s="31">
        <v>0</v>
      </c>
      <c r="G494" s="31">
        <v>0</v>
      </c>
      <c r="H494" s="31">
        <v>0</v>
      </c>
      <c r="I494" s="31">
        <v>0</v>
      </c>
      <c r="J494" s="31">
        <v>0</v>
      </c>
      <c r="K494" s="31">
        <v>0</v>
      </c>
    </row>
  </sheetData>
  <autoFilter ref="A2:K494" xr:uid="{00000000-0009-0000-0000-000008000000}">
    <sortState ref="A3:K497">
      <sortCondition ref="A2:A49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15</vt:i4>
      </vt:variant>
      <vt:variant>
        <vt:lpstr>Névvel ellátott tartományok</vt:lpstr>
      </vt:variant>
      <vt:variant>
        <vt:i4>15</vt:i4>
      </vt:variant>
    </vt:vector>
  </HeadingPairs>
  <TitlesOfParts>
    <vt:vector size="30" baseType="lpstr">
      <vt:lpstr>MetMax</vt:lpstr>
      <vt:lpstr>MetCare</vt:lpstr>
      <vt:lpstr>Nelson</vt:lpstr>
      <vt:lpstr>Critical Care</vt:lpstr>
      <vt:lpstr>Nelson vs. MetCare</vt:lpstr>
      <vt:lpstr>Együttkötés</vt:lpstr>
      <vt:lpstr>EÜ. limitek</vt:lpstr>
      <vt:lpstr>PÜ. limitek</vt:lpstr>
      <vt:lpstr>Foglalkozási pótdíjak</vt:lpstr>
      <vt:lpstr>Orvosi vizsgálatok</vt:lpstr>
      <vt:lpstr>Pénzügyi elbírálás</vt:lpstr>
      <vt:lpstr>MM-MC Tarifák</vt:lpstr>
      <vt:lpstr>TR Tarifák</vt:lpstr>
      <vt:lpstr>CC Tarifák</vt:lpstr>
      <vt:lpstr>Paraméterek</vt:lpstr>
      <vt:lpstr>CC_tarifa</vt:lpstr>
      <vt:lpstr>CC_választó</vt:lpstr>
      <vt:lpstr>Deviza</vt:lpstr>
      <vt:lpstr>Díj_Gyak</vt:lpstr>
      <vt:lpstr>Díjfiz_Mód</vt:lpstr>
      <vt:lpstr>Döntés</vt:lpstr>
      <vt:lpstr>Foglalkozás</vt:lpstr>
      <vt:lpstr>Hasonlítás</vt:lpstr>
      <vt:lpstr>'Critical Care'!Nyomtatási_terület</vt:lpstr>
      <vt:lpstr>MetCare!Nyomtatási_terület</vt:lpstr>
      <vt:lpstr>MetMax!Nyomtatási_terület</vt:lpstr>
      <vt:lpstr>Nelson!Nyomtatási_terület</vt:lpstr>
      <vt:lpstr>'Nelson vs. MetCare'!Nyomtatási_terület</vt:lpstr>
      <vt:lpstr>'Orvosi vizsgálatok'!Nyomtatási_terület</vt:lpstr>
      <vt:lpstr>'Pénzügyi elbírálás'!Nyomtatási_terület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Thaly, Peter</dc:creator>
  <cp:lastModifiedBy>például Lilian</cp:lastModifiedBy>
  <cp:lastPrinted>2019-06-06T09:31:11Z</cp:lastPrinted>
  <dcterms:created xsi:type="dcterms:W3CDTF">2017-05-18T07:38:05Z</dcterms:created>
  <dcterms:modified xsi:type="dcterms:W3CDTF">2020-02-05T09:46:57Z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