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71166_polimi_it/Documents/FINANZA MATEMATICA I/laboratori/lab_0/"/>
    </mc:Choice>
  </mc:AlternateContent>
  <xr:revisionPtr revIDLastSave="3578" documentId="11_5C5755BF84DCCEC36C3E1A399931F45B2A7E2811" xr6:coauthVersionLast="47" xr6:coauthVersionMax="47" xr10:uidLastSave="{766AD8C7-21D5-4CE3-905A-6B4A93895AAB}"/>
  <bookViews>
    <workbookView xWindow="-120" yWindow="-120" windowWidth="29040" windowHeight="15840" firstSheet="3" activeTab="1" xr2:uid="{00000000-000D-0000-FFFF-FFFF00000000}"/>
  </bookViews>
  <sheets>
    <sheet name="Costruzione Portafogli" sheetId="8" r:id="rId1"/>
    <sheet name="Rendimenti" sheetId="44" r:id="rId2"/>
    <sheet name="Valore Portafogli" sheetId="51" r:id="rId3"/>
    <sheet name="Grafico Rendimenti" sheetId="49" r:id="rId4"/>
    <sheet name="VaR" sheetId="48" r:id="rId5"/>
    <sheet name="^DJI" sheetId="31" r:id="rId6"/>
    <sheet name="^STOXX" sheetId="30" r:id="rId7"/>
    <sheet name="^N225" sheetId="29" r:id="rId8"/>
    <sheet name="^IXIC" sheetId="28" r:id="rId9"/>
    <sheet name="^HSI" sheetId="27" r:id="rId10"/>
  </sheets>
  <definedNames>
    <definedName name="DatiEsterni_1" localSheetId="5" hidden="1">'^DJI'!$A$1:$G$106</definedName>
    <definedName name="DatiEsterni_1" localSheetId="8" hidden="1">'^IXIC'!$A$1:$G$107</definedName>
    <definedName name="DatiEsterni_1" localSheetId="6" hidden="1">'^STOXX'!$A$1:$G$107</definedName>
    <definedName name="DatiEsterni_2" localSheetId="9" hidden="1">'^HSI'!$A$1:$G$107</definedName>
    <definedName name="DatiEsterni_2" localSheetId="7" hidden="1">'^N225'!$A$1:$G$107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" i="44" l="1"/>
  <c r="I31" i="44"/>
  <c r="J45" i="44"/>
  <c r="I45" i="44"/>
  <c r="X10" i="48"/>
  <c r="Y10" i="48"/>
  <c r="Z10" i="48"/>
  <c r="W10" i="48"/>
  <c r="AM4" i="48"/>
  <c r="AN4" i="48"/>
  <c r="AO4" i="48"/>
  <c r="AP4" i="48"/>
  <c r="AM5" i="48"/>
  <c r="AN5" i="48"/>
  <c r="AO5" i="48"/>
  <c r="AP5" i="48"/>
  <c r="AM6" i="48"/>
  <c r="AN6" i="48"/>
  <c r="AO6" i="48"/>
  <c r="AP6" i="48"/>
  <c r="AM7" i="48"/>
  <c r="AN7" i="48"/>
  <c r="AO7" i="48"/>
  <c r="AP7" i="48"/>
  <c r="AM8" i="48"/>
  <c r="AN8" i="48"/>
  <c r="AO8" i="48"/>
  <c r="AP8" i="48"/>
  <c r="AM9" i="48"/>
  <c r="AN9" i="48"/>
  <c r="AO9" i="48"/>
  <c r="AP9" i="48"/>
  <c r="AM10" i="48"/>
  <c r="AN10" i="48"/>
  <c r="AO10" i="48"/>
  <c r="AP10" i="48"/>
  <c r="AM11" i="48"/>
  <c r="AN11" i="48"/>
  <c r="AO11" i="48"/>
  <c r="AP11" i="48"/>
  <c r="AN3" i="48"/>
  <c r="AO3" i="48"/>
  <c r="AP3" i="48"/>
  <c r="AM3" i="48"/>
  <c r="AH4" i="48"/>
  <c r="AI4" i="48"/>
  <c r="AJ4" i="48"/>
  <c r="AK4" i="48"/>
  <c r="AH5" i="48"/>
  <c r="AI5" i="48"/>
  <c r="AJ5" i="48"/>
  <c r="AK5" i="48"/>
  <c r="AH6" i="48"/>
  <c r="AI6" i="48"/>
  <c r="AJ6" i="48"/>
  <c r="AK6" i="48"/>
  <c r="AH7" i="48"/>
  <c r="AI7" i="48"/>
  <c r="AJ7" i="48"/>
  <c r="AK7" i="48"/>
  <c r="AH8" i="48"/>
  <c r="AI8" i="48"/>
  <c r="AJ8" i="48"/>
  <c r="AK8" i="48"/>
  <c r="AH9" i="48"/>
  <c r="AI9" i="48"/>
  <c r="AJ9" i="48"/>
  <c r="AK9" i="48"/>
  <c r="AH10" i="48"/>
  <c r="AI10" i="48"/>
  <c r="AJ10" i="48"/>
  <c r="AK10" i="48"/>
  <c r="AH11" i="48"/>
  <c r="AI11" i="48"/>
  <c r="AJ11" i="48"/>
  <c r="AK11" i="48"/>
  <c r="AI3" i="48"/>
  <c r="AJ3" i="48"/>
  <c r="AK3" i="48"/>
  <c r="AH3" i="48"/>
  <c r="V19" i="48"/>
  <c r="V20" i="48" s="1"/>
  <c r="V21" i="48" s="1"/>
  <c r="V22" i="48" s="1"/>
  <c r="V23" i="48" s="1"/>
  <c r="V24" i="48" s="1"/>
  <c r="V25" i="48" s="1"/>
  <c r="V26" i="48" s="1"/>
  <c r="V27" i="48" s="1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D45" i="48"/>
  <c r="D46" i="48"/>
  <c r="D47" i="48"/>
  <c r="D48" i="48"/>
  <c r="D49" i="48"/>
  <c r="D50" i="48"/>
  <c r="D51" i="48"/>
  <c r="D52" i="48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D69" i="48"/>
  <c r="D70" i="48"/>
  <c r="D71" i="48"/>
  <c r="D72" i="48"/>
  <c r="D73" i="48"/>
  <c r="D74" i="48"/>
  <c r="D75" i="48"/>
  <c r="D76" i="48"/>
  <c r="D77" i="48"/>
  <c r="D78" i="48"/>
  <c r="D79" i="48"/>
  <c r="D80" i="48"/>
  <c r="D81" i="48"/>
  <c r="D82" i="48"/>
  <c r="D83" i="48"/>
  <c r="D84" i="48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D101" i="48"/>
  <c r="D102" i="48"/>
  <c r="D103" i="48"/>
  <c r="D104" i="48"/>
  <c r="D105" i="48"/>
  <c r="D106" i="48"/>
  <c r="D3" i="48"/>
  <c r="C4" i="48"/>
  <c r="C5" i="48"/>
  <c r="C6" i="48"/>
  <c r="C7" i="48"/>
  <c r="C8" i="48"/>
  <c r="C9" i="48"/>
  <c r="C10" i="48"/>
  <c r="C11" i="48"/>
  <c r="C12" i="48"/>
  <c r="C13" i="48"/>
  <c r="C14" i="48"/>
  <c r="C15" i="48"/>
  <c r="C16" i="48"/>
  <c r="C17" i="48"/>
  <c r="C18" i="48"/>
  <c r="C19" i="48"/>
  <c r="C20" i="48"/>
  <c r="C21" i="48"/>
  <c r="C22" i="48"/>
  <c r="C23" i="48"/>
  <c r="C24" i="48"/>
  <c r="C25" i="48"/>
  <c r="C26" i="48"/>
  <c r="C27" i="48"/>
  <c r="C28" i="48"/>
  <c r="C29" i="48"/>
  <c r="C30" i="48"/>
  <c r="C31" i="48"/>
  <c r="C32" i="48"/>
  <c r="C33" i="48"/>
  <c r="C34" i="48"/>
  <c r="C35" i="48"/>
  <c r="C36" i="48"/>
  <c r="C37" i="48"/>
  <c r="C38" i="48"/>
  <c r="C39" i="48"/>
  <c r="C40" i="48"/>
  <c r="C41" i="48"/>
  <c r="C42" i="48"/>
  <c r="C43" i="48"/>
  <c r="C44" i="48"/>
  <c r="C45" i="48"/>
  <c r="C46" i="48"/>
  <c r="C47" i="48"/>
  <c r="C48" i="48"/>
  <c r="C49" i="48"/>
  <c r="C50" i="48"/>
  <c r="C51" i="48"/>
  <c r="C52" i="48"/>
  <c r="C53" i="48"/>
  <c r="C54" i="48"/>
  <c r="C55" i="48"/>
  <c r="C56" i="48"/>
  <c r="C57" i="48"/>
  <c r="C58" i="48"/>
  <c r="C59" i="48"/>
  <c r="C60" i="48"/>
  <c r="C61" i="48"/>
  <c r="C62" i="48"/>
  <c r="C63" i="48"/>
  <c r="C64" i="48"/>
  <c r="C65" i="48"/>
  <c r="C66" i="48"/>
  <c r="C67" i="48"/>
  <c r="C68" i="48"/>
  <c r="C69" i="48"/>
  <c r="C70" i="48"/>
  <c r="C71" i="48"/>
  <c r="C72" i="48"/>
  <c r="C73" i="48"/>
  <c r="C74" i="48"/>
  <c r="C75" i="48"/>
  <c r="C76" i="48"/>
  <c r="C77" i="48"/>
  <c r="C78" i="48"/>
  <c r="C79" i="48"/>
  <c r="C80" i="48"/>
  <c r="C81" i="48"/>
  <c r="C82" i="48"/>
  <c r="C83" i="48"/>
  <c r="C84" i="48"/>
  <c r="C85" i="48"/>
  <c r="C86" i="48"/>
  <c r="C87" i="48"/>
  <c r="C88" i="48"/>
  <c r="C89" i="48"/>
  <c r="C90" i="48"/>
  <c r="C91" i="48"/>
  <c r="C92" i="48"/>
  <c r="C93" i="48"/>
  <c r="C94" i="48"/>
  <c r="C95" i="48"/>
  <c r="C96" i="48"/>
  <c r="C97" i="48"/>
  <c r="C98" i="48"/>
  <c r="C99" i="48"/>
  <c r="C100" i="48"/>
  <c r="C101" i="48"/>
  <c r="C102" i="48"/>
  <c r="C103" i="48"/>
  <c r="C104" i="48"/>
  <c r="C105" i="48"/>
  <c r="C106" i="48"/>
  <c r="C3" i="48"/>
  <c r="B4" i="48"/>
  <c r="B5" i="48"/>
  <c r="B6" i="48"/>
  <c r="B7" i="48"/>
  <c r="B8" i="48"/>
  <c r="B9" i="48"/>
  <c r="B10" i="48"/>
  <c r="B11" i="48"/>
  <c r="B12" i="48"/>
  <c r="B13" i="48"/>
  <c r="B14" i="48"/>
  <c r="B15" i="48"/>
  <c r="B16" i="48"/>
  <c r="B17" i="48"/>
  <c r="B18" i="48"/>
  <c r="B19" i="48"/>
  <c r="B20" i="48"/>
  <c r="B21" i="48"/>
  <c r="B22" i="48"/>
  <c r="B23" i="48"/>
  <c r="B24" i="48"/>
  <c r="B25" i="48"/>
  <c r="B26" i="48"/>
  <c r="B27" i="48"/>
  <c r="B28" i="48"/>
  <c r="B29" i="48"/>
  <c r="B30" i="48"/>
  <c r="B31" i="48"/>
  <c r="B32" i="48"/>
  <c r="B33" i="48"/>
  <c r="B34" i="48"/>
  <c r="B35" i="48"/>
  <c r="B36" i="48"/>
  <c r="B37" i="48"/>
  <c r="B38" i="48"/>
  <c r="B39" i="48"/>
  <c r="B40" i="48"/>
  <c r="B41" i="48"/>
  <c r="B42" i="48"/>
  <c r="B43" i="48"/>
  <c r="B44" i="48"/>
  <c r="B45" i="48"/>
  <c r="B46" i="48"/>
  <c r="B47" i="48"/>
  <c r="B48" i="48"/>
  <c r="B49" i="48"/>
  <c r="B50" i="48"/>
  <c r="B51" i="48"/>
  <c r="B52" i="48"/>
  <c r="B53" i="48"/>
  <c r="B54" i="48"/>
  <c r="B55" i="48"/>
  <c r="B56" i="48"/>
  <c r="B57" i="48"/>
  <c r="B58" i="48"/>
  <c r="B59" i="48"/>
  <c r="B60" i="48"/>
  <c r="B61" i="48"/>
  <c r="B62" i="48"/>
  <c r="B63" i="48"/>
  <c r="B64" i="48"/>
  <c r="B65" i="48"/>
  <c r="B66" i="48"/>
  <c r="B67" i="48"/>
  <c r="B68" i="48"/>
  <c r="B69" i="48"/>
  <c r="B70" i="48"/>
  <c r="B71" i="48"/>
  <c r="B72" i="48"/>
  <c r="B73" i="48"/>
  <c r="B74" i="48"/>
  <c r="B75" i="48"/>
  <c r="B76" i="48"/>
  <c r="B77" i="48"/>
  <c r="B78" i="48"/>
  <c r="B79" i="48"/>
  <c r="B80" i="48"/>
  <c r="B81" i="48"/>
  <c r="B82" i="48"/>
  <c r="B83" i="48"/>
  <c r="B84" i="48"/>
  <c r="B85" i="48"/>
  <c r="B86" i="48"/>
  <c r="B87" i="48"/>
  <c r="B88" i="48"/>
  <c r="B89" i="48"/>
  <c r="B90" i="48"/>
  <c r="B91" i="48"/>
  <c r="B92" i="48"/>
  <c r="B93" i="48"/>
  <c r="B94" i="48"/>
  <c r="B95" i="48"/>
  <c r="B96" i="48"/>
  <c r="B97" i="48"/>
  <c r="B98" i="48"/>
  <c r="B99" i="48"/>
  <c r="B100" i="48"/>
  <c r="B101" i="48"/>
  <c r="B102" i="48"/>
  <c r="B103" i="48"/>
  <c r="B104" i="48"/>
  <c r="B105" i="48"/>
  <c r="B106" i="48"/>
  <c r="B3" i="48"/>
  <c r="A4" i="48"/>
  <c r="A5" i="48"/>
  <c r="A6" i="48"/>
  <c r="A7" i="48"/>
  <c r="A8" i="48"/>
  <c r="A9" i="48"/>
  <c r="A10" i="48"/>
  <c r="G10" i="48" s="1" a="1"/>
  <c r="G10" i="48" s="1"/>
  <c r="A11" i="48"/>
  <c r="A12" i="48"/>
  <c r="A13" i="48"/>
  <c r="A14" i="48"/>
  <c r="A15" i="48"/>
  <c r="A16" i="48"/>
  <c r="A17" i="48"/>
  <c r="A18" i="48"/>
  <c r="A19" i="48"/>
  <c r="A20" i="48"/>
  <c r="A21" i="48"/>
  <c r="A22" i="48"/>
  <c r="G22" i="48" s="1" a="1"/>
  <c r="G22" i="48" s="1"/>
  <c r="A23" i="48"/>
  <c r="A24" i="48"/>
  <c r="A25" i="48"/>
  <c r="A26" i="48"/>
  <c r="A27" i="48"/>
  <c r="A28" i="48"/>
  <c r="A29" i="48"/>
  <c r="A30" i="48"/>
  <c r="A31" i="48"/>
  <c r="A32" i="48"/>
  <c r="A33" i="48"/>
  <c r="A34" i="48"/>
  <c r="G34" i="48" s="1" a="1"/>
  <c r="G34" i="48" s="1"/>
  <c r="A35" i="48"/>
  <c r="A36" i="48"/>
  <c r="A37" i="48"/>
  <c r="A38" i="48"/>
  <c r="A39" i="48"/>
  <c r="A40" i="48"/>
  <c r="A41" i="48"/>
  <c r="A42" i="48"/>
  <c r="A43" i="48"/>
  <c r="A44" i="48"/>
  <c r="A45" i="48"/>
  <c r="A46" i="48"/>
  <c r="G46" i="48" s="1" a="1"/>
  <c r="G46" i="48" s="1"/>
  <c r="A47" i="48"/>
  <c r="A48" i="48"/>
  <c r="A49" i="48"/>
  <c r="A50" i="48"/>
  <c r="A51" i="48"/>
  <c r="A52" i="48"/>
  <c r="A53" i="48"/>
  <c r="A54" i="48"/>
  <c r="A55" i="48"/>
  <c r="A56" i="48"/>
  <c r="A57" i="48"/>
  <c r="A58" i="48"/>
  <c r="G58" i="48" s="1" a="1"/>
  <c r="G58" i="48" s="1"/>
  <c r="A59" i="48"/>
  <c r="A60" i="48"/>
  <c r="A61" i="48"/>
  <c r="A62" i="48"/>
  <c r="A63" i="48"/>
  <c r="A64" i="48"/>
  <c r="A65" i="48"/>
  <c r="A66" i="48"/>
  <c r="A67" i="48"/>
  <c r="A68" i="48"/>
  <c r="A69" i="48"/>
  <c r="A70" i="48"/>
  <c r="G70" i="48" s="1" a="1"/>
  <c r="G70" i="48" s="1"/>
  <c r="A71" i="48"/>
  <c r="A72" i="48"/>
  <c r="A73" i="48"/>
  <c r="G73" i="48" s="1" a="1"/>
  <c r="G73" i="48" s="1"/>
  <c r="A74" i="48"/>
  <c r="A75" i="48"/>
  <c r="A76" i="48"/>
  <c r="A77" i="48"/>
  <c r="A78" i="48"/>
  <c r="A79" i="48"/>
  <c r="A80" i="48"/>
  <c r="A81" i="48"/>
  <c r="A82" i="48"/>
  <c r="G82" i="48" s="1" a="1"/>
  <c r="G82" i="48" s="1"/>
  <c r="A83" i="48"/>
  <c r="A84" i="48"/>
  <c r="A85" i="48"/>
  <c r="G85" i="48" s="1" a="1"/>
  <c r="G85" i="48" s="1"/>
  <c r="A86" i="48"/>
  <c r="A87" i="48"/>
  <c r="A88" i="48"/>
  <c r="A89" i="48"/>
  <c r="A90" i="48"/>
  <c r="A91" i="48"/>
  <c r="A92" i="48"/>
  <c r="A93" i="48"/>
  <c r="A94" i="48"/>
  <c r="A95" i="48"/>
  <c r="G95" i="48" s="1" a="1"/>
  <c r="G95" i="48" s="1"/>
  <c r="A96" i="48"/>
  <c r="A97" i="48"/>
  <c r="G97" i="48" s="1" a="1"/>
  <c r="G97" i="48" s="1"/>
  <c r="A98" i="48"/>
  <c r="A99" i="48"/>
  <c r="A100" i="48"/>
  <c r="A101" i="48"/>
  <c r="A102" i="48"/>
  <c r="A103" i="48"/>
  <c r="A104" i="48"/>
  <c r="A105" i="48"/>
  <c r="A106" i="48"/>
  <c r="A107" i="48"/>
  <c r="A3" i="48"/>
  <c r="C41" i="44"/>
  <c r="D41" i="44"/>
  <c r="E41" i="44"/>
  <c r="B41" i="44"/>
  <c r="G37" i="48" l="1" a="1"/>
  <c r="G37" i="48" s="1"/>
  <c r="G61" i="48" a="1"/>
  <c r="G61" i="48" s="1"/>
  <c r="G25" i="48" a="1"/>
  <c r="G25" i="48" s="1"/>
  <c r="G13" i="48" a="1"/>
  <c r="G13" i="48" s="1"/>
  <c r="G96" i="48" a="1"/>
  <c r="G96" i="48" s="1"/>
  <c r="G84" i="48" a="1"/>
  <c r="G84" i="48" s="1"/>
  <c r="L84" i="48" s="1"/>
  <c r="Q84" i="48" s="1"/>
  <c r="G72" i="48" a="1"/>
  <c r="G72" i="48" s="1"/>
  <c r="L73" i="48" s="1"/>
  <c r="Q73" i="48" s="1"/>
  <c r="G60" i="48" a="1"/>
  <c r="G60" i="48" s="1"/>
  <c r="G48" i="48" a="1"/>
  <c r="G48" i="48" s="1"/>
  <c r="G36" i="48" a="1"/>
  <c r="G36" i="48" s="1"/>
  <c r="G24" i="48" a="1"/>
  <c r="G24" i="48" s="1"/>
  <c r="G12" i="48" a="1"/>
  <c r="G12" i="48" s="1"/>
  <c r="L13" i="48" s="1"/>
  <c r="Q13" i="48" s="1"/>
  <c r="G49" i="48" a="1"/>
  <c r="G49" i="48" s="1"/>
  <c r="L49" i="48" s="1"/>
  <c r="Q49" i="48" s="1"/>
  <c r="G83" i="48" a="1"/>
  <c r="G83" i="48" s="1"/>
  <c r="L83" i="48" s="1"/>
  <c r="Q83" i="48" s="1"/>
  <c r="G71" i="48" a="1"/>
  <c r="G71" i="48" s="1"/>
  <c r="L71" i="48" s="1"/>
  <c r="Q71" i="48" s="1"/>
  <c r="G59" i="48" a="1"/>
  <c r="G59" i="48" s="1"/>
  <c r="L59" i="48" s="1"/>
  <c r="Q59" i="48" s="1"/>
  <c r="G47" i="48" a="1"/>
  <c r="G47" i="48" s="1"/>
  <c r="L47" i="48" s="1"/>
  <c r="Q47" i="48" s="1"/>
  <c r="G35" i="48" a="1"/>
  <c r="G35" i="48" s="1"/>
  <c r="L35" i="48" s="1"/>
  <c r="Q35" i="48" s="1"/>
  <c r="G23" i="48" a="1"/>
  <c r="G23" i="48" s="1"/>
  <c r="G11" i="48" a="1"/>
  <c r="G11" i="48" s="1"/>
  <c r="G81" i="48" a="1"/>
  <c r="G81" i="48" s="1"/>
  <c r="G57" i="48" a="1"/>
  <c r="G57" i="48" s="1"/>
  <c r="G9" i="48" a="1"/>
  <c r="G9" i="48" s="1"/>
  <c r="L10" i="48" s="1"/>
  <c r="Q10" i="48" s="1"/>
  <c r="G69" i="48" a="1"/>
  <c r="G69" i="48" s="1"/>
  <c r="L70" i="48" s="1"/>
  <c r="Q70" i="48" s="1"/>
  <c r="G21" i="48" a="1"/>
  <c r="G21" i="48" s="1"/>
  <c r="L22" i="48" s="1"/>
  <c r="Q22" i="48" s="1"/>
  <c r="G105" i="48" a="1"/>
  <c r="G105" i="48" s="1"/>
  <c r="G33" i="48" a="1"/>
  <c r="G33" i="48" s="1"/>
  <c r="L34" i="48" s="1"/>
  <c r="Q34" i="48" s="1"/>
  <c r="G93" i="48" a="1"/>
  <c r="G93" i="48" s="1"/>
  <c r="G45" i="48" a="1"/>
  <c r="G45" i="48" s="1"/>
  <c r="L46" i="48" s="1"/>
  <c r="Q46" i="48" s="1"/>
  <c r="G77" i="48" a="1"/>
  <c r="G77" i="48" s="1"/>
  <c r="G53" i="48" a="1"/>
  <c r="G53" i="48" s="1"/>
  <c r="G5" i="48" a="1"/>
  <c r="G5" i="48" s="1"/>
  <c r="G101" i="48" a="1"/>
  <c r="G101" i="48" s="1"/>
  <c r="G17" i="48" a="1"/>
  <c r="G17" i="48" s="1"/>
  <c r="G65" i="48" a="1"/>
  <c r="G65" i="48" s="1"/>
  <c r="G29" i="48" a="1"/>
  <c r="G29" i="48" s="1"/>
  <c r="G89" i="48" a="1"/>
  <c r="G89" i="48" s="1"/>
  <c r="G41" i="48" a="1"/>
  <c r="G41" i="48" s="1"/>
  <c r="G106" i="48" a="1"/>
  <c r="G106" i="48" s="1"/>
  <c r="G94" i="48" a="1"/>
  <c r="G94" i="48" s="1"/>
  <c r="L94" i="48" s="1"/>
  <c r="Q94" i="48" s="1"/>
  <c r="G104" i="48" a="1"/>
  <c r="G104" i="48" s="1"/>
  <c r="G92" i="48" a="1"/>
  <c r="G92" i="48" s="1"/>
  <c r="G80" i="48" a="1"/>
  <c r="G80" i="48" s="1"/>
  <c r="G68" i="48" a="1"/>
  <c r="G68" i="48" s="1"/>
  <c r="G56" i="48" a="1"/>
  <c r="G56" i="48" s="1"/>
  <c r="G44" i="48" a="1"/>
  <c r="G44" i="48" s="1"/>
  <c r="G32" i="48" a="1"/>
  <c r="G32" i="48" s="1"/>
  <c r="G20" i="48" a="1"/>
  <c r="G20" i="48" s="1"/>
  <c r="G8" i="48" a="1"/>
  <c r="G8" i="48" s="1"/>
  <c r="G103" i="48" a="1"/>
  <c r="G103" i="48" s="1"/>
  <c r="G91" i="48" a="1"/>
  <c r="G91" i="48" s="1"/>
  <c r="G79" i="48" a="1"/>
  <c r="G79" i="48" s="1"/>
  <c r="G67" i="48" a="1"/>
  <c r="G67" i="48" s="1"/>
  <c r="G55" i="48" a="1"/>
  <c r="G55" i="48" s="1"/>
  <c r="G43" i="48" a="1"/>
  <c r="G43" i="48" s="1"/>
  <c r="G31" i="48" a="1"/>
  <c r="G31" i="48" s="1"/>
  <c r="G19" i="48" a="1"/>
  <c r="G19" i="48" s="1"/>
  <c r="G7" i="48" a="1"/>
  <c r="G7" i="48" s="1"/>
  <c r="G102" i="48" a="1"/>
  <c r="G102" i="48" s="1"/>
  <c r="G90" i="48" a="1"/>
  <c r="G90" i="48" s="1"/>
  <c r="G78" i="48" a="1"/>
  <c r="G78" i="48" s="1"/>
  <c r="L78" i="48" s="1"/>
  <c r="Q78" i="48" s="1"/>
  <c r="G66" i="48" a="1"/>
  <c r="G66" i="48" s="1"/>
  <c r="G54" i="48" a="1"/>
  <c r="G54" i="48" s="1"/>
  <c r="G42" i="48" a="1"/>
  <c r="G42" i="48" s="1"/>
  <c r="G30" i="48" a="1"/>
  <c r="G30" i="48" s="1"/>
  <c r="G18" i="48" a="1"/>
  <c r="G18" i="48" s="1"/>
  <c r="G6" i="48" a="1"/>
  <c r="G6" i="48" s="1"/>
  <c r="G100" i="48" a="1"/>
  <c r="G100" i="48" s="1"/>
  <c r="G88" i="48" a="1"/>
  <c r="G88" i="48" s="1"/>
  <c r="G76" i="48" a="1"/>
  <c r="G76" i="48" s="1"/>
  <c r="G64" i="48" a="1"/>
  <c r="G64" i="48" s="1"/>
  <c r="G52" i="48" a="1"/>
  <c r="G52" i="48" s="1"/>
  <c r="G40" i="48" a="1"/>
  <c r="G40" i="48" s="1"/>
  <c r="G28" i="48" a="1"/>
  <c r="G28" i="48" s="1"/>
  <c r="G16" i="48" a="1"/>
  <c r="G16" i="48" s="1"/>
  <c r="L17" i="48" s="1"/>
  <c r="Q17" i="48" s="1"/>
  <c r="G4" i="48" a="1"/>
  <c r="G4" i="48" s="1"/>
  <c r="G99" i="48" a="1"/>
  <c r="G99" i="48" s="1"/>
  <c r="G87" i="48" a="1"/>
  <c r="G87" i="48" s="1"/>
  <c r="G75" i="48" a="1"/>
  <c r="G75" i="48" s="1"/>
  <c r="G63" i="48" a="1"/>
  <c r="G63" i="48" s="1"/>
  <c r="G51" i="48" a="1"/>
  <c r="G51" i="48" s="1"/>
  <c r="G39" i="48" a="1"/>
  <c r="G39" i="48" s="1"/>
  <c r="G27" i="48" a="1"/>
  <c r="G27" i="48" s="1"/>
  <c r="G15" i="48" a="1"/>
  <c r="G15" i="48" s="1"/>
  <c r="G98" i="48" a="1"/>
  <c r="G98" i="48" s="1"/>
  <c r="G86" i="48" a="1"/>
  <c r="G86" i="48" s="1"/>
  <c r="L86" i="48" s="1"/>
  <c r="Q86" i="48" s="1"/>
  <c r="G74" i="48" a="1"/>
  <c r="G74" i="48" s="1"/>
  <c r="L74" i="48" s="1"/>
  <c r="Q74" i="48" s="1"/>
  <c r="G62" i="48" a="1"/>
  <c r="G62" i="48" s="1"/>
  <c r="L62" i="48" s="1"/>
  <c r="Q62" i="48" s="1"/>
  <c r="G50" i="48" a="1"/>
  <c r="G50" i="48" s="1"/>
  <c r="G38" i="48" a="1"/>
  <c r="G38" i="48" s="1"/>
  <c r="G26" i="48" a="1"/>
  <c r="G26" i="48" s="1"/>
  <c r="L26" i="48" s="1"/>
  <c r="Q26" i="48" s="1"/>
  <c r="G14" i="48" a="1"/>
  <c r="G14" i="48" s="1"/>
  <c r="L36" i="48"/>
  <c r="Q36" i="48" s="1"/>
  <c r="L96" i="48"/>
  <c r="Q96" i="48" s="1"/>
  <c r="L85" i="48"/>
  <c r="Q85" i="48" s="1"/>
  <c r="L82" i="48"/>
  <c r="Q82" i="48" s="1"/>
  <c r="L58" i="48"/>
  <c r="Q58" i="48" s="1"/>
  <c r="L97" i="48"/>
  <c r="Q97" i="48" s="1"/>
  <c r="L57" i="48"/>
  <c r="Q57" i="48" s="1"/>
  <c r="L61" i="48"/>
  <c r="Q61" i="48" s="1"/>
  <c r="L37" i="48"/>
  <c r="Q37" i="48" s="1"/>
  <c r="I3" i="44"/>
  <c r="J4" i="44"/>
  <c r="J106" i="48" a="1"/>
  <c r="J106" i="48" s="1"/>
  <c r="J105" i="48" a="1"/>
  <c r="J105" i="48" s="1"/>
  <c r="J104" i="48" a="1"/>
  <c r="J104" i="48" s="1"/>
  <c r="J103" i="48" a="1"/>
  <c r="J103" i="48" s="1"/>
  <c r="J96" i="48" a="1"/>
  <c r="J96" i="48" s="1"/>
  <c r="I106" i="48" a="1"/>
  <c r="I106" i="48" s="1"/>
  <c r="I105" i="48" a="1"/>
  <c r="I105" i="48" s="1"/>
  <c r="I104" i="48" a="1"/>
  <c r="I104" i="48" s="1"/>
  <c r="I103" i="48" a="1"/>
  <c r="I103" i="48" s="1"/>
  <c r="I100" i="48" a="1"/>
  <c r="I100" i="48" s="1"/>
  <c r="H106" i="48" a="1"/>
  <c r="H106" i="48" s="1"/>
  <c r="H105" i="48" a="1"/>
  <c r="H105" i="48" s="1"/>
  <c r="H104" i="48" a="1"/>
  <c r="H104" i="48" s="1"/>
  <c r="H103" i="48" a="1"/>
  <c r="H103" i="48" s="1"/>
  <c r="H101" i="48" a="1"/>
  <c r="H101" i="48" s="1"/>
  <c r="H100" i="48" a="1"/>
  <c r="H100" i="48" s="1"/>
  <c r="H96" i="48" a="1"/>
  <c r="H96" i="48" s="1"/>
  <c r="J12" i="44"/>
  <c r="I12" i="44"/>
  <c r="I11" i="44"/>
  <c r="L11" i="44"/>
  <c r="E24" i="44" s="1"/>
  <c r="L12" i="44"/>
  <c r="E25" i="44" s="1"/>
  <c r="K11" i="44"/>
  <c r="K12" i="44"/>
  <c r="J11" i="44"/>
  <c r="M11" i="44"/>
  <c r="M12" i="44"/>
  <c r="K3" i="44"/>
  <c r="K4" i="44"/>
  <c r="L3" i="44"/>
  <c r="M3" i="44"/>
  <c r="M4" i="44"/>
  <c r="L4" i="44"/>
  <c r="E17" i="44" s="1"/>
  <c r="I4" i="44"/>
  <c r="B17" i="44" s="1"/>
  <c r="J3" i="44"/>
  <c r="I5" i="44"/>
  <c r="I6" i="44"/>
  <c r="I7" i="44"/>
  <c r="I8" i="44"/>
  <c r="B21" i="44" s="1"/>
  <c r="I9" i="44"/>
  <c r="I10" i="44"/>
  <c r="B23" i="44" s="1"/>
  <c r="L5" i="44"/>
  <c r="L6" i="44"/>
  <c r="E19" i="44" s="1"/>
  <c r="L7" i="44"/>
  <c r="E20" i="44" s="1"/>
  <c r="L8" i="44"/>
  <c r="E21" i="44" s="1"/>
  <c r="L9" i="44"/>
  <c r="E22" i="44" s="1"/>
  <c r="L10" i="44"/>
  <c r="K5" i="44"/>
  <c r="D18" i="44" s="1"/>
  <c r="K6" i="44"/>
  <c r="K7" i="44"/>
  <c r="K8" i="44"/>
  <c r="D21" i="44" s="1"/>
  <c r="K9" i="44"/>
  <c r="K10" i="44"/>
  <c r="D23" i="44" s="1"/>
  <c r="M5" i="44"/>
  <c r="M6" i="44"/>
  <c r="M7" i="44"/>
  <c r="M8" i="44"/>
  <c r="M9" i="44"/>
  <c r="M10" i="44"/>
  <c r="J5" i="44"/>
  <c r="C18" i="44" s="1"/>
  <c r="J6" i="44"/>
  <c r="J7" i="44"/>
  <c r="J8" i="44"/>
  <c r="C21" i="44" s="1"/>
  <c r="J9" i="44"/>
  <c r="J10" i="44"/>
  <c r="C23" i="44" s="1"/>
  <c r="G114" i="8"/>
  <c r="C111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7" i="8"/>
  <c r="C114" i="8" s="1"/>
  <c r="I8" i="8"/>
  <c r="I9" i="8"/>
  <c r="I10" i="8"/>
  <c r="I11" i="8"/>
  <c r="I12" i="8"/>
  <c r="I13" i="8"/>
  <c r="H12" i="8" s="1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H60" i="8" s="1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H76" i="8" s="1"/>
  <c r="I78" i="8"/>
  <c r="I79" i="8"/>
  <c r="I80" i="8"/>
  <c r="I81" i="8"/>
  <c r="I82" i="8"/>
  <c r="I83" i="8"/>
  <c r="I84" i="8"/>
  <c r="I85" i="8"/>
  <c r="H84" i="8" s="1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H108" i="8" s="1"/>
  <c r="I110" i="8"/>
  <c r="I111" i="8"/>
  <c r="I7" i="8"/>
  <c r="I114" i="8" s="1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7" i="8"/>
  <c r="K8" i="8"/>
  <c r="K9" i="8"/>
  <c r="J9" i="8" s="1"/>
  <c r="K10" i="8"/>
  <c r="K11" i="8"/>
  <c r="K12" i="8"/>
  <c r="K13" i="8"/>
  <c r="K14" i="8"/>
  <c r="K15" i="8"/>
  <c r="K16" i="8"/>
  <c r="K17" i="8"/>
  <c r="J17" i="8" s="1"/>
  <c r="K18" i="8"/>
  <c r="K19" i="8"/>
  <c r="J18" i="8" s="1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J33" i="8" s="1"/>
  <c r="K34" i="8"/>
  <c r="K35" i="8"/>
  <c r="K36" i="8"/>
  <c r="K37" i="8"/>
  <c r="K38" i="8"/>
  <c r="K39" i="8"/>
  <c r="K40" i="8"/>
  <c r="K41" i="8"/>
  <c r="K42" i="8"/>
  <c r="J41" i="8" s="1"/>
  <c r="K43" i="8"/>
  <c r="J42" i="8" s="1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J57" i="8" s="1"/>
  <c r="K58" i="8"/>
  <c r="K59" i="8"/>
  <c r="K60" i="8"/>
  <c r="K61" i="8"/>
  <c r="K62" i="8"/>
  <c r="K63" i="8"/>
  <c r="K64" i="8"/>
  <c r="K65" i="8"/>
  <c r="J65" i="8" s="1"/>
  <c r="K66" i="8"/>
  <c r="K67" i="8"/>
  <c r="J66" i="8" s="1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J81" i="8" s="1"/>
  <c r="K82" i="8"/>
  <c r="K83" i="8"/>
  <c r="K84" i="8"/>
  <c r="K85" i="8"/>
  <c r="K86" i="8"/>
  <c r="K87" i="8"/>
  <c r="K88" i="8"/>
  <c r="K89" i="8"/>
  <c r="J89" i="8" s="1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7" i="8"/>
  <c r="K114" i="8" s="1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D35" i="8" s="1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D51" i="8" s="1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D107" i="8" s="1"/>
  <c r="E109" i="8"/>
  <c r="E110" i="8"/>
  <c r="E111" i="8"/>
  <c r="D110" i="8" s="1"/>
  <c r="E7" i="8"/>
  <c r="E114" i="8" s="1"/>
  <c r="J34" i="8"/>
  <c r="W31" i="8" a="1"/>
  <c r="W31" i="8" s="1"/>
  <c r="Z6" i="8"/>
  <c r="Z5" i="8"/>
  <c r="L12" i="48" l="1"/>
  <c r="Q12" i="48" s="1"/>
  <c r="L24" i="48"/>
  <c r="Q24" i="48" s="1"/>
  <c r="L25" i="48"/>
  <c r="Q25" i="48" s="1"/>
  <c r="L66" i="48"/>
  <c r="Q66" i="48" s="1"/>
  <c r="L60" i="48"/>
  <c r="Q60" i="48" s="1"/>
  <c r="E18" i="44"/>
  <c r="L77" i="48"/>
  <c r="Q77" i="48" s="1"/>
  <c r="L14" i="48"/>
  <c r="Q14" i="48" s="1"/>
  <c r="L101" i="48"/>
  <c r="Q101" i="48" s="1"/>
  <c r="L41" i="48"/>
  <c r="Q41" i="48" s="1"/>
  <c r="E23" i="44"/>
  <c r="L54" i="48"/>
  <c r="Q54" i="48" s="1"/>
  <c r="L106" i="48"/>
  <c r="Q106" i="48" s="1"/>
  <c r="L23" i="48"/>
  <c r="Q23" i="48" s="1"/>
  <c r="L89" i="48"/>
  <c r="Q89" i="48" s="1"/>
  <c r="L45" i="48"/>
  <c r="Q45" i="48" s="1"/>
  <c r="L48" i="48"/>
  <c r="Q48" i="48" s="1"/>
  <c r="L69" i="48"/>
  <c r="Q69" i="48" s="1"/>
  <c r="L72" i="48"/>
  <c r="Q72" i="48" s="1"/>
  <c r="L30" i="48"/>
  <c r="Q30" i="48" s="1"/>
  <c r="L102" i="48"/>
  <c r="Q102" i="48" s="1"/>
  <c r="L81" i="48"/>
  <c r="Q81" i="48" s="1"/>
  <c r="L88" i="48"/>
  <c r="Q88" i="48" s="1"/>
  <c r="L93" i="48"/>
  <c r="Q93" i="48" s="1"/>
  <c r="L90" i="48"/>
  <c r="Q90" i="48" s="1"/>
  <c r="L21" i="48"/>
  <c r="Q21" i="48" s="1"/>
  <c r="L11" i="48"/>
  <c r="Q11" i="48" s="1"/>
  <c r="L18" i="48"/>
  <c r="Q18" i="48" s="1"/>
  <c r="F22" i="44"/>
  <c r="F19" i="44"/>
  <c r="B25" i="44"/>
  <c r="L6" i="48"/>
  <c r="Q6" i="48" s="1"/>
  <c r="L5" i="48"/>
  <c r="Q5" i="48" s="1"/>
  <c r="D17" i="44"/>
  <c r="L29" i="48"/>
  <c r="Q29" i="48" s="1"/>
  <c r="L103" i="48"/>
  <c r="Q103" i="48" s="1"/>
  <c r="F25" i="44"/>
  <c r="C19" i="44"/>
  <c r="D19" i="44"/>
  <c r="B19" i="44"/>
  <c r="C24" i="44"/>
  <c r="L33" i="48"/>
  <c r="Q33" i="48" s="1"/>
  <c r="B18" i="44"/>
  <c r="B32" i="44" s="1" a="1"/>
  <c r="B32" i="44" s="1"/>
  <c r="B43" i="44" s="1"/>
  <c r="D25" i="44"/>
  <c r="C17" i="44"/>
  <c r="F23" i="44"/>
  <c r="D24" i="44"/>
  <c r="F21" i="44"/>
  <c r="B35" i="44" s="1" a="1"/>
  <c r="B35" i="44" s="1"/>
  <c r="B46" i="44" s="1"/>
  <c r="F20" i="44"/>
  <c r="F17" i="44"/>
  <c r="B24" i="44"/>
  <c r="L95" i="48"/>
  <c r="Q95" i="48" s="1"/>
  <c r="F18" i="44"/>
  <c r="C25" i="44"/>
  <c r="L32" i="48"/>
  <c r="Q32" i="48" s="1"/>
  <c r="L55" i="48"/>
  <c r="Q55" i="48" s="1"/>
  <c r="C22" i="44"/>
  <c r="D22" i="44"/>
  <c r="B22" i="44"/>
  <c r="L100" i="48"/>
  <c r="Q100" i="48" s="1"/>
  <c r="C20" i="44"/>
  <c r="D20" i="44"/>
  <c r="B20" i="44"/>
  <c r="F24" i="44"/>
  <c r="L64" i="48"/>
  <c r="Q64" i="48" s="1"/>
  <c r="L27" i="48"/>
  <c r="Q27" i="48" s="1"/>
  <c r="L68" i="48"/>
  <c r="Q68" i="48" s="1"/>
  <c r="L15" i="48"/>
  <c r="Q15" i="48" s="1"/>
  <c r="L56" i="48"/>
  <c r="Q56" i="48" s="1"/>
  <c r="L52" i="48"/>
  <c r="Q52" i="48" s="1"/>
  <c r="L20" i="48"/>
  <c r="Q20" i="48" s="1"/>
  <c r="L51" i="48"/>
  <c r="Q51" i="48" s="1"/>
  <c r="L104" i="48"/>
  <c r="Q104" i="48" s="1"/>
  <c r="L99" i="48"/>
  <c r="Q99" i="48" s="1"/>
  <c r="L8" i="48"/>
  <c r="Q8" i="48" s="1"/>
  <c r="L105" i="48"/>
  <c r="Q105" i="48" s="1"/>
  <c r="L76" i="48"/>
  <c r="Q76" i="48" s="1"/>
  <c r="L44" i="48"/>
  <c r="Q44" i="48" s="1"/>
  <c r="L39" i="48"/>
  <c r="Q39" i="48" s="1"/>
  <c r="L31" i="48"/>
  <c r="Q31" i="48" s="1"/>
  <c r="L7" i="48"/>
  <c r="Q7" i="48" s="1"/>
  <c r="L43" i="48"/>
  <c r="Q43" i="48" s="1"/>
  <c r="L19" i="48"/>
  <c r="Q19" i="48" s="1"/>
  <c r="L91" i="48"/>
  <c r="Q91" i="48" s="1"/>
  <c r="L98" i="48"/>
  <c r="Q98" i="48" s="1"/>
  <c r="L9" i="48"/>
  <c r="Q9" i="48" s="1"/>
  <c r="L80" i="48"/>
  <c r="Q80" i="48" s="1"/>
  <c r="L38" i="48"/>
  <c r="Q38" i="48" s="1"/>
  <c r="L53" i="48"/>
  <c r="Q53" i="48" s="1"/>
  <c r="L87" i="48"/>
  <c r="Q87" i="48" s="1"/>
  <c r="L28" i="48"/>
  <c r="Q28" i="48" s="1"/>
  <c r="L65" i="48"/>
  <c r="Q65" i="48" s="1"/>
  <c r="L50" i="48"/>
  <c r="Q50" i="48" s="1"/>
  <c r="L40" i="48"/>
  <c r="Q40" i="48" s="1"/>
  <c r="L67" i="48"/>
  <c r="Q67" i="48" s="1"/>
  <c r="L92" i="48"/>
  <c r="Q92" i="48" s="1"/>
  <c r="L75" i="48"/>
  <c r="Q75" i="48" s="1"/>
  <c r="L42" i="48"/>
  <c r="Q42" i="48" s="1"/>
  <c r="L79" i="48"/>
  <c r="Q79" i="48" s="1"/>
  <c r="L63" i="48"/>
  <c r="Q63" i="48" s="1"/>
  <c r="L16" i="48"/>
  <c r="Q16" i="48" s="1"/>
  <c r="M101" i="48"/>
  <c r="R101" i="48" s="1"/>
  <c r="N106" i="48"/>
  <c r="S106" i="48" s="1"/>
  <c r="O105" i="48"/>
  <c r="T105" i="48" s="1"/>
  <c r="M104" i="48"/>
  <c r="R104" i="48" s="1"/>
  <c r="M105" i="48"/>
  <c r="R105" i="48" s="1"/>
  <c r="M106" i="48"/>
  <c r="R106" i="48" s="1"/>
  <c r="O104" i="48"/>
  <c r="T104" i="48" s="1"/>
  <c r="O106" i="48"/>
  <c r="T106" i="48" s="1"/>
  <c r="I96" i="48" a="1"/>
  <c r="I96" i="48" s="1"/>
  <c r="J100" i="48" a="1"/>
  <c r="J100" i="48" s="1"/>
  <c r="N104" i="48"/>
  <c r="S104" i="48" s="1"/>
  <c r="J101" i="48" a="1"/>
  <c r="J101" i="48" s="1"/>
  <c r="N105" i="48"/>
  <c r="S105" i="48" s="1"/>
  <c r="I92" i="48" a="1"/>
  <c r="I92" i="48" s="1"/>
  <c r="H92" i="48" a="1"/>
  <c r="H92" i="48" s="1"/>
  <c r="J92" i="48" a="1"/>
  <c r="J92" i="48" s="1"/>
  <c r="I99" i="48" a="1"/>
  <c r="I99" i="48" s="1"/>
  <c r="N100" i="48" s="1"/>
  <c r="S100" i="48" s="1"/>
  <c r="J99" i="48" a="1"/>
  <c r="J99" i="48" s="1"/>
  <c r="H99" i="48" a="1"/>
  <c r="H99" i="48" s="1"/>
  <c r="I101" i="48" a="1"/>
  <c r="I101" i="48" s="1"/>
  <c r="N101" i="48" s="1"/>
  <c r="S101" i="48" s="1"/>
  <c r="I102" i="48" a="1"/>
  <c r="I102" i="48" s="1"/>
  <c r="H102" i="48" a="1"/>
  <c r="H102" i="48" s="1"/>
  <c r="M102" i="48" s="1"/>
  <c r="R102" i="48" s="1"/>
  <c r="J102" i="48" a="1"/>
  <c r="J102" i="48" s="1"/>
  <c r="O103" i="48" s="1"/>
  <c r="T103" i="48" s="1"/>
  <c r="J74" i="8"/>
  <c r="J50" i="8"/>
  <c r="H92" i="8"/>
  <c r="J75" i="8"/>
  <c r="J87" i="8"/>
  <c r="J63" i="8"/>
  <c r="J39" i="8"/>
  <c r="J73" i="8"/>
  <c r="J49" i="8"/>
  <c r="J105" i="8"/>
  <c r="J69" i="8"/>
  <c r="J45" i="8"/>
  <c r="F15" i="8"/>
  <c r="J26" i="8"/>
  <c r="J15" i="8"/>
  <c r="F27" i="8"/>
  <c r="J97" i="8"/>
  <c r="J61" i="8"/>
  <c r="J37" i="8"/>
  <c r="J25" i="8"/>
  <c r="H96" i="8"/>
  <c r="H64" i="8"/>
  <c r="H48" i="8"/>
  <c r="B7" i="8"/>
  <c r="H8" i="8"/>
  <c r="H45" i="8"/>
  <c r="F96" i="8"/>
  <c r="F80" i="8"/>
  <c r="F64" i="8"/>
  <c r="F48" i="8"/>
  <c r="F32" i="8"/>
  <c r="B22" i="8"/>
  <c r="F109" i="8"/>
  <c r="F101" i="8"/>
  <c r="F61" i="8"/>
  <c r="F53" i="8"/>
  <c r="H110" i="8"/>
  <c r="H94" i="8"/>
  <c r="H86" i="8"/>
  <c r="H70" i="8"/>
  <c r="H62" i="8"/>
  <c r="H46" i="8"/>
  <c r="H38" i="8"/>
  <c r="H30" i="8"/>
  <c r="H14" i="8"/>
  <c r="H69" i="8"/>
  <c r="H37" i="8"/>
  <c r="F17" i="8"/>
  <c r="F16" i="8"/>
  <c r="H105" i="8"/>
  <c r="H97" i="8"/>
  <c r="H81" i="8"/>
  <c r="H73" i="8"/>
  <c r="H65" i="8"/>
  <c r="H57" i="8"/>
  <c r="H49" i="8"/>
  <c r="H41" i="8"/>
  <c r="H33" i="8"/>
  <c r="H25" i="8"/>
  <c r="H17" i="8"/>
  <c r="H9" i="8"/>
  <c r="F98" i="8"/>
  <c r="F50" i="8"/>
  <c r="H99" i="8"/>
  <c r="H75" i="8"/>
  <c r="H59" i="8"/>
  <c r="H43" i="8"/>
  <c r="H11" i="8"/>
  <c r="J84" i="8"/>
  <c r="J68" i="8"/>
  <c r="J44" i="8"/>
  <c r="J20" i="8"/>
  <c r="H91" i="8"/>
  <c r="H19" i="8"/>
  <c r="F90" i="8"/>
  <c r="H107" i="8"/>
  <c r="H83" i="8"/>
  <c r="H67" i="8"/>
  <c r="H51" i="8"/>
  <c r="H27" i="8"/>
  <c r="J108" i="8"/>
  <c r="J92" i="8"/>
  <c r="J60" i="8"/>
  <c r="J36" i="8"/>
  <c r="J12" i="8"/>
  <c r="F7" i="8"/>
  <c r="F108" i="8"/>
  <c r="F100" i="8"/>
  <c r="F92" i="8"/>
  <c r="F60" i="8"/>
  <c r="F52" i="8"/>
  <c r="F44" i="8"/>
  <c r="F36" i="8"/>
  <c r="F20" i="8"/>
  <c r="F12" i="8"/>
  <c r="H109" i="8"/>
  <c r="H93" i="8"/>
  <c r="H85" i="8"/>
  <c r="H77" i="8"/>
  <c r="H61" i="8"/>
  <c r="H53" i="8"/>
  <c r="H29" i="8"/>
  <c r="H21" i="8"/>
  <c r="H13" i="8"/>
  <c r="J110" i="8"/>
  <c r="J94" i="8"/>
  <c r="J86" i="8"/>
  <c r="J70" i="8"/>
  <c r="J62" i="8"/>
  <c r="J54" i="8"/>
  <c r="J46" i="8"/>
  <c r="J38" i="8"/>
  <c r="J22" i="8"/>
  <c r="J14" i="8"/>
  <c r="B94" i="8"/>
  <c r="B70" i="8"/>
  <c r="B62" i="8"/>
  <c r="F86" i="8"/>
  <c r="F30" i="8"/>
  <c r="F14" i="8"/>
  <c r="J104" i="8"/>
  <c r="J72" i="8"/>
  <c r="J56" i="8"/>
  <c r="J48" i="8"/>
  <c r="J32" i="8"/>
  <c r="F70" i="8"/>
  <c r="F22" i="8"/>
  <c r="H23" i="8"/>
  <c r="J96" i="8"/>
  <c r="J80" i="8"/>
  <c r="J24" i="8"/>
  <c r="J99" i="8"/>
  <c r="J59" i="8"/>
  <c r="J35" i="8"/>
  <c r="J11" i="8"/>
  <c r="J7" i="8"/>
  <c r="J98" i="8"/>
  <c r="J107" i="8"/>
  <c r="J83" i="8"/>
  <c r="J51" i="8"/>
  <c r="J27" i="8"/>
  <c r="D106" i="8"/>
  <c r="F107" i="8"/>
  <c r="F99" i="8"/>
  <c r="F75" i="8"/>
  <c r="F59" i="8"/>
  <c r="F51" i="8"/>
  <c r="F35" i="8"/>
  <c r="F11" i="8"/>
  <c r="H68" i="8"/>
  <c r="H52" i="8"/>
  <c r="H44" i="8"/>
  <c r="H36" i="8"/>
  <c r="H28" i="8"/>
  <c r="H20" i="8"/>
  <c r="J109" i="8"/>
  <c r="J101" i="8"/>
  <c r="J93" i="8"/>
  <c r="J85" i="8"/>
  <c r="J77" i="8"/>
  <c r="J53" i="8"/>
  <c r="J29" i="8"/>
  <c r="J21" i="8"/>
  <c r="J13" i="8"/>
  <c r="B101" i="8"/>
  <c r="J91" i="8"/>
  <c r="H10" i="8"/>
  <c r="J100" i="8"/>
  <c r="J76" i="8"/>
  <c r="J52" i="8"/>
  <c r="J28" i="8"/>
  <c r="J23" i="8"/>
  <c r="J71" i="8"/>
  <c r="J10" i="8"/>
  <c r="J67" i="8"/>
  <c r="J82" i="8"/>
  <c r="J106" i="8"/>
  <c r="J8" i="8"/>
  <c r="J47" i="8"/>
  <c r="J95" i="8"/>
  <c r="D69" i="8"/>
  <c r="F110" i="8"/>
  <c r="F71" i="8"/>
  <c r="F39" i="8"/>
  <c r="H104" i="8"/>
  <c r="H95" i="8"/>
  <c r="H88" i="8"/>
  <c r="H80" i="8"/>
  <c r="H72" i="8"/>
  <c r="H63" i="8"/>
  <c r="H56" i="8"/>
  <c r="H47" i="8"/>
  <c r="H40" i="8"/>
  <c r="H32" i="8"/>
  <c r="H24" i="8"/>
  <c r="H16" i="8"/>
  <c r="H7" i="8"/>
  <c r="J88" i="8"/>
  <c r="J64" i="8"/>
  <c r="J40" i="8"/>
  <c r="J16" i="8"/>
  <c r="J31" i="8"/>
  <c r="H22" i="8"/>
  <c r="J19" i="8"/>
  <c r="H39" i="8"/>
  <c r="J58" i="8"/>
  <c r="J103" i="8"/>
  <c r="J79" i="8"/>
  <c r="J55" i="8"/>
  <c r="D96" i="8"/>
  <c r="D80" i="8"/>
  <c r="D72" i="8"/>
  <c r="D40" i="8"/>
  <c r="D8" i="8"/>
  <c r="F105" i="8"/>
  <c r="F89" i="8"/>
  <c r="F81" i="8"/>
  <c r="F73" i="8"/>
  <c r="F65" i="8"/>
  <c r="F57" i="8"/>
  <c r="F41" i="8"/>
  <c r="F33" i="8"/>
  <c r="F25" i="8"/>
  <c r="F9" i="8"/>
  <c r="H98" i="8"/>
  <c r="H50" i="8"/>
  <c r="H34" i="8"/>
  <c r="B59" i="8"/>
  <c r="B51" i="8"/>
  <c r="B35" i="8"/>
  <c r="B27" i="8"/>
  <c r="B11" i="8"/>
  <c r="H26" i="8"/>
  <c r="F49" i="8"/>
  <c r="H58" i="8"/>
  <c r="F97" i="8"/>
  <c r="D94" i="8"/>
  <c r="D86" i="8"/>
  <c r="D78" i="8"/>
  <c r="D70" i="8"/>
  <c r="D62" i="8"/>
  <c r="D54" i="8"/>
  <c r="D46" i="8"/>
  <c r="D38" i="8"/>
  <c r="D22" i="8"/>
  <c r="D14" i="8"/>
  <c r="F104" i="8"/>
  <c r="F87" i="8"/>
  <c r="F72" i="8"/>
  <c r="F63" i="8"/>
  <c r="F56" i="8"/>
  <c r="F47" i="8"/>
  <c r="F24" i="8"/>
  <c r="F8" i="8"/>
  <c r="H89" i="8"/>
  <c r="B73" i="8"/>
  <c r="B65" i="8"/>
  <c r="B26" i="8"/>
  <c r="H15" i="8"/>
  <c r="F38" i="8"/>
  <c r="F74" i="8"/>
  <c r="H87" i="8"/>
  <c r="D77" i="8"/>
  <c r="F62" i="8"/>
  <c r="H103" i="8"/>
  <c r="H79" i="8"/>
  <c r="H55" i="8"/>
  <c r="H31" i="8"/>
  <c r="H82" i="8"/>
  <c r="H35" i="8"/>
  <c r="H71" i="8"/>
  <c r="H74" i="8"/>
  <c r="H106" i="8"/>
  <c r="F85" i="8"/>
  <c r="F77" i="8"/>
  <c r="F68" i="8"/>
  <c r="F37" i="8"/>
  <c r="F29" i="8"/>
  <c r="H101" i="8"/>
  <c r="F106" i="8"/>
  <c r="F58" i="8"/>
  <c r="F34" i="8"/>
  <c r="F26" i="8"/>
  <c r="F10" i="8"/>
  <c r="D50" i="8"/>
  <c r="F67" i="8"/>
  <c r="F28" i="8"/>
  <c r="D105" i="8"/>
  <c r="B107" i="8"/>
  <c r="B99" i="8"/>
  <c r="B83" i="8"/>
  <c r="D26" i="8"/>
  <c r="F83" i="8"/>
  <c r="F13" i="8"/>
  <c r="F23" i="8"/>
  <c r="F84" i="8"/>
  <c r="D47" i="8"/>
  <c r="F88" i="8"/>
  <c r="F40" i="8"/>
  <c r="B106" i="8"/>
  <c r="B98" i="8"/>
  <c r="B82" i="8"/>
  <c r="B74" i="8"/>
  <c r="B58" i="8"/>
  <c r="B50" i="8"/>
  <c r="B34" i="8"/>
  <c r="B10" i="8"/>
  <c r="F43" i="8"/>
  <c r="F21" i="8"/>
  <c r="D58" i="8"/>
  <c r="B69" i="8"/>
  <c r="D53" i="8"/>
  <c r="F103" i="8"/>
  <c r="F95" i="8"/>
  <c r="F79" i="8"/>
  <c r="F54" i="8"/>
  <c r="F46" i="8"/>
  <c r="F31" i="8"/>
  <c r="D34" i="8"/>
  <c r="F91" i="8"/>
  <c r="F19" i="8"/>
  <c r="F76" i="8"/>
  <c r="D92" i="8"/>
  <c r="D20" i="8"/>
  <c r="D12" i="8"/>
  <c r="F93" i="8"/>
  <c r="F69" i="8"/>
  <c r="F45" i="8"/>
  <c r="B47" i="8"/>
  <c r="B39" i="8"/>
  <c r="B23" i="8"/>
  <c r="B15" i="8"/>
  <c r="B108" i="8"/>
  <c r="B92" i="8"/>
  <c r="B84" i="8"/>
  <c r="B76" i="8"/>
  <c r="B60" i="8"/>
  <c r="B52" i="8"/>
  <c r="B36" i="8"/>
  <c r="B28" i="8"/>
  <c r="B20" i="8"/>
  <c r="B12" i="8"/>
  <c r="D109" i="8"/>
  <c r="D101" i="8"/>
  <c r="D93" i="8"/>
  <c r="D85" i="8"/>
  <c r="D61" i="8"/>
  <c r="D45" i="8"/>
  <c r="D37" i="8"/>
  <c r="D29" i="8"/>
  <c r="D21" i="8"/>
  <c r="B97" i="8"/>
  <c r="B57" i="8"/>
  <c r="B49" i="8"/>
  <c r="B25" i="8"/>
  <c r="B9" i="8"/>
  <c r="D100" i="8"/>
  <c r="D84" i="8"/>
  <c r="D68" i="8"/>
  <c r="D52" i="8"/>
  <c r="D44" i="8"/>
  <c r="D36" i="8"/>
  <c r="B91" i="8"/>
  <c r="B67" i="8"/>
  <c r="B43" i="8"/>
  <c r="B89" i="8"/>
  <c r="B81" i="8"/>
  <c r="B41" i="8"/>
  <c r="B33" i="8"/>
  <c r="B17" i="8"/>
  <c r="B109" i="8"/>
  <c r="B104" i="8"/>
  <c r="B96" i="8"/>
  <c r="B88" i="8"/>
  <c r="B80" i="8"/>
  <c r="B72" i="8"/>
  <c r="B64" i="8"/>
  <c r="B56" i="8"/>
  <c r="B86" i="8"/>
  <c r="B46" i="8"/>
  <c r="B38" i="8"/>
  <c r="B14" i="8"/>
  <c r="B93" i="8"/>
  <c r="B85" i="8"/>
  <c r="B77" i="8"/>
  <c r="B61" i="8"/>
  <c r="B53" i="8"/>
  <c r="B45" i="8"/>
  <c r="B37" i="8"/>
  <c r="B29" i="8"/>
  <c r="B13" i="8"/>
  <c r="D65" i="8"/>
  <c r="D49" i="8"/>
  <c r="D33" i="8"/>
  <c r="D17" i="8"/>
  <c r="D89" i="8"/>
  <c r="D57" i="8"/>
  <c r="D75" i="8"/>
  <c r="D59" i="8"/>
  <c r="D27" i="8"/>
  <c r="D11" i="8"/>
  <c r="D25" i="8"/>
  <c r="D98" i="8"/>
  <c r="D82" i="8"/>
  <c r="D74" i="8"/>
  <c r="D10" i="8"/>
  <c r="D87" i="8"/>
  <c r="D108" i="8"/>
  <c r="D13" i="8"/>
  <c r="D28" i="8"/>
  <c r="D60" i="8"/>
  <c r="D76" i="8"/>
  <c r="D81" i="8"/>
  <c r="D83" i="8"/>
  <c r="D99" i="8"/>
  <c r="D91" i="8"/>
  <c r="D67" i="8"/>
  <c r="D43" i="8"/>
  <c r="D19" i="8"/>
  <c r="D95" i="8"/>
  <c r="D71" i="8"/>
  <c r="D63" i="8"/>
  <c r="D39" i="8"/>
  <c r="D23" i="8"/>
  <c r="D15" i="8"/>
  <c r="D7" i="8"/>
  <c r="D9" i="8"/>
  <c r="D32" i="8"/>
  <c r="D73" i="8"/>
  <c r="D97" i="8"/>
  <c r="D104" i="8"/>
  <c r="D16" i="8"/>
  <c r="D41" i="8"/>
  <c r="D48" i="8"/>
  <c r="D88" i="8"/>
  <c r="D24" i="8"/>
  <c r="D31" i="8"/>
  <c r="D56" i="8"/>
  <c r="D64" i="8"/>
  <c r="D103" i="8"/>
  <c r="B24" i="8"/>
  <c r="B48" i="8"/>
  <c r="B95" i="8"/>
  <c r="B40" i="8"/>
  <c r="B87" i="8"/>
  <c r="B63" i="8"/>
  <c r="B71" i="8"/>
  <c r="B19" i="8"/>
  <c r="B103" i="8"/>
  <c r="B79" i="8"/>
  <c r="B31" i="8"/>
  <c r="B55" i="8"/>
  <c r="B8" i="8"/>
  <c r="J43" i="8"/>
  <c r="J90" i="8"/>
  <c r="J78" i="8"/>
  <c r="J102" i="8"/>
  <c r="J30" i="8"/>
  <c r="H102" i="8"/>
  <c r="H90" i="8"/>
  <c r="H42" i="8"/>
  <c r="H54" i="8"/>
  <c r="H78" i="8"/>
  <c r="H66" i="8"/>
  <c r="H100" i="8"/>
  <c r="H18" i="8"/>
  <c r="F82" i="8"/>
  <c r="F55" i="8"/>
  <c r="F66" i="8"/>
  <c r="F42" i="8"/>
  <c r="F94" i="8"/>
  <c r="F102" i="8"/>
  <c r="F18" i="8"/>
  <c r="F78" i="8"/>
  <c r="D18" i="8"/>
  <c r="D102" i="8"/>
  <c r="D55" i="8"/>
  <c r="D42" i="8"/>
  <c r="D79" i="8"/>
  <c r="D90" i="8"/>
  <c r="D66" i="8"/>
  <c r="D30" i="8"/>
  <c r="B21" i="8"/>
  <c r="B75" i="8"/>
  <c r="B105" i="8"/>
  <c r="B16" i="8"/>
  <c r="B68" i="8"/>
  <c r="B100" i="8"/>
  <c r="B32" i="8"/>
  <c r="B44" i="8"/>
  <c r="B18" i="8"/>
  <c r="B30" i="8"/>
  <c r="B42" i="8"/>
  <c r="B54" i="8"/>
  <c r="B66" i="8"/>
  <c r="B78" i="8"/>
  <c r="B90" i="8"/>
  <c r="B102" i="8"/>
  <c r="I18" i="44" l="1" a="1"/>
  <c r="I18" i="44" s="1"/>
  <c r="B37" i="44" a="1"/>
  <c r="B37" i="44" s="1"/>
  <c r="B48" i="44" s="1"/>
  <c r="B39" i="44" a="1"/>
  <c r="B39" i="44" s="1"/>
  <c r="B50" i="44" s="1"/>
  <c r="B33" i="44" a="1"/>
  <c r="B33" i="44" s="1"/>
  <c r="B44" i="44" s="1"/>
  <c r="B34" i="44" a="1"/>
  <c r="B34" i="44" s="1"/>
  <c r="B45" i="44" s="1"/>
  <c r="B38" i="44" a="1"/>
  <c r="B38" i="44" s="1"/>
  <c r="B49" i="44" s="1"/>
  <c r="B36" i="44" a="1"/>
  <c r="B36" i="44" s="1"/>
  <c r="B47" i="44" s="1"/>
  <c r="O100" i="48"/>
  <c r="T100" i="48" s="1"/>
  <c r="O101" i="48"/>
  <c r="T101" i="48" s="1"/>
  <c r="M100" i="48"/>
  <c r="R100" i="48" s="1"/>
  <c r="O102" i="48"/>
  <c r="T102" i="48" s="1"/>
  <c r="N102" i="48"/>
  <c r="S102" i="48" s="1"/>
  <c r="N103" i="48"/>
  <c r="S103" i="48" s="1"/>
  <c r="M103" i="48"/>
  <c r="R103" i="48" s="1"/>
  <c r="J88" i="48" a="1"/>
  <c r="J88" i="48" s="1"/>
  <c r="H88" i="48" a="1"/>
  <c r="H88" i="48" s="1"/>
  <c r="I88" i="48" a="1"/>
  <c r="I88" i="48" s="1"/>
  <c r="I98" i="48" a="1"/>
  <c r="I98" i="48" s="1"/>
  <c r="J98" i="48" a="1"/>
  <c r="J98" i="48" s="1"/>
  <c r="O99" i="48" s="1"/>
  <c r="T99" i="48" s="1"/>
  <c r="H98" i="48" a="1"/>
  <c r="H98" i="48" s="1"/>
  <c r="I97" i="48" a="1"/>
  <c r="I97" i="48" s="1"/>
  <c r="N97" i="48" s="1"/>
  <c r="S97" i="48" s="1"/>
  <c r="H97" i="48" a="1"/>
  <c r="H97" i="48" s="1"/>
  <c r="M97" i="48" s="1"/>
  <c r="R97" i="48" s="1"/>
  <c r="J97" i="48" a="1"/>
  <c r="J97" i="48" s="1"/>
  <c r="O97" i="48" s="1"/>
  <c r="T97" i="48" s="1"/>
  <c r="J95" i="48" a="1"/>
  <c r="J95" i="48" s="1"/>
  <c r="H95" i="48" a="1"/>
  <c r="H95" i="48" s="1"/>
  <c r="I95" i="48" a="1"/>
  <c r="I95" i="48" s="1"/>
  <c r="D35" i="44" a="1"/>
  <c r="D35" i="44" s="1"/>
  <c r="D46" i="44" s="1"/>
  <c r="E35" i="44" a="1"/>
  <c r="E35" i="44" s="1"/>
  <c r="E46" i="44" s="1"/>
  <c r="J18" i="44" a="1"/>
  <c r="J18" i="44" s="1"/>
  <c r="J19" i="44" s="1" a="1"/>
  <c r="J19" i="44" s="1"/>
  <c r="J32" i="44" s="1"/>
  <c r="B31" i="44" a="1"/>
  <c r="B31" i="44" s="1"/>
  <c r="B42" i="44" s="1"/>
  <c r="C35" i="44" a="1"/>
  <c r="C35" i="44" s="1"/>
  <c r="C46" i="44" s="1"/>
  <c r="K18" i="44" a="1"/>
  <c r="K18" i="44" s="1"/>
  <c r="K19" i="44" s="1" a="1"/>
  <c r="K19" i="44" s="1"/>
  <c r="K20" i="44" s="1" a="1"/>
  <c r="K20" i="44" s="1"/>
  <c r="K33" i="44" s="1"/>
  <c r="E32" i="44" a="1"/>
  <c r="E32" i="44" s="1"/>
  <c r="E43" i="44" s="1"/>
  <c r="D32" i="44" a="1"/>
  <c r="D32" i="44" s="1"/>
  <c r="D43" i="44" s="1"/>
  <c r="C32" i="44" a="1"/>
  <c r="C32" i="44" s="1"/>
  <c r="C43" i="44" s="1"/>
  <c r="D34" i="44" a="1"/>
  <c r="D34" i="44" s="1"/>
  <c r="D45" i="44" s="1"/>
  <c r="C34" i="44" a="1"/>
  <c r="C34" i="44" s="1"/>
  <c r="C45" i="44" s="1"/>
  <c r="E34" i="44" a="1"/>
  <c r="E34" i="44" s="1"/>
  <c r="E45" i="44" s="1"/>
  <c r="E31" i="44" a="1"/>
  <c r="E31" i="44" s="1"/>
  <c r="E42" i="44" s="1"/>
  <c r="D31" i="44" a="1"/>
  <c r="D31" i="44" s="1"/>
  <c r="D42" i="44" s="1"/>
  <c r="C31" i="44" a="1"/>
  <c r="C31" i="44" s="1"/>
  <c r="C42" i="44" s="1"/>
  <c r="D38" i="44" a="1"/>
  <c r="D38" i="44" s="1"/>
  <c r="D49" i="44" s="1"/>
  <c r="C38" i="44" a="1"/>
  <c r="C38" i="44" s="1"/>
  <c r="C49" i="44" s="1"/>
  <c r="E38" i="44" a="1"/>
  <c r="E38" i="44" s="1"/>
  <c r="E49" i="44" s="1"/>
  <c r="L18" i="44" a="1"/>
  <c r="L18" i="44" s="1"/>
  <c r="L31" i="44" s="1"/>
  <c r="C37" i="44" a="1"/>
  <c r="C37" i="44" s="1"/>
  <c r="C48" i="44" s="1"/>
  <c r="E37" i="44" a="1"/>
  <c r="E37" i="44" s="1"/>
  <c r="E48" i="44" s="1"/>
  <c r="D37" i="44" a="1"/>
  <c r="D37" i="44" s="1"/>
  <c r="D48" i="44" s="1"/>
  <c r="E39" i="44" a="1"/>
  <c r="E39" i="44" s="1"/>
  <c r="E50" i="44" s="1"/>
  <c r="D39" i="44" a="1"/>
  <c r="D39" i="44" s="1"/>
  <c r="D50" i="44" s="1"/>
  <c r="C39" i="44" a="1"/>
  <c r="C39" i="44" s="1"/>
  <c r="C50" i="44" s="1"/>
  <c r="C33" i="44" a="1"/>
  <c r="C33" i="44" s="1"/>
  <c r="C44" i="44" s="1"/>
  <c r="E33" i="44" a="1"/>
  <c r="E33" i="44" s="1"/>
  <c r="E44" i="44" s="1"/>
  <c r="D33" i="44" a="1"/>
  <c r="D33" i="44" s="1"/>
  <c r="D44" i="44" s="1"/>
  <c r="E36" i="44" a="1"/>
  <c r="E36" i="44" s="1"/>
  <c r="E47" i="44" s="1"/>
  <c r="D36" i="44" a="1"/>
  <c r="D36" i="44" s="1"/>
  <c r="D47" i="44" s="1"/>
  <c r="C36" i="44" a="1"/>
  <c r="C36" i="44" s="1"/>
  <c r="C47" i="44" s="1"/>
  <c r="D114" i="8"/>
  <c r="F114" i="8"/>
  <c r="H114" i="8"/>
  <c r="J114" i="8"/>
  <c r="J4" i="8"/>
  <c r="T9" i="8" s="1"/>
  <c r="F5" i="8"/>
  <c r="R9" i="8"/>
  <c r="F3" i="8"/>
  <c r="V7" i="8" s="1"/>
  <c r="T8" i="8"/>
  <c r="J3" i="8"/>
  <c r="V9" i="8" s="1"/>
  <c r="J5" i="8"/>
  <c r="T7" i="8"/>
  <c r="S9" i="8"/>
  <c r="S7" i="8"/>
  <c r="R8" i="8"/>
  <c r="H3" i="8"/>
  <c r="V8" i="8" s="1"/>
  <c r="R6" i="8"/>
  <c r="D5" i="8"/>
  <c r="T6" i="8"/>
  <c r="Q7" i="8"/>
  <c r="Q8" i="8"/>
  <c r="Q9" i="8"/>
  <c r="D4" i="8"/>
  <c r="Q6" i="8" s="1"/>
  <c r="H5" i="8"/>
  <c r="H4" i="8"/>
  <c r="S8" i="8" s="1"/>
  <c r="F4" i="8"/>
  <c r="R7" i="8" s="1"/>
  <c r="D3" i="8"/>
  <c r="V6" i="8" s="1"/>
  <c r="S6" i="8"/>
  <c r="K31" i="44" l="1"/>
  <c r="J31" i="44"/>
  <c r="L19" i="44" a="1"/>
  <c r="L19" i="44" s="1"/>
  <c r="L32" i="44" s="1"/>
  <c r="M98" i="48"/>
  <c r="R98" i="48" s="1"/>
  <c r="N98" i="48"/>
  <c r="S98" i="48" s="1"/>
  <c r="M96" i="48"/>
  <c r="R96" i="48" s="1"/>
  <c r="O96" i="48"/>
  <c r="T96" i="48" s="1"/>
  <c r="N99" i="48"/>
  <c r="S99" i="48" s="1"/>
  <c r="N96" i="48"/>
  <c r="S96" i="48" s="1"/>
  <c r="O98" i="48"/>
  <c r="T98" i="48" s="1"/>
  <c r="M99" i="48"/>
  <c r="R99" i="48" s="1"/>
  <c r="J93" i="48" a="1"/>
  <c r="J93" i="48" s="1"/>
  <c r="O93" i="48" s="1"/>
  <c r="T93" i="48" s="1"/>
  <c r="H93" i="48" a="1"/>
  <c r="H93" i="48" s="1"/>
  <c r="M93" i="48" s="1"/>
  <c r="R93" i="48" s="1"/>
  <c r="I93" i="48" a="1"/>
  <c r="I93" i="48" s="1"/>
  <c r="N93" i="48" s="1"/>
  <c r="S93" i="48" s="1"/>
  <c r="I91" i="48" a="1"/>
  <c r="I91" i="48" s="1"/>
  <c r="J91" i="48" a="1"/>
  <c r="J91" i="48" s="1"/>
  <c r="H91" i="48" a="1"/>
  <c r="H91" i="48" s="1"/>
  <c r="J94" i="48" a="1"/>
  <c r="J94" i="48" s="1"/>
  <c r="O95" i="48" s="1"/>
  <c r="T95" i="48" s="1"/>
  <c r="H94" i="48" a="1"/>
  <c r="H94" i="48" s="1"/>
  <c r="I94" i="48" a="1"/>
  <c r="I94" i="48" s="1"/>
  <c r="H84" i="48" a="1"/>
  <c r="H84" i="48" s="1"/>
  <c r="I84" i="48" a="1"/>
  <c r="I84" i="48" s="1"/>
  <c r="J84" i="48" a="1"/>
  <c r="J84" i="48" s="1"/>
  <c r="K21" i="44" a="1"/>
  <c r="K21" i="44" s="1"/>
  <c r="K22" i="44" s="1" a="1"/>
  <c r="K22" i="44" s="1"/>
  <c r="I19" i="44" a="1"/>
  <c r="I19" i="44" s="1"/>
  <c r="I32" i="44" s="1"/>
  <c r="J20" i="44" a="1"/>
  <c r="J20" i="44" s="1"/>
  <c r="J21" i="44" s="1" a="1"/>
  <c r="J21" i="44" s="1"/>
  <c r="J34" i="44" s="1"/>
  <c r="K32" i="44"/>
  <c r="L43" i="44"/>
  <c r="J44" i="44"/>
  <c r="L44" i="44"/>
  <c r="K44" i="44"/>
  <c r="K43" i="44"/>
  <c r="J43" i="44"/>
  <c r="L20" i="44" l="1" a="1"/>
  <c r="L20" i="44" s="1"/>
  <c r="J33" i="44"/>
  <c r="N94" i="48"/>
  <c r="S94" i="48" s="1"/>
  <c r="M94" i="48"/>
  <c r="R94" i="48" s="1"/>
  <c r="N95" i="48"/>
  <c r="S95" i="48" s="1"/>
  <c r="N92" i="48"/>
  <c r="S92" i="48" s="1"/>
  <c r="O94" i="48"/>
  <c r="T94" i="48" s="1"/>
  <c r="M92" i="48"/>
  <c r="R92" i="48" s="1"/>
  <c r="O92" i="48"/>
  <c r="T92" i="48" s="1"/>
  <c r="M95" i="48"/>
  <c r="R95" i="48" s="1"/>
  <c r="H80" i="48" a="1"/>
  <c r="H80" i="48" s="1"/>
  <c r="J80" i="48" a="1"/>
  <c r="J80" i="48" s="1"/>
  <c r="I80" i="48" a="1"/>
  <c r="I80" i="48" s="1"/>
  <c r="I89" i="48" a="1"/>
  <c r="I89" i="48" s="1"/>
  <c r="N89" i="48" s="1"/>
  <c r="S89" i="48" s="1"/>
  <c r="J89" i="48" a="1"/>
  <c r="J89" i="48" s="1"/>
  <c r="O89" i="48" s="1"/>
  <c r="T89" i="48" s="1"/>
  <c r="H89" i="48" a="1"/>
  <c r="H89" i="48" s="1"/>
  <c r="M89" i="48" s="1"/>
  <c r="R89" i="48" s="1"/>
  <c r="I90" i="48" a="1"/>
  <c r="I90" i="48" s="1"/>
  <c r="H90" i="48" a="1"/>
  <c r="H90" i="48" s="1"/>
  <c r="J90" i="48" a="1"/>
  <c r="J90" i="48" s="1"/>
  <c r="J87" i="48" a="1"/>
  <c r="J87" i="48" s="1"/>
  <c r="H87" i="48" a="1"/>
  <c r="H87" i="48" s="1"/>
  <c r="I87" i="48" a="1"/>
  <c r="I87" i="48" s="1"/>
  <c r="L45" i="44"/>
  <c r="K34" i="44"/>
  <c r="I20" i="44" a="1"/>
  <c r="I20" i="44" s="1"/>
  <c r="I33" i="44" s="1"/>
  <c r="J22" i="44" a="1"/>
  <c r="J22" i="44" s="1"/>
  <c r="J35" i="44" s="1"/>
  <c r="K45" i="44"/>
  <c r="K23" i="44" a="1"/>
  <c r="K23" i="44" s="1"/>
  <c r="K35" i="44"/>
  <c r="M90" i="48" l="1"/>
  <c r="R90" i="48" s="1"/>
  <c r="L21" i="44" a="1"/>
  <c r="L21" i="44" s="1"/>
  <c r="L33" i="44"/>
  <c r="J23" i="44" a="1"/>
  <c r="J23" i="44" s="1"/>
  <c r="J24" i="44" s="1" a="1"/>
  <c r="J24" i="44" s="1"/>
  <c r="N90" i="48"/>
  <c r="S90" i="48" s="1"/>
  <c r="O90" i="48"/>
  <c r="T90" i="48" s="1"/>
  <c r="N91" i="48"/>
  <c r="S91" i="48" s="1"/>
  <c r="O91" i="48"/>
  <c r="T91" i="48" s="1"/>
  <c r="O88" i="48"/>
  <c r="T88" i="48" s="1"/>
  <c r="N88" i="48"/>
  <c r="S88" i="48" s="1"/>
  <c r="M91" i="48"/>
  <c r="R91" i="48" s="1"/>
  <c r="M88" i="48"/>
  <c r="R88" i="48" s="1"/>
  <c r="I76" i="48" a="1"/>
  <c r="I76" i="48" s="1"/>
  <c r="H76" i="48" a="1"/>
  <c r="H76" i="48" s="1"/>
  <c r="J76" i="48" a="1"/>
  <c r="J76" i="48" s="1"/>
  <c r="H86" i="48" a="1"/>
  <c r="H86" i="48" s="1"/>
  <c r="J86" i="48" a="1"/>
  <c r="J86" i="48" s="1"/>
  <c r="O87" i="48" s="1"/>
  <c r="T87" i="48" s="1"/>
  <c r="I86" i="48" a="1"/>
  <c r="I86" i="48" s="1"/>
  <c r="N87" i="48" s="1"/>
  <c r="S87" i="48" s="1"/>
  <c r="I83" i="48" a="1"/>
  <c r="I83" i="48" s="1"/>
  <c r="H83" i="48" a="1"/>
  <c r="H83" i="48" s="1"/>
  <c r="J83" i="48" a="1"/>
  <c r="J83" i="48" s="1"/>
  <c r="J85" i="48" a="1"/>
  <c r="J85" i="48" s="1"/>
  <c r="O85" i="48" s="1"/>
  <c r="T85" i="48" s="1"/>
  <c r="H85" i="48" a="1"/>
  <c r="H85" i="48" s="1"/>
  <c r="M85" i="48" s="1"/>
  <c r="R85" i="48" s="1"/>
  <c r="I85" i="48" a="1"/>
  <c r="I85" i="48" s="1"/>
  <c r="N85" i="48" s="1"/>
  <c r="S85" i="48" s="1"/>
  <c r="I21" i="44" a="1"/>
  <c r="I21" i="44" s="1"/>
  <c r="I22" i="44" s="1" a="1"/>
  <c r="I22" i="44" s="1"/>
  <c r="I23" i="44" s="1" a="1"/>
  <c r="I23" i="44" s="1"/>
  <c r="I36" i="44" s="1"/>
  <c r="K24" i="44" a="1"/>
  <c r="K24" i="44" s="1"/>
  <c r="K36" i="44"/>
  <c r="J36" i="44" l="1"/>
  <c r="L34" i="44"/>
  <c r="L22" i="44" a="1"/>
  <c r="L22" i="44" s="1"/>
  <c r="M86" i="48"/>
  <c r="R86" i="48" s="1"/>
  <c r="O84" i="48"/>
  <c r="T84" i="48" s="1"/>
  <c r="M84" i="48"/>
  <c r="R84" i="48" s="1"/>
  <c r="N84" i="48"/>
  <c r="S84" i="48" s="1"/>
  <c r="N86" i="48"/>
  <c r="S86" i="48" s="1"/>
  <c r="M87" i="48"/>
  <c r="R87" i="48" s="1"/>
  <c r="O86" i="48"/>
  <c r="T86" i="48" s="1"/>
  <c r="I82" i="48" a="1"/>
  <c r="I82" i="48" s="1"/>
  <c r="H82" i="48" a="1"/>
  <c r="H82" i="48" s="1"/>
  <c r="J82" i="48" a="1"/>
  <c r="J82" i="48" s="1"/>
  <c r="J81" i="48" a="1"/>
  <c r="J81" i="48" s="1"/>
  <c r="O81" i="48" s="1"/>
  <c r="T81" i="48" s="1"/>
  <c r="I81" i="48" a="1"/>
  <c r="I81" i="48" s="1"/>
  <c r="N81" i="48" s="1"/>
  <c r="S81" i="48" s="1"/>
  <c r="H81" i="48" a="1"/>
  <c r="H81" i="48" s="1"/>
  <c r="M81" i="48" s="1"/>
  <c r="R81" i="48" s="1"/>
  <c r="H79" i="48" a="1"/>
  <c r="H79" i="48" s="1"/>
  <c r="J79" i="48" a="1"/>
  <c r="J79" i="48" s="1"/>
  <c r="I79" i="48" a="1"/>
  <c r="I79" i="48" s="1"/>
  <c r="H72" i="48" a="1"/>
  <c r="H72" i="48" s="1"/>
  <c r="I72" i="48" a="1"/>
  <c r="I72" i="48" s="1"/>
  <c r="J72" i="48" a="1"/>
  <c r="J72" i="48" s="1"/>
  <c r="I34" i="44"/>
  <c r="I35" i="44"/>
  <c r="J25" i="44" a="1"/>
  <c r="J25" i="44" s="1"/>
  <c r="J37" i="44"/>
  <c r="K25" i="44" a="1"/>
  <c r="K25" i="44" s="1"/>
  <c r="K37" i="44"/>
  <c r="I24" i="44" a="1"/>
  <c r="I24" i="44" s="1"/>
  <c r="I25" i="44" s="1" a="1"/>
  <c r="I25" i="44" s="1"/>
  <c r="L23" i="44" l="1" a="1"/>
  <c r="L23" i="44" s="1"/>
  <c r="L35" i="44"/>
  <c r="M82" i="48"/>
  <c r="R82" i="48" s="1"/>
  <c r="N82" i="48"/>
  <c r="S82" i="48" s="1"/>
  <c r="O82" i="48"/>
  <c r="T82" i="48" s="1"/>
  <c r="N83" i="48"/>
  <c r="S83" i="48" s="1"/>
  <c r="N80" i="48"/>
  <c r="S80" i="48" s="1"/>
  <c r="O80" i="48"/>
  <c r="T80" i="48" s="1"/>
  <c r="M83" i="48"/>
  <c r="R83" i="48" s="1"/>
  <c r="M80" i="48"/>
  <c r="R80" i="48" s="1"/>
  <c r="O83" i="48"/>
  <c r="T83" i="48" s="1"/>
  <c r="J68" i="48" a="1"/>
  <c r="J68" i="48" s="1"/>
  <c r="I68" i="48" a="1"/>
  <c r="I68" i="48" s="1"/>
  <c r="H68" i="48" a="1"/>
  <c r="H68" i="48" s="1"/>
  <c r="H77" i="48" a="1"/>
  <c r="H77" i="48" s="1"/>
  <c r="M77" i="48" s="1"/>
  <c r="R77" i="48" s="1"/>
  <c r="I77" i="48" a="1"/>
  <c r="I77" i="48" s="1"/>
  <c r="N77" i="48" s="1"/>
  <c r="S77" i="48" s="1"/>
  <c r="J77" i="48" a="1"/>
  <c r="J77" i="48" s="1"/>
  <c r="O77" i="48" s="1"/>
  <c r="T77" i="48" s="1"/>
  <c r="I75" i="48" a="1"/>
  <c r="I75" i="48" s="1"/>
  <c r="J75" i="48" a="1"/>
  <c r="J75" i="48" s="1"/>
  <c r="H75" i="48" a="1"/>
  <c r="H75" i="48" s="1"/>
  <c r="J78" i="48" a="1"/>
  <c r="J78" i="48" s="1"/>
  <c r="H78" i="48" a="1"/>
  <c r="H78" i="48" s="1"/>
  <c r="I78" i="48" a="1"/>
  <c r="I78" i="48" s="1"/>
  <c r="K26" i="44" a="1"/>
  <c r="K26" i="44" s="1"/>
  <c r="K39" i="44" s="1"/>
  <c r="K38" i="44"/>
  <c r="J26" i="44" a="1"/>
  <c r="J26" i="44" s="1"/>
  <c r="J39" i="44" s="1"/>
  <c r="J38" i="44"/>
  <c r="I37" i="44"/>
  <c r="B5" i="8"/>
  <c r="R25" i="8" s="1"/>
  <c r="B3" i="8"/>
  <c r="V5" i="8" s="1"/>
  <c r="P8" i="8"/>
  <c r="P6" i="8"/>
  <c r="T5" i="8"/>
  <c r="S5" i="8"/>
  <c r="P7" i="8"/>
  <c r="Q5" i="8"/>
  <c r="B110" i="8"/>
  <c r="P9" i="8"/>
  <c r="L24" i="44" l="1" a="1"/>
  <c r="L24" i="44" s="1"/>
  <c r="L36" i="44"/>
  <c r="O78" i="48"/>
  <c r="T78" i="48" s="1"/>
  <c r="M78" i="48"/>
  <c r="R78" i="48" s="1"/>
  <c r="N78" i="48"/>
  <c r="S78" i="48" s="1"/>
  <c r="M79" i="48"/>
  <c r="R79" i="48" s="1"/>
  <c r="O79" i="48"/>
  <c r="T79" i="48" s="1"/>
  <c r="M76" i="48"/>
  <c r="R76" i="48" s="1"/>
  <c r="O76" i="48"/>
  <c r="T76" i="48" s="1"/>
  <c r="N76" i="48"/>
  <c r="S76" i="48" s="1"/>
  <c r="N79" i="48"/>
  <c r="S79" i="48" s="1"/>
  <c r="J74" i="48" a="1"/>
  <c r="J74" i="48" s="1"/>
  <c r="H74" i="48" a="1"/>
  <c r="H74" i="48" s="1"/>
  <c r="I74" i="48" a="1"/>
  <c r="I74" i="48" s="1"/>
  <c r="J73" i="48" a="1"/>
  <c r="J73" i="48" s="1"/>
  <c r="O73" i="48" s="1"/>
  <c r="T73" i="48" s="1"/>
  <c r="I73" i="48" a="1"/>
  <c r="I73" i="48" s="1"/>
  <c r="N73" i="48" s="1"/>
  <c r="S73" i="48" s="1"/>
  <c r="H73" i="48" a="1"/>
  <c r="H73" i="48" s="1"/>
  <c r="M73" i="48" s="1"/>
  <c r="R73" i="48" s="1"/>
  <c r="H64" i="48" a="1"/>
  <c r="H64" i="48" s="1"/>
  <c r="I64" i="48" a="1"/>
  <c r="I64" i="48" s="1"/>
  <c r="J64" i="48" a="1"/>
  <c r="J64" i="48" s="1"/>
  <c r="J71" i="48" a="1"/>
  <c r="J71" i="48" s="1"/>
  <c r="H71" i="48" a="1"/>
  <c r="H71" i="48" s="1"/>
  <c r="I71" i="48" a="1"/>
  <c r="I71" i="48" s="1"/>
  <c r="R43" i="8"/>
  <c r="R26" i="8"/>
  <c r="R27" i="8"/>
  <c r="R44" i="8"/>
  <c r="R23" i="8"/>
  <c r="R42" i="8"/>
  <c r="R5" i="8"/>
  <c r="B114" i="8"/>
  <c r="R24" i="8"/>
  <c r="I26" i="44" a="1"/>
  <c r="I26" i="44" s="1"/>
  <c r="I39" i="44" s="1"/>
  <c r="I38" i="44"/>
  <c r="R45" i="8"/>
  <c r="B4" i="8"/>
  <c r="P5" i="8" s="1"/>
  <c r="R41" i="8"/>
  <c r="L25" i="44" l="1" a="1"/>
  <c r="L25" i="44" s="1"/>
  <c r="L37" i="44"/>
  <c r="M74" i="48"/>
  <c r="R74" i="48" s="1"/>
  <c r="O74" i="48"/>
  <c r="T74" i="48" s="1"/>
  <c r="N72" i="48"/>
  <c r="S72" i="48" s="1"/>
  <c r="O75" i="48"/>
  <c r="T75" i="48" s="1"/>
  <c r="M72" i="48"/>
  <c r="R72" i="48" s="1"/>
  <c r="N74" i="48"/>
  <c r="S74" i="48" s="1"/>
  <c r="O72" i="48"/>
  <c r="T72" i="48" s="1"/>
  <c r="M75" i="48"/>
  <c r="R75" i="48" s="1"/>
  <c r="N75" i="48"/>
  <c r="S75" i="48" s="1"/>
  <c r="H69" i="48" a="1"/>
  <c r="H69" i="48" s="1"/>
  <c r="M69" i="48" s="1"/>
  <c r="R69" i="48" s="1"/>
  <c r="J69" i="48" a="1"/>
  <c r="J69" i="48" s="1"/>
  <c r="O69" i="48" s="1"/>
  <c r="T69" i="48" s="1"/>
  <c r="I69" i="48" a="1"/>
  <c r="I69" i="48" s="1"/>
  <c r="N69" i="48" s="1"/>
  <c r="S69" i="48" s="1"/>
  <c r="J67" i="48" a="1"/>
  <c r="J67" i="48" s="1"/>
  <c r="I67" i="48" a="1"/>
  <c r="I67" i="48" s="1"/>
  <c r="H67" i="48" a="1"/>
  <c r="H67" i="48" s="1"/>
  <c r="J60" i="48" a="1"/>
  <c r="J60" i="48" s="1"/>
  <c r="I60" i="48" a="1"/>
  <c r="I60" i="48" s="1"/>
  <c r="H60" i="48" a="1"/>
  <c r="H60" i="48" s="1"/>
  <c r="I70" i="48" a="1"/>
  <c r="I70" i="48" s="1"/>
  <c r="H70" i="48" a="1"/>
  <c r="H70" i="48" s="1"/>
  <c r="J70" i="48" a="1"/>
  <c r="J70" i="48" s="1"/>
  <c r="O71" i="48" s="1"/>
  <c r="T71" i="48" s="1"/>
  <c r="P12" i="8" a="1"/>
  <c r="P12" i="8" s="1"/>
  <c r="Q41" i="8" s="1" a="1"/>
  <c r="Q41" i="8" s="1"/>
  <c r="L26" i="44" l="1" a="1"/>
  <c r="L26" i="44" s="1"/>
  <c r="L39" i="44" s="1"/>
  <c r="L38" i="44"/>
  <c r="M70" i="48"/>
  <c r="R70" i="48" s="1"/>
  <c r="N70" i="48"/>
  <c r="S70" i="48" s="1"/>
  <c r="M71" i="48"/>
  <c r="R71" i="48" s="1"/>
  <c r="M68" i="48"/>
  <c r="R68" i="48" s="1"/>
  <c r="N68" i="48"/>
  <c r="S68" i="48" s="1"/>
  <c r="O70" i="48"/>
  <c r="T70" i="48" s="1"/>
  <c r="O68" i="48"/>
  <c r="T68" i="48" s="1"/>
  <c r="N71" i="48"/>
  <c r="S71" i="48" s="1"/>
  <c r="H63" i="48" a="1"/>
  <c r="H63" i="48" s="1"/>
  <c r="J63" i="48" a="1"/>
  <c r="J63" i="48" s="1"/>
  <c r="I63" i="48" a="1"/>
  <c r="I63" i="48" s="1"/>
  <c r="J66" i="48" a="1"/>
  <c r="J66" i="48" s="1"/>
  <c r="O67" i="48" s="1"/>
  <c r="T67" i="48" s="1"/>
  <c r="I66" i="48" a="1"/>
  <c r="I66" i="48" s="1"/>
  <c r="H66" i="48" a="1"/>
  <c r="H66" i="48" s="1"/>
  <c r="H65" i="48" a="1"/>
  <c r="H65" i="48" s="1"/>
  <c r="M65" i="48" s="1"/>
  <c r="R65" i="48" s="1"/>
  <c r="J65" i="48" a="1"/>
  <c r="J65" i="48" s="1"/>
  <c r="O65" i="48" s="1"/>
  <c r="T65" i="48" s="1"/>
  <c r="I65" i="48" a="1"/>
  <c r="I65" i="48" s="1"/>
  <c r="N65" i="48" s="1"/>
  <c r="S65" i="48" s="1"/>
  <c r="J56" i="48" a="1"/>
  <c r="J56" i="48" s="1"/>
  <c r="H56" i="48" a="1"/>
  <c r="H56" i="48" s="1"/>
  <c r="I56" i="48" a="1"/>
  <c r="I56" i="48" s="1"/>
  <c r="S41" i="8" a="1"/>
  <c r="S41" i="8" s="1"/>
  <c r="P49" i="8" s="1" a="1"/>
  <c r="S23" i="8" a="1"/>
  <c r="S23" i="8" s="1"/>
  <c r="Q23" i="8" a="1"/>
  <c r="Q23" i="8" s="1"/>
  <c r="P31" i="8" s="1" a="1"/>
  <c r="R36" i="8" s="1"/>
  <c r="M66" i="48" l="1"/>
  <c r="R66" i="48" s="1"/>
  <c r="N66" i="48"/>
  <c r="S66" i="48" s="1"/>
  <c r="N67" i="48"/>
  <c r="S67" i="48" s="1"/>
  <c r="N64" i="48"/>
  <c r="S64" i="48" s="1"/>
  <c r="O64" i="48"/>
  <c r="T64" i="48" s="1"/>
  <c r="M64" i="48"/>
  <c r="R64" i="48" s="1"/>
  <c r="M67" i="48"/>
  <c r="R67" i="48" s="1"/>
  <c r="O66" i="48"/>
  <c r="T66" i="48" s="1"/>
  <c r="H62" i="48" a="1"/>
  <c r="H62" i="48" s="1"/>
  <c r="M63" i="48" s="1"/>
  <c r="R63" i="48" s="1"/>
  <c r="I62" i="48" a="1"/>
  <c r="I62" i="48" s="1"/>
  <c r="J62" i="48" a="1"/>
  <c r="J62" i="48" s="1"/>
  <c r="J59" i="48" a="1"/>
  <c r="J59" i="48" s="1"/>
  <c r="I59" i="48" a="1"/>
  <c r="I59" i="48" s="1"/>
  <c r="H59" i="48" a="1"/>
  <c r="H59" i="48" s="1"/>
  <c r="J52" i="48" a="1"/>
  <c r="J52" i="48" s="1"/>
  <c r="I52" i="48" a="1"/>
  <c r="I52" i="48" s="1"/>
  <c r="H52" i="48" a="1"/>
  <c r="H52" i="48" s="1"/>
  <c r="I61" i="48" a="1"/>
  <c r="I61" i="48" s="1"/>
  <c r="N61" i="48" s="1"/>
  <c r="S61" i="48" s="1"/>
  <c r="J61" i="48" a="1"/>
  <c r="J61" i="48" s="1"/>
  <c r="O61" i="48" s="1"/>
  <c r="T61" i="48" s="1"/>
  <c r="H61" i="48" a="1"/>
  <c r="H61" i="48" s="1"/>
  <c r="M61" i="48" s="1"/>
  <c r="R61" i="48" s="1"/>
  <c r="I44" i="44"/>
  <c r="S54" i="8"/>
  <c r="R54" i="8"/>
  <c r="Q54" i="8"/>
  <c r="P49" i="8"/>
  <c r="P54" i="8" s="1"/>
  <c r="P31" i="8"/>
  <c r="P36" i="8" s="1"/>
  <c r="S36" i="8"/>
  <c r="Q36" i="8"/>
  <c r="O60" i="48" l="1"/>
  <c r="T60" i="48" s="1"/>
  <c r="O62" i="48"/>
  <c r="T62" i="48" s="1"/>
  <c r="M62" i="48"/>
  <c r="R62" i="48" s="1"/>
  <c r="N60" i="48"/>
  <c r="S60" i="48" s="1"/>
  <c r="N62" i="48"/>
  <c r="S62" i="48" s="1"/>
  <c r="O63" i="48"/>
  <c r="T63" i="48" s="1"/>
  <c r="N63" i="48"/>
  <c r="S63" i="48" s="1"/>
  <c r="M60" i="48"/>
  <c r="R60" i="48" s="1"/>
  <c r="H55" i="48" a="1"/>
  <c r="H55" i="48" s="1"/>
  <c r="I55" i="48" a="1"/>
  <c r="I55" i="48" s="1"/>
  <c r="J55" i="48" a="1"/>
  <c r="J55" i="48" s="1"/>
  <c r="H57" i="48" a="1"/>
  <c r="H57" i="48" s="1"/>
  <c r="M57" i="48" s="1"/>
  <c r="R57" i="48" s="1"/>
  <c r="I57" i="48" a="1"/>
  <c r="I57" i="48" s="1"/>
  <c r="N57" i="48" s="1"/>
  <c r="S57" i="48" s="1"/>
  <c r="J57" i="48" a="1"/>
  <c r="J57" i="48" s="1"/>
  <c r="O57" i="48" s="1"/>
  <c r="T57" i="48" s="1"/>
  <c r="H58" i="48" a="1"/>
  <c r="H58" i="48" s="1"/>
  <c r="J58" i="48" a="1"/>
  <c r="J58" i="48" s="1"/>
  <c r="I58" i="48" a="1"/>
  <c r="I58" i="48" s="1"/>
  <c r="H48" i="48" a="1"/>
  <c r="H48" i="48" s="1"/>
  <c r="J48" i="48" a="1"/>
  <c r="J48" i="48" s="1"/>
  <c r="I48" i="48" a="1"/>
  <c r="I48" i="48" s="1"/>
  <c r="O58" i="48" l="1"/>
  <c r="T58" i="48" s="1"/>
  <c r="M58" i="48"/>
  <c r="R58" i="48" s="1"/>
  <c r="N58" i="48"/>
  <c r="S58" i="48" s="1"/>
  <c r="N59" i="48"/>
  <c r="S59" i="48" s="1"/>
  <c r="M59" i="48"/>
  <c r="R59" i="48" s="1"/>
  <c r="N56" i="48"/>
  <c r="S56" i="48" s="1"/>
  <c r="M56" i="48"/>
  <c r="R56" i="48" s="1"/>
  <c r="O56" i="48"/>
  <c r="T56" i="48" s="1"/>
  <c r="O59" i="48"/>
  <c r="T59" i="48" s="1"/>
  <c r="J44" i="48" a="1"/>
  <c r="J44" i="48" s="1"/>
  <c r="I44" i="48" a="1"/>
  <c r="I44" i="48" s="1"/>
  <c r="H44" i="48" a="1"/>
  <c r="H44" i="48" s="1"/>
  <c r="J53" i="48" a="1"/>
  <c r="J53" i="48" s="1"/>
  <c r="O53" i="48" s="1"/>
  <c r="T53" i="48" s="1"/>
  <c r="I53" i="48" a="1"/>
  <c r="I53" i="48" s="1"/>
  <c r="N53" i="48" s="1"/>
  <c r="S53" i="48" s="1"/>
  <c r="H53" i="48" a="1"/>
  <c r="H53" i="48" s="1"/>
  <c r="M53" i="48" s="1"/>
  <c r="R53" i="48" s="1"/>
  <c r="I54" i="48" a="1"/>
  <c r="I54" i="48" s="1"/>
  <c r="H54" i="48" a="1"/>
  <c r="H54" i="48" s="1"/>
  <c r="J54" i="48" a="1"/>
  <c r="J54" i="48" s="1"/>
  <c r="H51" i="48" a="1"/>
  <c r="H51" i="48" s="1"/>
  <c r="J51" i="48" a="1"/>
  <c r="J51" i="48" s="1"/>
  <c r="I51" i="48" a="1"/>
  <c r="I51" i="48" s="1"/>
  <c r="M54" i="48" l="1"/>
  <c r="R54" i="48" s="1"/>
  <c r="N54" i="48"/>
  <c r="S54" i="48" s="1"/>
  <c r="M55" i="48"/>
  <c r="R55" i="48" s="1"/>
  <c r="M52" i="48"/>
  <c r="R52" i="48" s="1"/>
  <c r="O54" i="48"/>
  <c r="T54" i="48" s="1"/>
  <c r="N55" i="48"/>
  <c r="S55" i="48" s="1"/>
  <c r="N52" i="48"/>
  <c r="S52" i="48" s="1"/>
  <c r="O52" i="48"/>
  <c r="T52" i="48" s="1"/>
  <c r="O55" i="48"/>
  <c r="T55" i="48" s="1"/>
  <c r="H47" i="48" a="1"/>
  <c r="H47" i="48" s="1"/>
  <c r="J47" i="48" a="1"/>
  <c r="J47" i="48" s="1"/>
  <c r="I47" i="48" a="1"/>
  <c r="I47" i="48" s="1"/>
  <c r="J49" i="48" a="1"/>
  <c r="J49" i="48" s="1"/>
  <c r="O49" i="48" s="1"/>
  <c r="T49" i="48" s="1"/>
  <c r="H49" i="48" a="1"/>
  <c r="H49" i="48" s="1"/>
  <c r="M49" i="48" s="1"/>
  <c r="R49" i="48" s="1"/>
  <c r="I49" i="48" a="1"/>
  <c r="I49" i="48" s="1"/>
  <c r="N49" i="48" s="1"/>
  <c r="S49" i="48" s="1"/>
  <c r="H40" i="48" a="1"/>
  <c r="H40" i="48" s="1"/>
  <c r="J40" i="48" a="1"/>
  <c r="J40" i="48" s="1"/>
  <c r="I40" i="48" a="1"/>
  <c r="I40" i="48" s="1"/>
  <c r="H50" i="48" a="1"/>
  <c r="H50" i="48" s="1"/>
  <c r="J50" i="48" a="1"/>
  <c r="J50" i="48" s="1"/>
  <c r="O51" i="48" s="1"/>
  <c r="T51" i="48" s="1"/>
  <c r="I50" i="48" a="1"/>
  <c r="I50" i="48" s="1"/>
  <c r="N50" i="48" l="1"/>
  <c r="S50" i="48" s="1"/>
  <c r="M50" i="48"/>
  <c r="R50" i="48" s="1"/>
  <c r="N48" i="48"/>
  <c r="S48" i="48" s="1"/>
  <c r="M48" i="48"/>
  <c r="R48" i="48" s="1"/>
  <c r="N51" i="48"/>
  <c r="S51" i="48" s="1"/>
  <c r="O50" i="48"/>
  <c r="T50" i="48" s="1"/>
  <c r="O48" i="48"/>
  <c r="T48" i="48" s="1"/>
  <c r="M51" i="48"/>
  <c r="R51" i="48" s="1"/>
  <c r="I46" i="48" a="1"/>
  <c r="I46" i="48" s="1"/>
  <c r="J46" i="48" a="1"/>
  <c r="J46" i="48" s="1"/>
  <c r="H46" i="48" a="1"/>
  <c r="H46" i="48" s="1"/>
  <c r="J45" i="48" a="1"/>
  <c r="J45" i="48" s="1"/>
  <c r="O45" i="48" s="1"/>
  <c r="T45" i="48" s="1"/>
  <c r="H45" i="48" a="1"/>
  <c r="H45" i="48" s="1"/>
  <c r="M45" i="48" s="1"/>
  <c r="R45" i="48" s="1"/>
  <c r="I45" i="48" a="1"/>
  <c r="I45" i="48" s="1"/>
  <c r="N45" i="48" s="1"/>
  <c r="S45" i="48" s="1"/>
  <c r="H36" i="48" a="1"/>
  <c r="H36" i="48" s="1"/>
  <c r="J36" i="48" a="1"/>
  <c r="J36" i="48" s="1"/>
  <c r="I36" i="48" a="1"/>
  <c r="I36" i="48" s="1"/>
  <c r="H43" i="48" a="1"/>
  <c r="H43" i="48" s="1"/>
  <c r="J43" i="48" a="1"/>
  <c r="J43" i="48" s="1"/>
  <c r="I43" i="48" a="1"/>
  <c r="I43" i="48" s="1"/>
  <c r="M46" i="48" l="1"/>
  <c r="R46" i="48" s="1"/>
  <c r="N46" i="48"/>
  <c r="S46" i="48" s="1"/>
  <c r="M47" i="48"/>
  <c r="R47" i="48" s="1"/>
  <c r="N44" i="48"/>
  <c r="S44" i="48" s="1"/>
  <c r="O44" i="48"/>
  <c r="T44" i="48" s="1"/>
  <c r="M44" i="48"/>
  <c r="R44" i="48" s="1"/>
  <c r="O46" i="48"/>
  <c r="T46" i="48" s="1"/>
  <c r="O47" i="48"/>
  <c r="T47" i="48" s="1"/>
  <c r="N47" i="48"/>
  <c r="S47" i="48" s="1"/>
  <c r="I39" i="48" a="1"/>
  <c r="I39" i="48" s="1"/>
  <c r="H39" i="48" a="1"/>
  <c r="H39" i="48" s="1"/>
  <c r="J39" i="48" a="1"/>
  <c r="J39" i="48" s="1"/>
  <c r="I42" i="48" a="1"/>
  <c r="I42" i="48" s="1"/>
  <c r="H42" i="48" a="1"/>
  <c r="H42" i="48" s="1"/>
  <c r="M43" i="48" s="1"/>
  <c r="R43" i="48" s="1"/>
  <c r="J42" i="48" a="1"/>
  <c r="J42" i="48" s="1"/>
  <c r="O43" i="48" s="1"/>
  <c r="T43" i="48" s="1"/>
  <c r="J41" i="48" a="1"/>
  <c r="J41" i="48" s="1"/>
  <c r="O41" i="48" s="1"/>
  <c r="T41" i="48" s="1"/>
  <c r="H41" i="48" a="1"/>
  <c r="H41" i="48" s="1"/>
  <c r="M41" i="48" s="1"/>
  <c r="R41" i="48" s="1"/>
  <c r="I41" i="48" a="1"/>
  <c r="I41" i="48" s="1"/>
  <c r="N41" i="48" s="1"/>
  <c r="S41" i="48" s="1"/>
  <c r="H32" i="48" a="1"/>
  <c r="H32" i="48" s="1"/>
  <c r="J32" i="48" a="1"/>
  <c r="J32" i="48" s="1"/>
  <c r="I32" i="48" a="1"/>
  <c r="I32" i="48" s="1"/>
  <c r="N42" i="48" l="1"/>
  <c r="S42" i="48" s="1"/>
  <c r="N40" i="48"/>
  <c r="S40" i="48" s="1"/>
  <c r="O42" i="48"/>
  <c r="T42" i="48" s="1"/>
  <c r="N43" i="48"/>
  <c r="S43" i="48" s="1"/>
  <c r="O40" i="48"/>
  <c r="T40" i="48" s="1"/>
  <c r="M40" i="48"/>
  <c r="R40" i="48" s="1"/>
  <c r="M42" i="48"/>
  <c r="R42" i="48" s="1"/>
  <c r="J38" i="48" a="1"/>
  <c r="J38" i="48" s="1"/>
  <c r="I38" i="48" a="1"/>
  <c r="I38" i="48" s="1"/>
  <c r="H38" i="48" a="1"/>
  <c r="H38" i="48" s="1"/>
  <c r="H28" i="48" a="1"/>
  <c r="H28" i="48" s="1"/>
  <c r="J28" i="48" a="1"/>
  <c r="J28" i="48" s="1"/>
  <c r="I28" i="48" a="1"/>
  <c r="I28" i="48" s="1"/>
  <c r="J37" i="48" a="1"/>
  <c r="J37" i="48" s="1"/>
  <c r="O37" i="48" s="1"/>
  <c r="T37" i="48" s="1"/>
  <c r="I37" i="48" a="1"/>
  <c r="I37" i="48" s="1"/>
  <c r="N37" i="48" s="1"/>
  <c r="S37" i="48" s="1"/>
  <c r="H37" i="48" a="1"/>
  <c r="H37" i="48" s="1"/>
  <c r="M37" i="48" s="1"/>
  <c r="R37" i="48" s="1"/>
  <c r="H35" i="48" a="1"/>
  <c r="H35" i="48" s="1"/>
  <c r="J35" i="48" a="1"/>
  <c r="J35" i="48" s="1"/>
  <c r="I35" i="48" a="1"/>
  <c r="I35" i="48" s="1"/>
  <c r="O38" i="48" l="1"/>
  <c r="T38" i="48" s="1"/>
  <c r="O39" i="48"/>
  <c r="T39" i="48" s="1"/>
  <c r="M38" i="48"/>
  <c r="R38" i="48" s="1"/>
  <c r="N38" i="48"/>
  <c r="S38" i="48" s="1"/>
  <c r="N36" i="48"/>
  <c r="S36" i="48" s="1"/>
  <c r="O36" i="48"/>
  <c r="T36" i="48" s="1"/>
  <c r="M36" i="48"/>
  <c r="R36" i="48" s="1"/>
  <c r="M39" i="48"/>
  <c r="R39" i="48" s="1"/>
  <c r="N39" i="48"/>
  <c r="S39" i="48" s="1"/>
  <c r="I24" i="48" a="1"/>
  <c r="I24" i="48" s="1"/>
  <c r="H24" i="48" a="1"/>
  <c r="H24" i="48" s="1"/>
  <c r="J24" i="48" a="1"/>
  <c r="J24" i="48" s="1"/>
  <c r="H33" i="48" a="1"/>
  <c r="H33" i="48" s="1"/>
  <c r="M33" i="48" s="1"/>
  <c r="R33" i="48" s="1"/>
  <c r="J33" i="48" a="1"/>
  <c r="J33" i="48" s="1"/>
  <c r="O33" i="48" s="1"/>
  <c r="T33" i="48" s="1"/>
  <c r="I33" i="48" a="1"/>
  <c r="I33" i="48" s="1"/>
  <c r="N33" i="48" s="1"/>
  <c r="S33" i="48" s="1"/>
  <c r="I34" i="48" a="1"/>
  <c r="I34" i="48" s="1"/>
  <c r="H34" i="48" a="1"/>
  <c r="H34" i="48" s="1"/>
  <c r="M35" i="48" s="1"/>
  <c r="R35" i="48" s="1"/>
  <c r="J34" i="48" a="1"/>
  <c r="J34" i="48" s="1"/>
  <c r="O35" i="48" s="1"/>
  <c r="T35" i="48" s="1"/>
  <c r="J31" i="48" a="1"/>
  <c r="J31" i="48" s="1"/>
  <c r="H31" i="48" a="1"/>
  <c r="H31" i="48" s="1"/>
  <c r="I31" i="48" a="1"/>
  <c r="I31" i="48" s="1"/>
  <c r="O32" i="48" l="1"/>
  <c r="T32" i="48" s="1"/>
  <c r="N34" i="48"/>
  <c r="S34" i="48" s="1"/>
  <c r="N32" i="48"/>
  <c r="S32" i="48" s="1"/>
  <c r="M32" i="48"/>
  <c r="R32" i="48" s="1"/>
  <c r="O34" i="48"/>
  <c r="T34" i="48" s="1"/>
  <c r="M34" i="48"/>
  <c r="R34" i="48" s="1"/>
  <c r="N35" i="48"/>
  <c r="S35" i="48" s="1"/>
  <c r="H20" i="48" a="1"/>
  <c r="H20" i="48" s="1"/>
  <c r="J20" i="48" a="1"/>
  <c r="J20" i="48" s="1"/>
  <c r="I20" i="48" a="1"/>
  <c r="I20" i="48" s="1"/>
  <c r="J30" i="48" a="1"/>
  <c r="J30" i="48" s="1"/>
  <c r="I30" i="48" a="1"/>
  <c r="I30" i="48" s="1"/>
  <c r="N31" i="48" s="1"/>
  <c r="S31" i="48" s="1"/>
  <c r="H30" i="48" a="1"/>
  <c r="H30" i="48" s="1"/>
  <c r="J29" i="48" a="1"/>
  <c r="J29" i="48" s="1"/>
  <c r="O29" i="48" s="1"/>
  <c r="T29" i="48" s="1"/>
  <c r="I29" i="48" a="1"/>
  <c r="I29" i="48" s="1"/>
  <c r="N29" i="48" s="1"/>
  <c r="S29" i="48" s="1"/>
  <c r="H29" i="48" a="1"/>
  <c r="H29" i="48" s="1"/>
  <c r="M29" i="48" s="1"/>
  <c r="R29" i="48" s="1"/>
  <c r="H27" i="48" a="1"/>
  <c r="H27" i="48" s="1"/>
  <c r="J27" i="48" a="1"/>
  <c r="J27" i="48" s="1"/>
  <c r="I27" i="48" a="1"/>
  <c r="I27" i="48" s="1"/>
  <c r="M30" i="48" l="1"/>
  <c r="R30" i="48" s="1"/>
  <c r="M28" i="48"/>
  <c r="R28" i="48" s="1"/>
  <c r="N30" i="48"/>
  <c r="S30" i="48" s="1"/>
  <c r="O28" i="48"/>
  <c r="T28" i="48" s="1"/>
  <c r="N28" i="48"/>
  <c r="S28" i="48" s="1"/>
  <c r="O30" i="48"/>
  <c r="T30" i="48" s="1"/>
  <c r="M31" i="48"/>
  <c r="R31" i="48" s="1"/>
  <c r="O31" i="48"/>
  <c r="T31" i="48" s="1"/>
  <c r="H23" i="48" a="1"/>
  <c r="H23" i="48" s="1"/>
  <c r="J23" i="48" a="1"/>
  <c r="J23" i="48" s="1"/>
  <c r="I23" i="48" a="1"/>
  <c r="I23" i="48" s="1"/>
  <c r="I26" i="48" a="1"/>
  <c r="I26" i="48" s="1"/>
  <c r="H26" i="48" a="1"/>
  <c r="H26" i="48" s="1"/>
  <c r="M27" i="48" s="1"/>
  <c r="R27" i="48" s="1"/>
  <c r="J26" i="48" a="1"/>
  <c r="J26" i="48" s="1"/>
  <c r="O27" i="48" s="1"/>
  <c r="T27" i="48" s="1"/>
  <c r="H25" i="48" a="1"/>
  <c r="H25" i="48" s="1"/>
  <c r="M25" i="48" s="1"/>
  <c r="R25" i="48" s="1"/>
  <c r="J25" i="48" a="1"/>
  <c r="J25" i="48" s="1"/>
  <c r="O25" i="48" s="1"/>
  <c r="T25" i="48" s="1"/>
  <c r="I25" i="48" a="1"/>
  <c r="I25" i="48" s="1"/>
  <c r="N25" i="48" s="1"/>
  <c r="S25" i="48" s="1"/>
  <c r="I16" i="48" a="1"/>
  <c r="I16" i="48" s="1"/>
  <c r="J16" i="48" a="1"/>
  <c r="J16" i="48" s="1"/>
  <c r="H16" i="48" a="1"/>
  <c r="H16" i="48" s="1"/>
  <c r="O24" i="48" l="1"/>
  <c r="T24" i="48" s="1"/>
  <c r="M24" i="48"/>
  <c r="R24" i="48" s="1"/>
  <c r="O26" i="48"/>
  <c r="T26" i="48" s="1"/>
  <c r="N26" i="48"/>
  <c r="S26" i="48" s="1"/>
  <c r="N27" i="48"/>
  <c r="S27" i="48" s="1"/>
  <c r="M26" i="48"/>
  <c r="R26" i="48" s="1"/>
  <c r="N24" i="48"/>
  <c r="S24" i="48" s="1"/>
  <c r="H12" i="48" a="1"/>
  <c r="H12" i="48" s="1"/>
  <c r="J12" i="48" a="1"/>
  <c r="J12" i="48" s="1"/>
  <c r="I12" i="48" a="1"/>
  <c r="I12" i="48" s="1"/>
  <c r="J22" i="48" a="1"/>
  <c r="J22" i="48" s="1"/>
  <c r="I22" i="48" a="1"/>
  <c r="I22" i="48" s="1"/>
  <c r="N23" i="48" s="1"/>
  <c r="S23" i="48" s="1"/>
  <c r="H22" i="48" a="1"/>
  <c r="H22" i="48" s="1"/>
  <c r="M23" i="48" s="1"/>
  <c r="R23" i="48" s="1"/>
  <c r="H21" i="48" a="1"/>
  <c r="H21" i="48" s="1"/>
  <c r="M21" i="48" s="1"/>
  <c r="R21" i="48" s="1"/>
  <c r="J21" i="48" a="1"/>
  <c r="J21" i="48" s="1"/>
  <c r="O21" i="48" s="1"/>
  <c r="T21" i="48" s="1"/>
  <c r="I21" i="48" a="1"/>
  <c r="I21" i="48" s="1"/>
  <c r="N21" i="48" s="1"/>
  <c r="S21" i="48" s="1"/>
  <c r="H19" i="48" a="1"/>
  <c r="H19" i="48" s="1"/>
  <c r="J19" i="48" a="1"/>
  <c r="J19" i="48" s="1"/>
  <c r="I19" i="48" a="1"/>
  <c r="I19" i="48" s="1"/>
  <c r="M20" i="48" l="1"/>
  <c r="R20" i="48" s="1"/>
  <c r="O20" i="48"/>
  <c r="T20" i="48" s="1"/>
  <c r="M22" i="48"/>
  <c r="R22" i="48" s="1"/>
  <c r="N22" i="48"/>
  <c r="S22" i="48" s="1"/>
  <c r="N20" i="48"/>
  <c r="S20" i="48" s="1"/>
  <c r="O22" i="48"/>
  <c r="T22" i="48" s="1"/>
  <c r="O23" i="48"/>
  <c r="T23" i="48" s="1"/>
  <c r="J15" i="48" a="1"/>
  <c r="J15" i="48" s="1"/>
  <c r="H15" i="48" a="1"/>
  <c r="H15" i="48" s="1"/>
  <c r="I15" i="48" a="1"/>
  <c r="I15" i="48" s="1"/>
  <c r="H17" i="48" a="1"/>
  <c r="H17" i="48" s="1"/>
  <c r="M17" i="48" s="1"/>
  <c r="R17" i="48" s="1"/>
  <c r="I17" i="48" a="1"/>
  <c r="I17" i="48" s="1"/>
  <c r="N17" i="48" s="1"/>
  <c r="S17" i="48" s="1"/>
  <c r="J17" i="48" a="1"/>
  <c r="J17" i="48" s="1"/>
  <c r="O17" i="48" s="1"/>
  <c r="T17" i="48" s="1"/>
  <c r="H8" i="48" a="1"/>
  <c r="H8" i="48" s="1"/>
  <c r="J8" i="48" a="1"/>
  <c r="J8" i="48" s="1"/>
  <c r="I8" i="48" a="1"/>
  <c r="I8" i="48" s="1"/>
  <c r="H18" i="48" a="1"/>
  <c r="H18" i="48" s="1"/>
  <c r="I18" i="48" a="1"/>
  <c r="I18" i="48" s="1"/>
  <c r="J18" i="48" a="1"/>
  <c r="J18" i="48" s="1"/>
  <c r="O19" i="48" s="1"/>
  <c r="T19" i="48" s="1"/>
  <c r="N18" i="48" l="1"/>
  <c r="S18" i="48" s="1"/>
  <c r="M18" i="48"/>
  <c r="R18" i="48" s="1"/>
  <c r="N16" i="48"/>
  <c r="S16" i="48" s="1"/>
  <c r="M16" i="48"/>
  <c r="R16" i="48" s="1"/>
  <c r="N19" i="48"/>
  <c r="S19" i="48" s="1"/>
  <c r="O16" i="48"/>
  <c r="T16" i="48" s="1"/>
  <c r="O18" i="48"/>
  <c r="T18" i="48" s="1"/>
  <c r="M19" i="48"/>
  <c r="R19" i="48" s="1"/>
  <c r="I14" i="48" a="1"/>
  <c r="I14" i="48" s="1"/>
  <c r="J14" i="48" a="1"/>
  <c r="J14" i="48" s="1"/>
  <c r="H14" i="48" a="1"/>
  <c r="H14" i="48" s="1"/>
  <c r="J11" i="48" a="1"/>
  <c r="J11" i="48" s="1"/>
  <c r="I11" i="48" a="1"/>
  <c r="I11" i="48" s="1"/>
  <c r="H11" i="48" a="1"/>
  <c r="H11" i="48" s="1"/>
  <c r="H13" i="48" a="1"/>
  <c r="H13" i="48" s="1"/>
  <c r="M13" i="48" s="1"/>
  <c r="R13" i="48" s="1"/>
  <c r="I13" i="48" a="1"/>
  <c r="I13" i="48" s="1"/>
  <c r="N13" i="48" s="1"/>
  <c r="S13" i="48" s="1"/>
  <c r="J13" i="48" a="1"/>
  <c r="J13" i="48" s="1"/>
  <c r="O13" i="48" s="1"/>
  <c r="T13" i="48" s="1"/>
  <c r="H4" i="48" a="1"/>
  <c r="H4" i="48" s="1"/>
  <c r="I4" i="48" a="1"/>
  <c r="I4" i="48" s="1"/>
  <c r="J4" i="48" a="1"/>
  <c r="J4" i="48" s="1"/>
  <c r="O14" i="48" l="1"/>
  <c r="T14" i="48" s="1"/>
  <c r="O15" i="48"/>
  <c r="T15" i="48" s="1"/>
  <c r="M14" i="48"/>
  <c r="R14" i="48" s="1"/>
  <c r="N14" i="48"/>
  <c r="S14" i="48" s="1"/>
  <c r="M15" i="48"/>
  <c r="R15" i="48" s="1"/>
  <c r="O12" i="48"/>
  <c r="T12" i="48" s="1"/>
  <c r="N15" i="48"/>
  <c r="S15" i="48" s="1"/>
  <c r="M12" i="48"/>
  <c r="R12" i="48" s="1"/>
  <c r="N12" i="48"/>
  <c r="S12" i="48" s="1"/>
  <c r="J7" i="48" a="1"/>
  <c r="J7" i="48" s="1"/>
  <c r="I7" i="48" a="1"/>
  <c r="I7" i="48" s="1"/>
  <c r="H7" i="48" a="1"/>
  <c r="H7" i="48" s="1"/>
  <c r="H10" i="48" a="1"/>
  <c r="H10" i="48" s="1"/>
  <c r="J10" i="48" a="1"/>
  <c r="J10" i="48" s="1"/>
  <c r="I10" i="48" a="1"/>
  <c r="I10" i="48" s="1"/>
  <c r="N11" i="48" s="1"/>
  <c r="S11" i="48" s="1"/>
  <c r="H9" i="48" a="1"/>
  <c r="H9" i="48" s="1"/>
  <c r="M9" i="48" s="1"/>
  <c r="R9" i="48" s="1"/>
  <c r="J9" i="48" a="1"/>
  <c r="J9" i="48" s="1"/>
  <c r="O9" i="48" s="1"/>
  <c r="T9" i="48" s="1"/>
  <c r="I9" i="48" a="1"/>
  <c r="I9" i="48" s="1"/>
  <c r="N9" i="48" s="1"/>
  <c r="S9" i="48" s="1"/>
  <c r="O10" i="48" l="1"/>
  <c r="T10" i="48" s="1"/>
  <c r="M10" i="48"/>
  <c r="R10" i="48" s="1"/>
  <c r="M8" i="48"/>
  <c r="R8" i="48" s="1"/>
  <c r="O11" i="48"/>
  <c r="T11" i="48" s="1"/>
  <c r="M11" i="48"/>
  <c r="R11" i="48" s="1"/>
  <c r="N8" i="48"/>
  <c r="S8" i="48" s="1"/>
  <c r="O8" i="48"/>
  <c r="T8" i="48" s="1"/>
  <c r="N10" i="48"/>
  <c r="S10" i="48" s="1"/>
  <c r="H6" i="48" a="1"/>
  <c r="H6" i="48" s="1"/>
  <c r="I6" i="48" a="1"/>
  <c r="I6" i="48" s="1"/>
  <c r="N7" i="48" s="1"/>
  <c r="S7" i="48" s="1"/>
  <c r="J6" i="48" a="1"/>
  <c r="J6" i="48" s="1"/>
  <c r="O7" i="48" s="1"/>
  <c r="T7" i="48" s="1"/>
  <c r="H5" i="48" a="1"/>
  <c r="H5" i="48" s="1"/>
  <c r="M5" i="48" s="1"/>
  <c r="R5" i="48" s="1"/>
  <c r="I5" i="48" a="1"/>
  <c r="I5" i="48" s="1"/>
  <c r="N5" i="48" s="1"/>
  <c r="S5" i="48" s="1"/>
  <c r="J5" i="48" a="1"/>
  <c r="J5" i="48" s="1"/>
  <c r="O5" i="48" s="1"/>
  <c r="T5" i="48" s="1"/>
  <c r="I3" i="48" a="1"/>
  <c r="I3" i="48" s="1"/>
  <c r="N4" i="48" s="1"/>
  <c r="S4" i="48" s="1"/>
  <c r="H3" i="48" a="1"/>
  <c r="H3" i="48" s="1"/>
  <c r="M4" i="48" s="1"/>
  <c r="R4" i="48" s="1"/>
  <c r="G3" i="48" a="1"/>
  <c r="G3" i="48" s="1"/>
  <c r="L4" i="48" s="1"/>
  <c r="Q4" i="48" s="1"/>
  <c r="J3" i="48" a="1"/>
  <c r="J3" i="48" s="1"/>
  <c r="O4" i="48" s="1"/>
  <c r="T4" i="48" s="1"/>
  <c r="W13" i="48" l="1"/>
  <c r="W14" i="48"/>
  <c r="N6" i="48"/>
  <c r="S6" i="48" s="1"/>
  <c r="Y13" i="48" s="1"/>
  <c r="O6" i="48"/>
  <c r="T6" i="48" s="1"/>
  <c r="Z13" i="48" s="1"/>
  <c r="M6" i="48"/>
  <c r="R6" i="48" s="1"/>
  <c r="M7" i="48"/>
  <c r="R7" i="48" s="1"/>
  <c r="X14" i="48" l="1"/>
  <c r="W24" i="48"/>
  <c r="W25" i="48"/>
  <c r="W26" i="48"/>
  <c r="W19" i="48"/>
  <c r="W27" i="48"/>
  <c r="W21" i="48"/>
  <c r="W22" i="48"/>
  <c r="W20" i="48"/>
  <c r="W18" i="48"/>
  <c r="W23" i="48"/>
  <c r="Y14" i="48"/>
  <c r="Y26" i="48" s="1"/>
  <c r="Z14" i="48"/>
  <c r="Z25" i="48" s="1"/>
  <c r="X13" i="48"/>
  <c r="Z21" i="48" l="1"/>
  <c r="Y22" i="48"/>
  <c r="Z26" i="48"/>
  <c r="Z18" i="48"/>
  <c r="Y18" i="48"/>
  <c r="Z27" i="48"/>
  <c r="Y20" i="48"/>
  <c r="Z24" i="48"/>
  <c r="Y27" i="48"/>
  <c r="Y23" i="48"/>
  <c r="Z20" i="48"/>
  <c r="Y21" i="48"/>
  <c r="Z23" i="48"/>
  <c r="Z19" i="48"/>
  <c r="Z22" i="48"/>
  <c r="Y25" i="48"/>
  <c r="Y19" i="48"/>
  <c r="X25" i="48"/>
  <c r="X26" i="48"/>
  <c r="X27" i="48"/>
  <c r="X23" i="48"/>
  <c r="X21" i="48"/>
  <c r="X19" i="48"/>
  <c r="X18" i="48"/>
  <c r="X20" i="48"/>
  <c r="X24" i="48"/>
  <c r="X22" i="48"/>
  <c r="Y24" i="4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9A4CDC-3C32-4B3A-AA1A-899BEC6C36CA}" keepAlive="1" name="Query - ^HSI" description="Connessione alla query '^HSI' nella cartella di lavoro." type="5" refreshedVersion="8" background="1" saveData="1">
    <dbPr connection="Provider=Microsoft.Mashup.OleDb.1;Data Source=$Workbook$;Location=^HSI;Extended Properties=&quot;&quot;" command="SELECT * FROM [^HSI]"/>
  </connection>
  <connection id="2" xr16:uid="{8895E41A-7234-4D2E-892D-3CBA3A8E1609}" keepAlive="1" name="Query - ^HSI_close" description="Connessione alla query '^HSI_close' nella cartella di lavoro." type="5" refreshedVersion="8" background="1" saveData="1">
    <dbPr connection="Provider=Microsoft.Mashup.OleDb.1;Data Source=$Workbook$;Location=^HSI_close;Extended Properties=&quot;&quot;" command="SELECT * FROM [^HSI_close]"/>
  </connection>
  <connection id="3" xr16:uid="{31B75DBD-4442-4402-8745-F79DB753B621}" keepAlive="1" name="Query - ^HSI_v" description="Connection to the '^HSI_v' query in the workbook." type="5" refreshedVersion="8" background="1" saveData="1">
    <dbPr connection="Provider=Microsoft.Mashup.OleDb.1;Data Source=$Workbook$;Location=^HSI_v;Extended Properties=&quot;&quot;" command="SELECT * FROM [^HSI_v]"/>
  </connection>
  <connection id="4" xr16:uid="{0B1656A6-5004-47C3-A9C6-69E1EC272A64}" keepAlive="1" name="Query - ^IXIC" description="Connessione alla query '^IXIC' nella cartella di lavoro." type="5" refreshedVersion="8" background="1" saveData="1">
    <dbPr connection="Provider=Microsoft.Mashup.OleDb.1;Data Source=$Workbook$;Location=^IXIC;Extended Properties=&quot;&quot;" command="SELECT * FROM [^IXIC]"/>
  </connection>
  <connection id="5" xr16:uid="{0903BC13-FD26-442A-895E-472507085552}" keepAlive="1" name="Query - ^IXIC_close" description="Connessione alla query '^IXIC_close' nella cartella di lavoro." type="5" refreshedVersion="8" background="1" saveData="1">
    <dbPr connection="Provider=Microsoft.Mashup.OleDb.1;Data Source=$Workbook$;Location=^IXIC_close;Extended Properties=&quot;&quot;" command="SELECT * FROM [^IXIC_close]"/>
  </connection>
  <connection id="6" xr16:uid="{E8F186D1-2A4B-447D-A628-4AA449E69B6B}" keepAlive="1" name="Query - ^IXIC_v" description="Connessione alla query '^IXIC_v' nella cartella di lavoro." type="5" refreshedVersion="8" background="1" saveData="1">
    <dbPr connection="Provider=Microsoft.Mashup.OleDb.1;Data Source=$Workbook$;Location=^IXIC_v;Extended Properties=&quot;&quot;" command="SELECT * FROM [^IXIC_v]"/>
  </connection>
  <connection id="7" xr16:uid="{B439D089-7CC7-4B73-931E-CB759B7984D1}" keepAlive="1" name="Query - ^N225" description="Connessione alla query '^N225' nella cartella di lavoro." type="5" refreshedVersion="8" background="1" saveData="1">
    <dbPr connection="Provider=Microsoft.Mashup.OleDb.1;Data Source=$Workbook$;Location=^N225;Extended Properties=&quot;&quot;" command="SELECT * FROM [^N225]"/>
  </connection>
  <connection id="8" xr16:uid="{5DA1E7E5-34EE-4743-84A5-71F5A9466CFB}" keepAlive="1" name="Query - ^N225_close" description="Connessione alla query '^N225_close' nella cartella di lavoro." type="5" refreshedVersion="8" background="1" saveData="1">
    <dbPr connection="Provider=Microsoft.Mashup.OleDb.1;Data Source=$Workbook$;Location=^N225_close;Extended Properties=&quot;&quot;" command="SELECT * FROM [^N225_close]"/>
  </connection>
  <connection id="9" xr16:uid="{648D98EC-1116-48AF-B1F9-0302D13D05E0}" keepAlive="1" name="Query - ^N225_v" description="Connessione alla query '^N225_v' nella cartella di lavoro." type="5" refreshedVersion="8" background="1" saveData="1">
    <dbPr connection="Provider=Microsoft.Mashup.OleDb.1;Data Source=$Workbook$;Location=^N225_v;Extended Properties=&quot;&quot;" command="SELECT * FROM [^N225_v]"/>
  </connection>
  <connection id="10" xr16:uid="{A333C040-609E-45BA-8112-ED62B4E32481}" keepAlive="1" name="Query - ^STOXX" description="Connessione alla query '^STOXX' nella cartella di lavoro." type="5" refreshedVersion="8" background="1" saveData="1">
    <dbPr connection="Provider=Microsoft.Mashup.OleDb.1;Data Source=$Workbook$;Location=^STOXX;Extended Properties=&quot;&quot;" command="SELECT * FROM [^STOXX]"/>
  </connection>
  <connection id="11" xr16:uid="{8C261505-C29C-4D97-97BE-D092D2E8FF40}" keepAlive="1" name="Query - ^STOXX_close" description="Connessione alla query '^STOXX_close' nella cartella di lavoro." type="5" refreshedVersion="8" background="1" saveData="1">
    <dbPr connection="Provider=Microsoft.Mashup.OleDb.1;Data Source=$Workbook$;Location=^STOXX_close;Extended Properties=&quot;&quot;" command="SELECT * FROM [^STOXX_close]"/>
  </connection>
  <connection id="12" xr16:uid="{BB6740FE-900B-4E71-8944-847ED0EABED6}" keepAlive="1" name="Query - ^STOXX_v" description="Connessione alla query '^STOXX_v' nella cartella di lavoro." type="5" refreshedVersion="8" background="1" saveData="1">
    <dbPr connection="Provider=Microsoft.Mashup.OleDb.1;Data Source=$Workbook$;Location=^STOXX_v;Extended Properties=&quot;&quot;" command="SELECT * FROM [^STOXX_v]"/>
  </connection>
  <connection id="13" xr16:uid="{9715D402-3480-4161-9ED0-28F5D7F0994B}" keepAlive="1" name="Query - DJI" description="Connessione alla query 'DJI' nella cartella di lavoro." type="5" refreshedVersion="8" background="1" saveData="1">
    <dbPr connection="Provider=Microsoft.Mashup.OleDb.1;Data Source=$Workbook$;Location=DJI;Extended Properties=&quot;&quot;" command="SELECT * FROM [DJI]"/>
  </connection>
  <connection id="14" xr16:uid="{6AD432B0-9B3E-44DC-B435-8A592495D78A}" keepAlive="1" name="Query - DJI_close" description="Connessione alla query 'DJI_close' nella cartella di lavoro." type="5" refreshedVersion="8" background="1" saveData="1">
    <dbPr connection="Provider=Microsoft.Mashup.OleDb.1;Data Source=$Workbook$;Location=DJI_close;Extended Properties=&quot;&quot;" command="SELECT * FROM [DJI_close]"/>
  </connection>
  <connection id="15" xr16:uid="{A6272B19-8658-41EF-A276-B4F63EC8F284}" keepAlive="1" name="Query - DJI_v" description="Connessione alla query 'DJI_v' nella cartella di lavoro." type="5" refreshedVersion="8" background="1" saveData="1">
    <dbPr connection="Provider=Microsoft.Mashup.OleDb.1;Data Source=$Workbook$;Location=DJI_v;Extended Properties=&quot;&quot;" command="SELECT * FROM [DJI_v]"/>
  </connection>
  <connection id="16" xr16:uid="{3656831C-822B-43A8-8EBA-5A20B2B35422}" keepAlive="1" name="Query - EURHKD=X" description="Connessione alla query 'EURHKD=X' nella cartella di lavoro." type="5" refreshedVersion="8" background="1" saveData="1">
    <dbPr connection="Provider=Microsoft.Mashup.OleDb.1;Data Source=$Workbook$;Location=&quot;EURHKD=X&quot;;Extended Properties=&quot;&quot;" command="SELECT * FROM [EURHKD=X]"/>
  </connection>
  <connection id="17" xr16:uid="{F8A5A761-F2A0-4F02-B8F9-493575F7E337}" keepAlive="1" name="Query - EURJPY=X" description="Connessione alla query 'EURJPY=X' nella cartella di lavoro." type="5" refreshedVersion="8" background="1" saveData="1">
    <dbPr connection="Provider=Microsoft.Mashup.OleDb.1;Data Source=$Workbook$;Location=&quot;EURJPY=X&quot;;Extended Properties=&quot;&quot;" command="SELECT * FROM [EURJPY=X]"/>
  </connection>
  <connection id="18" xr16:uid="{3CF95B97-C485-49BE-81BF-FB8C0EDB7D7D}" keepAlive="1" name="Query - EURUSD=X" description="Connessione alla query 'EURUSD=X' nella cartella di lavoro." type="5" refreshedVersion="8" background="1" saveData="1">
    <dbPr connection="Provider=Microsoft.Mashup.OleDb.1;Data Source=$Workbook$;Location=&quot;EURUSD=X&quot;;Extended Properties=&quot;&quot;" command="SELECT * FROM [EURUSD=X]"/>
  </connection>
  <connection id="19" xr16:uid="{72318CA5-ED1C-4529-9147-C6CF293B0413}" keepAlive="1" name="Query - Foglio1" description="Connessione alla query 'Foglio1' nella cartella di lavoro." type="5" refreshedVersion="8" background="1" saveData="1">
    <dbPr connection="Provider=Microsoft.Mashup.OleDb.1;Data Source=$Workbook$;Location=Foglio1;Extended Properties=&quot;&quot;" command="SELECT * FROM [Foglio1]"/>
  </connection>
  <connection id="20" xr16:uid="{BCA8AAD3-9412-43D8-82B4-7A1198CC142B}" keepAlive="1" name="Query - Foglio1 (2)" description="Connection to the 'Foglio1 (2)' query in the workbook." type="5" refreshedVersion="0" background="1" saveData="1">
    <dbPr connection="Provider=Microsoft.Mashup.OleDb.1;Data Source=$Workbook$;Location=&quot;Foglio1 (2)&quot;;Extended Properties=&quot;&quot;" command="SELECT * FROM [Foglio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<sst xmlns="http://schemas.openxmlformats.org/spreadsheetml/2006/main" count="469" uniqueCount="239">
  <si>
    <t>NOTA: Questo Foglio 'Pesca' automaticamente i dati dai file csv contenuti nella cartella dati in modo che se in un futuro devessimo aggiornarli il file rimarrebbe automaticamente pronto con i pesi da consegnare</t>
  </si>
  <si>
    <t>dji</t>
  </si>
  <si>
    <t>hsi</t>
  </si>
  <si>
    <t>N225</t>
  </si>
  <si>
    <t>stoxx</t>
  </si>
  <si>
    <t>ixic</t>
  </si>
  <si>
    <t>q</t>
  </si>
  <si>
    <t>media</t>
  </si>
  <si>
    <t>varianza</t>
  </si>
  <si>
    <t>V</t>
  </si>
  <si>
    <t>n225</t>
  </si>
  <si>
    <t>e</t>
  </si>
  <si>
    <t>r</t>
  </si>
  <si>
    <t>rf</t>
  </si>
  <si>
    <t>I</t>
  </si>
  <si>
    <t>deviazione st.</t>
  </si>
  <si>
    <t>semplice</t>
  </si>
  <si>
    <t>Rendimento % e assoulto</t>
  </si>
  <si>
    <t>composta</t>
  </si>
  <si>
    <t>V^-1</t>
  </si>
  <si>
    <t>I^T</t>
  </si>
  <si>
    <t>Excel</t>
  </si>
  <si>
    <t>equamente distr.</t>
  </si>
  <si>
    <t>varianza minima</t>
  </si>
  <si>
    <t>risk parity</t>
  </si>
  <si>
    <t>portafoglio tangente</t>
  </si>
  <si>
    <t>Matlab</t>
  </si>
  <si>
    <t>Pesi</t>
  </si>
  <si>
    <t>EW</t>
  </si>
  <si>
    <t>MVP</t>
  </si>
  <si>
    <t>RSKP</t>
  </si>
  <si>
    <t>TG</t>
  </si>
  <si>
    <t>Semplice</t>
  </si>
  <si>
    <t>Portafoglio</t>
  </si>
  <si>
    <t>Composta</t>
  </si>
  <si>
    <t>Stima della Gaussianità</t>
  </si>
  <si>
    <t>Cambio Valuta</t>
  </si>
  <si>
    <t>Dati</t>
  </si>
  <si>
    <t>DJIA</t>
  </si>
  <si>
    <t>HSI</t>
  </si>
  <si>
    <t>STOXX</t>
  </si>
  <si>
    <t>IXIC</t>
  </si>
  <si>
    <t>Dati in euro</t>
  </si>
  <si>
    <t>EUR-USD</t>
  </si>
  <si>
    <t>EUR-JPY</t>
  </si>
  <si>
    <t>EUR-HKD</t>
  </si>
  <si>
    <t>rf attualizzato</t>
  </si>
  <si>
    <t>Rendimenti settimanali</t>
  </si>
  <si>
    <t>DJI</t>
  </si>
  <si>
    <t>Fluttuazioni portafogli</t>
  </si>
  <si>
    <t>Variazione Settimanle</t>
  </si>
  <si>
    <t>Rendimenti portafogli %</t>
  </si>
  <si>
    <t>Media</t>
  </si>
  <si>
    <t>Deviazione standard</t>
  </si>
  <si>
    <t>Sharpe Ratio</t>
  </si>
  <si>
    <t>Valore Portafoglio</t>
  </si>
  <si>
    <t>Gain normalizzata sui 100</t>
  </si>
  <si>
    <t>Loss Normalizzata sui 100</t>
  </si>
  <si>
    <t>Gain</t>
  </si>
  <si>
    <t>Loss</t>
  </si>
  <si>
    <t>RKSP</t>
  </si>
  <si>
    <t>Verifica Gaussinità delle Loss</t>
  </si>
  <si>
    <t>St Dev</t>
  </si>
  <si>
    <t>VaR</t>
  </si>
  <si>
    <t>p</t>
  </si>
  <si>
    <t>Date</t>
  </si>
  <si>
    <t>Open</t>
  </si>
  <si>
    <t>High</t>
  </si>
  <si>
    <t>Low</t>
  </si>
  <si>
    <t>Price</t>
  </si>
  <si>
    <t>Vol.</t>
  </si>
  <si>
    <t>Change %</t>
  </si>
  <si>
    <t>03/27/2022</t>
  </si>
  <si>
    <t>1.77B</t>
  </si>
  <si>
    <t>04/03/2022</t>
  </si>
  <si>
    <t>1.64B</t>
  </si>
  <si>
    <t>04/10/2022</t>
  </si>
  <si>
    <t>1.34B</t>
  </si>
  <si>
    <t>04/17/2022</t>
  </si>
  <si>
    <t>1.66B</t>
  </si>
  <si>
    <t>04/24/2022</t>
  </si>
  <si>
    <t>2.23B</t>
  </si>
  <si>
    <t>05/01/2022</t>
  </si>
  <si>
    <t>2.10B</t>
  </si>
  <si>
    <t>05/08/2022</t>
  </si>
  <si>
    <t>2.31B</t>
  </si>
  <si>
    <t>05/15/2022</t>
  </si>
  <si>
    <t>2.20B</t>
  </si>
  <si>
    <t>05/22/2022</t>
  </si>
  <si>
    <t>1.82B</t>
  </si>
  <si>
    <t>05/29/2022</t>
  </si>
  <si>
    <t>1.52B</t>
  </si>
  <si>
    <t>06/05/2022</t>
  </si>
  <si>
    <t>1.46B</t>
  </si>
  <si>
    <t>06/12/2022</t>
  </si>
  <si>
    <t>2.38B</t>
  </si>
  <si>
    <t>06/19/2022</t>
  </si>
  <si>
    <t>1.56B</t>
  </si>
  <si>
    <t>06/26/2022</t>
  </si>
  <si>
    <t>1.65B</t>
  </si>
  <si>
    <t>07/03/2022</t>
  </si>
  <si>
    <t>1.16B</t>
  </si>
  <si>
    <t>07/10/2022</t>
  </si>
  <si>
    <t>1.53B</t>
  </si>
  <si>
    <t>07/17/2022</t>
  </si>
  <si>
    <t>1.63B</t>
  </si>
  <si>
    <t>07/24/2022</t>
  </si>
  <si>
    <t>1.80B</t>
  </si>
  <si>
    <t>07/31/2022</t>
  </si>
  <si>
    <t>1.59B</t>
  </si>
  <si>
    <t>08/07/2022</t>
  </si>
  <si>
    <t>1.49B</t>
  </si>
  <si>
    <t>08/14/2022</t>
  </si>
  <si>
    <t>1.42B</t>
  </si>
  <si>
    <t>08/21/2022</t>
  </si>
  <si>
    <t>1.48B</t>
  </si>
  <si>
    <t>08/28/2022</t>
  </si>
  <si>
    <t>1.69B</t>
  </si>
  <si>
    <t>09/04/2022</t>
  </si>
  <si>
    <t>1.36B</t>
  </si>
  <si>
    <t>09/11/2022</t>
  </si>
  <si>
    <t>2.11B</t>
  </si>
  <si>
    <t>09/18/2022</t>
  </si>
  <si>
    <t>1.70B</t>
  </si>
  <si>
    <t>09/25/2022</t>
  </si>
  <si>
    <t>2.03B</t>
  </si>
  <si>
    <t>10/02/2022</t>
  </si>
  <si>
    <t>1.75B</t>
  </si>
  <si>
    <t>10/09/2022</t>
  </si>
  <si>
    <t>1.84B</t>
  </si>
  <si>
    <t>10/16/2022</t>
  </si>
  <si>
    <t>1.83B</t>
  </si>
  <si>
    <t>10/23/2022</t>
  </si>
  <si>
    <t>2.01B</t>
  </si>
  <si>
    <t>10/30/2022</t>
  </si>
  <si>
    <t>1.90B</t>
  </si>
  <si>
    <t>11/06/2022</t>
  </si>
  <si>
    <t>1.96B</t>
  </si>
  <si>
    <t>11/13/2022</t>
  </si>
  <si>
    <t>11/20/2022</t>
  </si>
  <si>
    <t>1.00B</t>
  </si>
  <si>
    <t>11/27/2022</t>
  </si>
  <si>
    <t>1.78B</t>
  </si>
  <si>
    <t>12/04/2022</t>
  </si>
  <si>
    <t>12/11/2022</t>
  </si>
  <si>
    <t>2.29B</t>
  </si>
  <si>
    <t>12/18/2022</t>
  </si>
  <si>
    <t>12/25/2022</t>
  </si>
  <si>
    <t>1.04B</t>
  </si>
  <si>
    <t>01/01/2023</t>
  </si>
  <si>
    <t>1.45B</t>
  </si>
  <si>
    <t>01/08/2023</t>
  </si>
  <si>
    <t>01/15/2023</t>
  </si>
  <si>
    <t>1.40B</t>
  </si>
  <si>
    <t>01/22/2023</t>
  </si>
  <si>
    <t>1.79B</t>
  </si>
  <si>
    <t>01/29/2023</t>
  </si>
  <si>
    <t>1.94B</t>
  </si>
  <si>
    <t>02/05/2023</t>
  </si>
  <si>
    <t>1.62B</t>
  </si>
  <si>
    <t>02/12/2023</t>
  </si>
  <si>
    <t>02/19/2023</t>
  </si>
  <si>
    <t>1.24B</t>
  </si>
  <si>
    <t>02/26/2023</t>
  </si>
  <si>
    <t>1.47B</t>
  </si>
  <si>
    <t>03/05/2023</t>
  </si>
  <si>
    <t>03/12/2023</t>
  </si>
  <si>
    <t>2.42B</t>
  </si>
  <si>
    <t>03/19/2023</t>
  </si>
  <si>
    <t>1.71B</t>
  </si>
  <si>
    <t>03/26/2023</t>
  </si>
  <si>
    <t>1.50B</t>
  </si>
  <si>
    <t>04/02/2023</t>
  </si>
  <si>
    <t>1.15B</t>
  </si>
  <si>
    <t>04/09/2023</t>
  </si>
  <si>
    <t>1.29B</t>
  </si>
  <si>
    <t>04/16/2023</t>
  </si>
  <si>
    <t>1.35B</t>
  </si>
  <si>
    <t>04/23/2023</t>
  </si>
  <si>
    <t>04/30/2023</t>
  </si>
  <si>
    <t>05/07/2023</t>
  </si>
  <si>
    <t>1.28B</t>
  </si>
  <si>
    <t>05/14/2023</t>
  </si>
  <si>
    <t>1.43B</t>
  </si>
  <si>
    <t>05/21/2023</t>
  </si>
  <si>
    <t>05/28/2023</t>
  </si>
  <si>
    <t>1.76B</t>
  </si>
  <si>
    <t>06/04/2023</t>
  </si>
  <si>
    <t>1.55B</t>
  </si>
  <si>
    <t>06/11/2023</t>
  </si>
  <si>
    <t>1.95B</t>
  </si>
  <si>
    <t>06/18/2023</t>
  </si>
  <si>
    <t>1.33B</t>
  </si>
  <si>
    <t>06/25/2023</t>
  </si>
  <si>
    <t>07/02/2023</t>
  </si>
  <si>
    <t>1.01B</t>
  </si>
  <si>
    <t>07/09/2023</t>
  </si>
  <si>
    <t>07/16/2023</t>
  </si>
  <si>
    <t>07/23/2023</t>
  </si>
  <si>
    <t>07/30/2023</t>
  </si>
  <si>
    <t>08/06/2023</t>
  </si>
  <si>
    <t>08/13/2023</t>
  </si>
  <si>
    <t>303.58M</t>
  </si>
  <si>
    <t>08/20/2023</t>
  </si>
  <si>
    <t/>
  </si>
  <si>
    <t>08/27/2023</t>
  </si>
  <si>
    <t>09/03/2023</t>
  </si>
  <si>
    <t>09/10/2023</t>
  </si>
  <si>
    <t>09/17/2023</t>
  </si>
  <si>
    <t>09/24/2023</t>
  </si>
  <si>
    <t>10/01/2023</t>
  </si>
  <si>
    <t>10/08/2023</t>
  </si>
  <si>
    <t>10/15/2023</t>
  </si>
  <si>
    <t>10/22/2023</t>
  </si>
  <si>
    <t>10/29/2023</t>
  </si>
  <si>
    <t>11/05/2023</t>
  </si>
  <si>
    <t>11/12/2023</t>
  </si>
  <si>
    <t>11/19/2023</t>
  </si>
  <si>
    <t>11/26/2023</t>
  </si>
  <si>
    <t>12/03/2023</t>
  </si>
  <si>
    <t>12/10/2023</t>
  </si>
  <si>
    <t>12/17/2023</t>
  </si>
  <si>
    <t>12/24/2023</t>
  </si>
  <si>
    <t>12/31/2023</t>
  </si>
  <si>
    <t>01/07/2024</t>
  </si>
  <si>
    <t>01/14/2024</t>
  </si>
  <si>
    <t>01/21/2024</t>
  </si>
  <si>
    <t>01/28/2024</t>
  </si>
  <si>
    <t>02/04/2024</t>
  </si>
  <si>
    <t>02/11/2024</t>
  </si>
  <si>
    <t>02/18/2024</t>
  </si>
  <si>
    <t>02/25/2024</t>
  </si>
  <si>
    <t>03/03/2024</t>
  </si>
  <si>
    <t>03/10/2024</t>
  </si>
  <si>
    <t>03/17/2024</t>
  </si>
  <si>
    <t>03/24/2024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</si>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</sst>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"/>
    <numFmt numFmtId="165" formatCode="0.00000"/>
    <numFmt numFmtId="166" formatCode="0.000000"/>
    <numFmt numFmtId="167" formatCode="0.000000%"/>
  </numFmts>
  <fonts count="12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"/>
      <family val="2"/>
    </font>
    <font>
      <strike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5"/>
      </right>
      <top/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5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8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0" fillId="0" borderId="1" xfId="0" applyNumberFormat="1" applyBorder="1"/>
    <xf numFmtId="164" fontId="4" fillId="0" borderId="1" xfId="0" applyNumberFormat="1" applyFont="1" applyBorder="1"/>
    <xf numFmtId="164" fontId="1" fillId="0" borderId="1" xfId="0" applyNumberFormat="1" applyFont="1" applyBorder="1"/>
    <xf numFmtId="164" fontId="5" fillId="0" borderId="1" xfId="0" applyNumberFormat="1" applyFont="1" applyBorder="1"/>
    <xf numFmtId="164" fontId="2" fillId="0" borderId="1" xfId="0" applyNumberFormat="1" applyFont="1" applyBorder="1"/>
    <xf numFmtId="164" fontId="3" fillId="0" borderId="1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3" fillId="0" borderId="0" xfId="0" applyNumberFormat="1" applyFont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17" xfId="0" applyNumberFormat="1" applyBorder="1"/>
    <xf numFmtId="14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14" fontId="10" fillId="0" borderId="23" xfId="0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24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10" fillId="0" borderId="25" xfId="0" applyNumberFormat="1" applyFont="1" applyBorder="1" applyAlignment="1">
      <alignment horizontal="center"/>
    </xf>
    <xf numFmtId="166" fontId="0" fillId="0" borderId="26" xfId="0" applyNumberFormat="1" applyBorder="1" applyAlignment="1">
      <alignment horizontal="center"/>
    </xf>
    <xf numFmtId="166" fontId="0" fillId="0" borderId="27" xfId="0" applyNumberFormat="1" applyBorder="1" applyAlignment="1">
      <alignment horizontal="center"/>
    </xf>
    <xf numFmtId="167" fontId="0" fillId="0" borderId="1" xfId="1" applyNumberFormat="1" applyFont="1" applyFill="1" applyBorder="1" applyAlignment="1">
      <alignment horizontal="center"/>
    </xf>
    <xf numFmtId="167" fontId="0" fillId="0" borderId="24" xfId="1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26" xfId="1" applyNumberFormat="1" applyFont="1" applyFill="1" applyBorder="1" applyAlignment="1">
      <alignment horizontal="center"/>
    </xf>
    <xf numFmtId="167" fontId="0" fillId="0" borderId="27" xfId="1" applyNumberFormat="1" applyFont="1" applyFill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7" fillId="0" borderId="0" xfId="0" applyNumberFormat="1" applyFont="1" applyAlignment="1">
      <alignment horizontal="center"/>
    </xf>
    <xf numFmtId="2" fontId="0" fillId="0" borderId="8" xfId="0" applyNumberFormat="1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2" fontId="9" fillId="0" borderId="6" xfId="0" applyNumberFormat="1" applyFon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10" fillId="0" borderId="0" xfId="0" applyNumberFormat="1" applyFont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164" fontId="0" fillId="0" borderId="41" xfId="0" applyNumberFormat="1" applyBorder="1" applyAlignment="1">
      <alignment horizontal="center"/>
    </xf>
    <xf numFmtId="164" fontId="0" fillId="0" borderId="42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14" fontId="0" fillId="0" borderId="34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4" fontId="0" fillId="0" borderId="36" xfId="0" applyNumberFormat="1" applyBorder="1" applyAlignment="1">
      <alignment horizontal="center"/>
    </xf>
    <xf numFmtId="166" fontId="0" fillId="0" borderId="35" xfId="1" applyNumberFormat="1" applyFont="1" applyFill="1" applyBorder="1" applyAlignment="1">
      <alignment horizontal="center"/>
    </xf>
    <xf numFmtId="166" fontId="0" fillId="0" borderId="37" xfId="1" applyNumberFormat="1" applyFont="1" applyFill="1" applyBorder="1" applyAlignment="1">
      <alignment horizontal="center"/>
    </xf>
    <xf numFmtId="166" fontId="0" fillId="0" borderId="41" xfId="1" applyNumberFormat="1" applyFont="1" applyFill="1" applyBorder="1" applyAlignment="1">
      <alignment horizontal="center"/>
    </xf>
    <xf numFmtId="166" fontId="0" fillId="0" borderId="42" xfId="1" applyNumberFormat="1" applyFont="1" applyFill="1" applyBorder="1" applyAlignment="1">
      <alignment horizontal="center"/>
    </xf>
    <xf numFmtId="166" fontId="0" fillId="0" borderId="34" xfId="1" applyNumberFormat="1" applyFont="1" applyFill="1" applyBorder="1" applyAlignment="1">
      <alignment horizontal="center"/>
    </xf>
    <xf numFmtId="166" fontId="0" fillId="0" borderId="36" xfId="1" applyNumberFormat="1" applyFont="1" applyFill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9" fillId="0" borderId="41" xfId="0" applyNumberFormat="1" applyFont="1" applyBorder="1" applyAlignment="1">
      <alignment horizontal="center"/>
    </xf>
    <xf numFmtId="2" fontId="9" fillId="0" borderId="42" xfId="0" applyNumberFormat="1" applyFont="1" applyBorder="1" applyAlignment="1">
      <alignment horizontal="center"/>
    </xf>
    <xf numFmtId="4" fontId="0" fillId="0" borderId="41" xfId="0" applyNumberFormat="1" applyBorder="1" applyAlignment="1">
      <alignment horizontal="center"/>
    </xf>
    <xf numFmtId="4" fontId="8" fillId="0" borderId="41" xfId="0" applyNumberFormat="1" applyFont="1" applyBorder="1" applyAlignment="1">
      <alignment horizontal="center"/>
    </xf>
    <xf numFmtId="4" fontId="9" fillId="0" borderId="42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9" fillId="0" borderId="0" xfId="0" applyNumberFormat="1" applyFont="1" applyAlignment="1">
      <alignment horizontal="center"/>
    </xf>
    <xf numFmtId="2" fontId="9" fillId="0" borderId="30" xfId="0" applyNumberFormat="1" applyFon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2" fontId="9" fillId="0" borderId="34" xfId="0" applyNumberFormat="1" applyFont="1" applyBorder="1" applyAlignment="1">
      <alignment horizontal="center"/>
    </xf>
    <xf numFmtId="2" fontId="9" fillId="0" borderId="36" xfId="0" applyNumberFormat="1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6" xfId="0" applyBorder="1"/>
    <xf numFmtId="0" fontId="0" fillId="0" borderId="30" xfId="0" applyBorder="1"/>
    <xf numFmtId="0" fontId="0" fillId="0" borderId="37" xfId="0" applyBorder="1"/>
    <xf numFmtId="0" fontId="0" fillId="0" borderId="35" xfId="0" applyBorder="1"/>
    <xf numFmtId="0" fontId="0" fillId="0" borderId="39" xfId="0" applyBorder="1" applyAlignment="1">
      <alignment horizontal="center"/>
    </xf>
    <xf numFmtId="0" fontId="0" fillId="0" borderId="19" xfId="0" applyBorder="1"/>
    <xf numFmtId="0" fontId="0" fillId="0" borderId="34" xfId="0" applyBorder="1"/>
    <xf numFmtId="2" fontId="0" fillId="0" borderId="36" xfId="0" applyNumberFormat="1" applyBorder="1"/>
    <xf numFmtId="0" fontId="0" fillId="0" borderId="41" xfId="0" applyBorder="1"/>
    <xf numFmtId="0" fontId="0" fillId="0" borderId="42" xfId="0" applyBorder="1"/>
    <xf numFmtId="0" fontId="0" fillId="0" borderId="16" xfId="0" applyBorder="1"/>
    <xf numFmtId="0" fontId="0" fillId="0" borderId="38" xfId="0" applyBorder="1"/>
    <xf numFmtId="166" fontId="0" fillId="0" borderId="1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4" fontId="7" fillId="0" borderId="0" xfId="0" applyNumberFormat="1" applyFont="1" applyAlignment="1">
      <alignment horizontal="center"/>
    </xf>
  </cellXfs>
  <cellStyles count="2">
    <cellStyle name="Normale" xfId="0" builtinId="0"/>
    <cellStyle name="Percentuale" xfId="1" builtinId="5"/>
  </cellStyles>
  <dxfs count="6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theme" Target="theme/theme1.xml"/><Relationship Id="rId5" Type="http://schemas.openxmlformats.org/officeDocument/2006/relationships/worksheet" Target="worksheets/sheet3.xml"/><Relationship Id="rId15" Type="http://schemas.openxmlformats.org/officeDocument/2006/relationships/sheetMetadata" Target="metadata.xml"/><Relationship Id="rId10" Type="http://schemas.openxmlformats.org/officeDocument/2006/relationships/worksheet" Target="worksheets/sheet8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7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Valore</a:t>
            </a:r>
            <a:r>
              <a:rPr lang="it-IT" baseline="0"/>
              <a:t> dei Portafogli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83734758951593E-2"/>
          <c:y val="7.5407165427108708E-2"/>
          <c:w val="0.90500240725249204"/>
          <c:h val="0.60287036942589645"/>
        </c:manualLayout>
      </c:layout>
      <c:lineChart>
        <c:grouping val="standard"/>
        <c:varyColors val="0"/>
        <c:ser>
          <c:idx val="0"/>
          <c:order val="0"/>
          <c:tx>
            <c:strRef>
              <c:f>Rendimenti!$I$16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Rendimenti!$H$17:$H$26</c:f>
              <c:numCache>
                <c:formatCode>m/d/yyyy</c:formatCode>
                <c:ptCount val="10"/>
                <c:pt idx="0">
                  <c:v>45380</c:v>
                </c:pt>
                <c:pt idx="1">
                  <c:v>45387</c:v>
                </c:pt>
                <c:pt idx="2">
                  <c:v>45394</c:v>
                </c:pt>
                <c:pt idx="3">
                  <c:v>45401</c:v>
                </c:pt>
                <c:pt idx="4">
                  <c:v>45408</c:v>
                </c:pt>
                <c:pt idx="5">
                  <c:v>45415</c:v>
                </c:pt>
                <c:pt idx="6">
                  <c:v>45422</c:v>
                </c:pt>
                <c:pt idx="7">
                  <c:v>45429</c:v>
                </c:pt>
                <c:pt idx="8">
                  <c:v>45436</c:v>
                </c:pt>
                <c:pt idx="9">
                  <c:v>45443</c:v>
                </c:pt>
              </c:numCache>
            </c:numRef>
          </c:cat>
          <c:val>
            <c:numRef>
              <c:f>Rendimenti!$I$17:$I$26</c:f>
              <c:numCache>
                <c:formatCode>0.000000</c:formatCode>
                <c:ptCount val="10"/>
                <c:pt idx="0" formatCode="General">
                  <c:v>100</c:v>
                </c:pt>
                <c:pt idx="1">
                  <c:v>98.685794702300058</c:v>
                </c:pt>
                <c:pt idx="2">
                  <c:v>98.345188401908771</c:v>
                </c:pt>
                <c:pt idx="3">
                  <c:v>95.221727725069655</c:v>
                </c:pt>
                <c:pt idx="4">
                  <c:v>98.605259333445261</c:v>
                </c:pt>
                <c:pt idx="5">
                  <c:v>100.09596669191066</c:v>
                </c:pt>
                <c:pt idx="6">
                  <c:v>101.88592917282988</c:v>
                </c:pt>
                <c:pt idx="7">
                  <c:v>103.58652635112631</c:v>
                </c:pt>
                <c:pt idx="8">
                  <c:v>102.22354706556351</c:v>
                </c:pt>
                <c:pt idx="9">
                  <c:v>101.03922649442046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9-4376-BC0D-C2958EBDA60C}"/>
            </c:ext>
          </c:extLst>
        </c:ser>
        <c:ser>
          <c:idx val="1"/>
          <c:order val="1"/>
          <c:tx>
            <c:strRef>
              <c:f>Rendimenti!$J$16</c:f>
              <c:strCache>
                <c:ptCount val="1"/>
                <c:pt idx="0">
                  <c:v>MVP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Rendimenti!$H$17:$H$26</c:f>
              <c:numCache>
                <c:formatCode>m/d/yyyy</c:formatCode>
                <c:ptCount val="10"/>
                <c:pt idx="0">
                  <c:v>45380</c:v>
                </c:pt>
                <c:pt idx="1">
                  <c:v>45387</c:v>
                </c:pt>
                <c:pt idx="2">
                  <c:v>45394</c:v>
                </c:pt>
                <c:pt idx="3">
                  <c:v>45401</c:v>
                </c:pt>
                <c:pt idx="4">
                  <c:v>45408</c:v>
                </c:pt>
                <c:pt idx="5">
                  <c:v>45415</c:v>
                </c:pt>
                <c:pt idx="6">
                  <c:v>45422</c:v>
                </c:pt>
                <c:pt idx="7">
                  <c:v>45429</c:v>
                </c:pt>
                <c:pt idx="8">
                  <c:v>45436</c:v>
                </c:pt>
                <c:pt idx="9">
                  <c:v>45443</c:v>
                </c:pt>
              </c:numCache>
            </c:numRef>
          </c:cat>
          <c:val>
            <c:numRef>
              <c:f>Rendimenti!$J$17:$J$26</c:f>
              <c:numCache>
                <c:formatCode>0.000000</c:formatCode>
                <c:ptCount val="10"/>
                <c:pt idx="0" formatCode="General">
                  <c:v>100</c:v>
                </c:pt>
                <c:pt idx="1">
                  <c:v>97.782553582178863</c:v>
                </c:pt>
                <c:pt idx="2">
                  <c:v>97.157757272933466</c:v>
                </c:pt>
                <c:pt idx="3">
                  <c:v>95.972442916094138</c:v>
                </c:pt>
                <c:pt idx="4">
                  <c:v>97.444012389785399</c:v>
                </c:pt>
                <c:pt idx="5">
                  <c:v>98.113337044283313</c:v>
                </c:pt>
                <c:pt idx="6">
                  <c:v>100.23119571313764</c:v>
                </c:pt>
                <c:pt idx="7">
                  <c:v>101.18338913467731</c:v>
                </c:pt>
                <c:pt idx="8">
                  <c:v>98.913526365383618</c:v>
                </c:pt>
                <c:pt idx="9">
                  <c:v>98.155038564109276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E9-4376-BC0D-C2958EBDA60C}"/>
            </c:ext>
          </c:extLst>
        </c:ser>
        <c:ser>
          <c:idx val="2"/>
          <c:order val="2"/>
          <c:tx>
            <c:strRef>
              <c:f>Rendimenti!$K$16</c:f>
              <c:strCache>
                <c:ptCount val="1"/>
                <c:pt idx="0">
                  <c:v>RSKP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Rendimenti!$H$17:$H$26</c:f>
              <c:numCache>
                <c:formatCode>m/d/yyyy</c:formatCode>
                <c:ptCount val="10"/>
                <c:pt idx="0">
                  <c:v>45380</c:v>
                </c:pt>
                <c:pt idx="1">
                  <c:v>45387</c:v>
                </c:pt>
                <c:pt idx="2">
                  <c:v>45394</c:v>
                </c:pt>
                <c:pt idx="3">
                  <c:v>45401</c:v>
                </c:pt>
                <c:pt idx="4">
                  <c:v>45408</c:v>
                </c:pt>
                <c:pt idx="5">
                  <c:v>45415</c:v>
                </c:pt>
                <c:pt idx="6">
                  <c:v>45422</c:v>
                </c:pt>
                <c:pt idx="7">
                  <c:v>45429</c:v>
                </c:pt>
                <c:pt idx="8">
                  <c:v>45436</c:v>
                </c:pt>
                <c:pt idx="9">
                  <c:v>45443</c:v>
                </c:pt>
              </c:numCache>
            </c:numRef>
          </c:cat>
          <c:val>
            <c:numRef>
              <c:f>Rendimenti!$K$17:$K$26</c:f>
              <c:numCache>
                <c:formatCode>0.000000</c:formatCode>
                <c:ptCount val="10"/>
                <c:pt idx="0" formatCode="General">
                  <c:v>100</c:v>
                </c:pt>
                <c:pt idx="1">
                  <c:v>98.505361175840022</c:v>
                </c:pt>
                <c:pt idx="2">
                  <c:v>98.128006624484073</c:v>
                </c:pt>
                <c:pt idx="3">
                  <c:v>95.249901300154605</c:v>
                </c:pt>
                <c:pt idx="4">
                  <c:v>98.182565483037521</c:v>
                </c:pt>
                <c:pt idx="5">
                  <c:v>99.388191156444165</c:v>
                </c:pt>
                <c:pt idx="6">
                  <c:v>101.20798128624219</c:v>
                </c:pt>
                <c:pt idx="7">
                  <c:v>102.72202862557386</c:v>
                </c:pt>
                <c:pt idx="8">
                  <c:v>101.47166346081234</c:v>
                </c:pt>
                <c:pt idx="9">
                  <c:v>100.43140978706217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E9-4376-BC0D-C2958EBDA60C}"/>
            </c:ext>
          </c:extLst>
        </c:ser>
        <c:ser>
          <c:idx val="3"/>
          <c:order val="3"/>
          <c:tx>
            <c:strRef>
              <c:f>Rendimenti!$L$16</c:f>
              <c:strCache>
                <c:ptCount val="1"/>
                <c:pt idx="0">
                  <c:v>TG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Rendimenti!$H$17:$H$26</c:f>
              <c:numCache>
                <c:formatCode>m/d/yyyy</c:formatCode>
                <c:ptCount val="10"/>
                <c:pt idx="0">
                  <c:v>45380</c:v>
                </c:pt>
                <c:pt idx="1">
                  <c:v>45387</c:v>
                </c:pt>
                <c:pt idx="2">
                  <c:v>45394</c:v>
                </c:pt>
                <c:pt idx="3">
                  <c:v>45401</c:v>
                </c:pt>
                <c:pt idx="4">
                  <c:v>45408</c:v>
                </c:pt>
                <c:pt idx="5">
                  <c:v>45415</c:v>
                </c:pt>
                <c:pt idx="6">
                  <c:v>45422</c:v>
                </c:pt>
                <c:pt idx="7">
                  <c:v>45429</c:v>
                </c:pt>
                <c:pt idx="8">
                  <c:v>45436</c:v>
                </c:pt>
                <c:pt idx="9">
                  <c:v>45443</c:v>
                </c:pt>
              </c:numCache>
            </c:numRef>
          </c:cat>
          <c:val>
            <c:numRef>
              <c:f>Rendimenti!$L$17:$L$26</c:f>
              <c:numCache>
                <c:formatCode>0.000000</c:formatCode>
                <c:ptCount val="10"/>
                <c:pt idx="0" formatCode="General">
                  <c:v>100</c:v>
                </c:pt>
                <c:pt idx="1">
                  <c:v>92.634400022457527</c:v>
                </c:pt>
                <c:pt idx="2">
                  <c:v>95.388631452739332</c:v>
                </c:pt>
                <c:pt idx="3">
                  <c:v>87.874218770877889</c:v>
                </c:pt>
                <c:pt idx="4">
                  <c:v>84.010152857118527</c:v>
                </c:pt>
                <c:pt idx="5">
                  <c:v>80.684072680346475</c:v>
                </c:pt>
                <c:pt idx="6">
                  <c:v>79.426974531725591</c:v>
                </c:pt>
                <c:pt idx="7">
                  <c:v>78.735617862509585</c:v>
                </c:pt>
                <c:pt idx="8">
                  <c:v>81.824692435183593</c:v>
                </c:pt>
                <c:pt idx="9">
                  <c:v>83.637627008944065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E9-4376-BC0D-C2958EBDA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79552"/>
        <c:axId val="47180032"/>
      </c:lineChart>
      <c:dateAx>
        <c:axId val="47179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0032"/>
        <c:crosses val="autoZero"/>
        <c:auto val="1"/>
        <c:lblOffset val="100"/>
        <c:baseTimeUnit val="days"/>
      </c:dateAx>
      <c:valAx>
        <c:axId val="4718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95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Rendimenti portafogli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97339471799936E-2"/>
          <c:y val="7.7525857286115246E-2"/>
          <c:w val="0.8966103764688288"/>
          <c:h val="0.69610482119083661"/>
        </c:manualLayout>
      </c:layout>
      <c:lineChart>
        <c:grouping val="standard"/>
        <c:varyColors val="0"/>
        <c:ser>
          <c:idx val="0"/>
          <c:order val="0"/>
          <c:tx>
            <c:strRef>
              <c:f>Rendimenti!$I$30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Rendimenti!$H$31:$H$39</c:f>
              <c:numCache>
                <c:formatCode>m/d/yyyy</c:formatCode>
                <c:ptCount val="9"/>
                <c:pt idx="0">
                  <c:v>45387</c:v>
                </c:pt>
                <c:pt idx="1">
                  <c:v>45394</c:v>
                </c:pt>
                <c:pt idx="2">
                  <c:v>45401</c:v>
                </c:pt>
                <c:pt idx="3">
                  <c:v>45408</c:v>
                </c:pt>
                <c:pt idx="4">
                  <c:v>45415</c:v>
                </c:pt>
                <c:pt idx="5">
                  <c:v>45422</c:v>
                </c:pt>
                <c:pt idx="6">
                  <c:v>45429</c:v>
                </c:pt>
                <c:pt idx="7">
                  <c:v>45436</c:v>
                </c:pt>
                <c:pt idx="8">
                  <c:v>45443</c:v>
                </c:pt>
              </c:numCache>
            </c:numRef>
          </c:cat>
          <c:val>
            <c:numRef>
              <c:f>Rendimenti!$I$31:$I$39</c:f>
              <c:numCache>
                <c:formatCode>0.000000%</c:formatCode>
                <c:ptCount val="9"/>
                <c:pt idx="0">
                  <c:v>-1.3142052976999424E-2</c:v>
                </c:pt>
                <c:pt idx="1">
                  <c:v>-3.4514217716822802E-3</c:v>
                </c:pt>
                <c:pt idx="2">
                  <c:v>-3.1760177875448485E-2</c:v>
                </c:pt>
                <c:pt idx="3">
                  <c:v>3.5533188582176932E-2</c:v>
                </c:pt>
                <c:pt idx="4">
                  <c:v>1.5117929495265543E-2</c:v>
                </c:pt>
                <c:pt idx="5">
                  <c:v>1.7882463600442676E-2</c:v>
                </c:pt>
                <c:pt idx="6">
                  <c:v>1.6691187802897668E-2</c:v>
                </c:pt>
                <c:pt idx="7">
                  <c:v>-1.3157881952163572E-2</c:v>
                </c:pt>
                <c:pt idx="8">
                  <c:v>-1.1585594563485993E-2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AF-4E24-AA75-AB20015FB016}"/>
            </c:ext>
          </c:extLst>
        </c:ser>
        <c:ser>
          <c:idx val="1"/>
          <c:order val="1"/>
          <c:tx>
            <c:strRef>
              <c:f>Rendimenti!$J$30</c:f>
              <c:strCache>
                <c:ptCount val="1"/>
                <c:pt idx="0">
                  <c:v>MVP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Rendimenti!$H$31:$H$39</c:f>
              <c:numCache>
                <c:formatCode>m/d/yyyy</c:formatCode>
                <c:ptCount val="9"/>
                <c:pt idx="0">
                  <c:v>45387</c:v>
                </c:pt>
                <c:pt idx="1">
                  <c:v>45394</c:v>
                </c:pt>
                <c:pt idx="2">
                  <c:v>45401</c:v>
                </c:pt>
                <c:pt idx="3">
                  <c:v>45408</c:v>
                </c:pt>
                <c:pt idx="4">
                  <c:v>45415</c:v>
                </c:pt>
                <c:pt idx="5">
                  <c:v>45422</c:v>
                </c:pt>
                <c:pt idx="6">
                  <c:v>45429</c:v>
                </c:pt>
                <c:pt idx="7">
                  <c:v>45436</c:v>
                </c:pt>
                <c:pt idx="8">
                  <c:v>45443</c:v>
                </c:pt>
              </c:numCache>
            </c:numRef>
          </c:cat>
          <c:val>
            <c:numRef>
              <c:f>Rendimenti!$J$31:$J$39</c:f>
              <c:numCache>
                <c:formatCode>0.000000%</c:formatCode>
                <c:ptCount val="9"/>
                <c:pt idx="0">
                  <c:v>-2.2174464178211367E-2</c:v>
                </c:pt>
                <c:pt idx="1">
                  <c:v>-6.3896501610617379E-3</c:v>
                </c:pt>
                <c:pt idx="2">
                  <c:v>-1.2199894173242064E-2</c:v>
                </c:pt>
                <c:pt idx="3">
                  <c:v>1.5333250139082221E-2</c:v>
                </c:pt>
                <c:pt idx="4">
                  <c:v>6.8688125425351984E-3</c:v>
                </c:pt>
                <c:pt idx="5">
                  <c:v>2.1585838711187983E-2</c:v>
                </c:pt>
                <c:pt idx="6">
                  <c:v>9.4999706904111917E-3</c:v>
                </c:pt>
                <c:pt idx="7">
                  <c:v>-2.2433156160369939E-2</c:v>
                </c:pt>
                <c:pt idx="8">
                  <c:v>-7.6681908849605702E-3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AF-4E24-AA75-AB20015FB016}"/>
            </c:ext>
          </c:extLst>
        </c:ser>
        <c:ser>
          <c:idx val="2"/>
          <c:order val="2"/>
          <c:tx>
            <c:strRef>
              <c:f>Rendimenti!$K$30</c:f>
              <c:strCache>
                <c:ptCount val="1"/>
                <c:pt idx="0">
                  <c:v>RSKP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Rendimenti!$H$31:$H$39</c:f>
              <c:numCache>
                <c:formatCode>m/d/yyyy</c:formatCode>
                <c:ptCount val="9"/>
                <c:pt idx="0">
                  <c:v>45387</c:v>
                </c:pt>
                <c:pt idx="1">
                  <c:v>45394</c:v>
                </c:pt>
                <c:pt idx="2">
                  <c:v>45401</c:v>
                </c:pt>
                <c:pt idx="3">
                  <c:v>45408</c:v>
                </c:pt>
                <c:pt idx="4">
                  <c:v>45415</c:v>
                </c:pt>
                <c:pt idx="5">
                  <c:v>45422</c:v>
                </c:pt>
                <c:pt idx="6">
                  <c:v>45429</c:v>
                </c:pt>
                <c:pt idx="7">
                  <c:v>45436</c:v>
                </c:pt>
                <c:pt idx="8">
                  <c:v>45443</c:v>
                </c:pt>
              </c:numCache>
            </c:numRef>
          </c:cat>
          <c:val>
            <c:numRef>
              <c:f>Rendimenti!$K$31:$K$39</c:f>
              <c:numCache>
                <c:formatCode>0.000000%</c:formatCode>
                <c:ptCount val="9"/>
                <c:pt idx="0">
                  <c:v>-1.4946388241599778E-2</c:v>
                </c:pt>
                <c:pt idx="1">
                  <c:v>-3.8308021700701285E-3</c:v>
                </c:pt>
                <c:pt idx="2">
                  <c:v>-2.9330110977831149E-2</c:v>
                </c:pt>
                <c:pt idx="3">
                  <c:v>3.0789157183915703E-2</c:v>
                </c:pt>
                <c:pt idx="4">
                  <c:v>1.2279427284011367E-2</c:v>
                </c:pt>
                <c:pt idx="5">
                  <c:v>1.8309923026303413E-2</c:v>
                </c:pt>
                <c:pt idx="6">
                  <c:v>1.4959762264692872E-2</c:v>
                </c:pt>
                <c:pt idx="7">
                  <c:v>-1.2172317676076594E-2</c:v>
                </c:pt>
                <c:pt idx="8">
                  <c:v>-1.0251666704487513E-2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AF-4E24-AA75-AB20015FB016}"/>
            </c:ext>
          </c:extLst>
        </c:ser>
        <c:ser>
          <c:idx val="3"/>
          <c:order val="3"/>
          <c:tx>
            <c:strRef>
              <c:f>Rendimenti!$L$30</c:f>
              <c:strCache>
                <c:ptCount val="1"/>
                <c:pt idx="0">
                  <c:v>TG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Rendimenti!$H$31:$H$39</c:f>
              <c:numCache>
                <c:formatCode>m/d/yyyy</c:formatCode>
                <c:ptCount val="9"/>
                <c:pt idx="0">
                  <c:v>45387</c:v>
                </c:pt>
                <c:pt idx="1">
                  <c:v>45394</c:v>
                </c:pt>
                <c:pt idx="2">
                  <c:v>45401</c:v>
                </c:pt>
                <c:pt idx="3">
                  <c:v>45408</c:v>
                </c:pt>
                <c:pt idx="4">
                  <c:v>45415</c:v>
                </c:pt>
                <c:pt idx="5">
                  <c:v>45422</c:v>
                </c:pt>
                <c:pt idx="6">
                  <c:v>45429</c:v>
                </c:pt>
                <c:pt idx="7">
                  <c:v>45436</c:v>
                </c:pt>
                <c:pt idx="8">
                  <c:v>45443</c:v>
                </c:pt>
              </c:numCache>
            </c:numRef>
          </c:cat>
          <c:val>
            <c:numRef>
              <c:f>Rendimenti!$L$31:$L$39</c:f>
              <c:numCache>
                <c:formatCode>0.000000%</c:formatCode>
                <c:ptCount val="9"/>
                <c:pt idx="0">
                  <c:v>-7.3655999775424738E-2</c:v>
                </c:pt>
                <c:pt idx="1">
                  <c:v>2.97322747231492E-2</c:v>
                </c:pt>
                <c:pt idx="2">
                  <c:v>-7.877681614065811E-2</c:v>
                </c:pt>
                <c:pt idx="3">
                  <c:v>-4.3972691510743074E-2</c:v>
                </c:pt>
                <c:pt idx="4">
                  <c:v>-3.9591407272272568E-2</c:v>
                </c:pt>
                <c:pt idx="5">
                  <c:v>-1.5580499432660586E-2</c:v>
                </c:pt>
                <c:pt idx="6">
                  <c:v>-8.7043057260081935E-3</c:v>
                </c:pt>
                <c:pt idx="7">
                  <c:v>3.9233509008187874E-2</c:v>
                </c:pt>
                <c:pt idx="8">
                  <c:v>2.2156326162748069E-2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AF-4E24-AA75-AB20015FB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443039"/>
        <c:axId val="412444751"/>
      </c:lineChart>
      <c:dateAx>
        <c:axId val="4124430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44751"/>
        <c:crosses val="autoZero"/>
        <c:auto val="1"/>
        <c:lblOffset val="100"/>
        <c:baseTimeUnit val="days"/>
      </c:dateAx>
      <c:valAx>
        <c:axId val="41244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430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VaR!$W$17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VaR!$V$18:$V$27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 formatCode="0.00">
                  <c:v>9.9999999999999992E-2</c:v>
                </c:pt>
              </c:numCache>
            </c:numRef>
          </c:cat>
          <c:val>
            <c:numRef>
              <c:f>VaR!$W$18:$W$27</c:f>
              <c:numCache>
                <c:formatCode>General</c:formatCode>
                <c:ptCount val="10"/>
                <c:pt idx="0">
                  <c:v>5.1287042018302422</c:v>
                </c:pt>
                <c:pt idx="1">
                  <c:v>4.5119619221057636</c:v>
                </c:pt>
                <c:pt idx="2">
                  <c:v>4.1206587190108426</c:v>
                </c:pt>
                <c:pt idx="3">
                  <c:v>3.8262965618221663</c:v>
                </c:pt>
                <c:pt idx="4">
                  <c:v>3.5868556551122959</c:v>
                </c:pt>
                <c:pt idx="5">
                  <c:v>3.383053836435959</c:v>
                </c:pt>
                <c:pt idx="6">
                  <c:v>3.204359510302949</c:v>
                </c:pt>
                <c:pt idx="7">
                  <c:v>3.0443600543647489</c:v>
                </c:pt>
                <c:pt idx="8">
                  <c:v>2.898846950590757</c:v>
                </c:pt>
                <c:pt idx="9">
                  <c:v>2.7649019001213744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F2-40AC-A542-3789BABE2FC2}"/>
            </c:ext>
          </c:extLst>
        </c:ser>
        <c:ser>
          <c:idx val="2"/>
          <c:order val="1"/>
          <c:tx>
            <c:strRef>
              <c:f>VaR!$X$17</c:f>
              <c:strCache>
                <c:ptCount val="1"/>
                <c:pt idx="0">
                  <c:v>MVP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VaR!$V$18:$V$27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 formatCode="0.00">
                  <c:v>9.9999999999999992E-2</c:v>
                </c:pt>
              </c:numCache>
            </c:numRef>
          </c:cat>
          <c:val>
            <c:numRef>
              <c:f>VaR!$X$18:$X$27</c:f>
              <c:numCache>
                <c:formatCode>General</c:formatCode>
                <c:ptCount val="10"/>
                <c:pt idx="0">
                  <c:v>4.8196639490750259</c:v>
                </c:pt>
                <c:pt idx="1">
                  <c:v>4.2393641257528376</c:v>
                </c:pt>
                <c:pt idx="2">
                  <c:v>3.8711824928626264</c:v>
                </c:pt>
                <c:pt idx="3">
                  <c:v>3.5942137922805326</c:v>
                </c:pt>
                <c:pt idx="4">
                  <c:v>3.3689211207258674</c:v>
                </c:pt>
                <c:pt idx="5">
                  <c:v>3.1771616723166338</c:v>
                </c:pt>
                <c:pt idx="6">
                  <c:v>3.0090261491123735</c:v>
                </c:pt>
                <c:pt idx="7">
                  <c:v>2.8584808418341661</c:v>
                </c:pt>
                <c:pt idx="8">
                  <c:v>2.7215659080163745</c:v>
                </c:pt>
                <c:pt idx="9">
                  <c:v>2.5955354870810878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F2-40AC-A542-3789BABE2FC2}"/>
            </c:ext>
          </c:extLst>
        </c:ser>
        <c:ser>
          <c:idx val="3"/>
          <c:order val="2"/>
          <c:tx>
            <c:strRef>
              <c:f>VaR!$Y$17</c:f>
              <c:strCache>
                <c:ptCount val="1"/>
                <c:pt idx="0">
                  <c:v>RKSP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VaR!$V$18:$V$27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 formatCode="0.00">
                  <c:v>9.9999999999999992E-2</c:v>
                </c:pt>
              </c:numCache>
            </c:numRef>
          </c:cat>
          <c:val>
            <c:numRef>
              <c:f>VaR!$Y$18:$Y$27</c:f>
              <c:numCache>
                <c:formatCode>General</c:formatCode>
                <c:ptCount val="10"/>
                <c:pt idx="0">
                  <c:v>5.0760726735227051</c:v>
                </c:pt>
                <c:pt idx="1">
                  <c:v>4.4651162551010888</c:v>
                </c:pt>
                <c:pt idx="2">
                  <c:v>4.0774839955021829</c:v>
                </c:pt>
                <c:pt idx="3">
                  <c:v>3.7858833461106789</c:v>
                </c:pt>
                <c:pt idx="4">
                  <c:v>3.5486887129610931</c:v>
                </c:pt>
                <c:pt idx="5">
                  <c:v>3.3467988258887624</c:v>
                </c:pt>
                <c:pt idx="6">
                  <c:v>3.1697808897497635</c:v>
                </c:pt>
                <c:pt idx="7">
                  <c:v>3.0112824411058994</c:v>
                </c:pt>
                <c:pt idx="8">
                  <c:v>2.8671344434124593</c:v>
                </c:pt>
                <c:pt idx="9">
                  <c:v>2.7344459753271591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F2-40AC-A542-3789BABE2FC2}"/>
            </c:ext>
          </c:extLst>
        </c:ser>
        <c:ser>
          <c:idx val="4"/>
          <c:order val="3"/>
          <c:tx>
            <c:strRef>
              <c:f>VaR!$Z$17</c:f>
              <c:strCache>
                <c:ptCount val="1"/>
                <c:pt idx="0">
                  <c:v>TG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VaR!$V$18:$V$27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 formatCode="0.00">
                  <c:v>9.9999999999999992E-2</c:v>
                </c:pt>
              </c:numCache>
            </c:numRef>
          </c:cat>
          <c:val>
            <c:numRef>
              <c:f>VaR!$Z$18:$Z$27</c:f>
              <c:numCache>
                <c:formatCode>General</c:formatCode>
                <c:ptCount val="10"/>
                <c:pt idx="0">
                  <c:v>4.9877094456742723</c:v>
                </c:pt>
                <c:pt idx="1">
                  <c:v>4.3951356732810067</c:v>
                </c:pt>
                <c:pt idx="2">
                  <c:v>4.0191666132205972</c:v>
                </c:pt>
                <c:pt idx="3">
                  <c:v>3.7363397345233267</c:v>
                </c:pt>
                <c:pt idx="4">
                  <c:v>3.5062818869930452</c:v>
                </c:pt>
                <c:pt idx="5">
                  <c:v>3.3104665254005226</c:v>
                </c:pt>
                <c:pt idx="6">
                  <c:v>3.1387747597748299</c:v>
                </c:pt>
                <c:pt idx="7">
                  <c:v>2.9850452615660723</c:v>
                </c:pt>
                <c:pt idx="8">
                  <c:v>2.8452344334929132</c:v>
                </c:pt>
                <c:pt idx="9">
                  <c:v>2.7165383371501961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F2-40AC-A542-3789BABE2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778512"/>
        <c:axId val="1840782832"/>
      </c:lineChart>
      <c:catAx>
        <c:axId val="184077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probabilità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782832"/>
        <c:crosses val="autoZero"/>
        <c:auto val="1"/>
        <c:lblAlgn val="ctr"/>
        <c:lblOffset val="100"/>
        <c:noMultiLvlLbl val="0"/>
      </c:catAx>
      <c:valAx>
        <c:axId val="184078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perdita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7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C95BE7-E6AD-4A9A-964E-9094F4DAB368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D64E1A-0A1E-46F7-BD6B-605D89AD2CAD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DA3BAA-4427-7994-6A12-F51B3A2ED5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742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9CE414-9A75-C064-3BFC-DF968774A7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81643</xdr:colOff>
      <xdr:row>15</xdr:row>
      <xdr:rowOff>103415</xdr:rowOff>
    </xdr:from>
    <xdr:to>
      <xdr:col>37</xdr:col>
      <xdr:colOff>299357</xdr:colOff>
      <xdr:row>45</xdr:row>
      <xdr:rowOff>108858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8DC4D-A742-C96C-3C2C-6977FE913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949BF3BF-52ED-4835-9D99-55B28AF4EB67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Price" tableColumnId="5"/>
      <queryTableField id="6" name="Vol." tableColumnId="6"/>
      <queryTableField id="7" name="Change %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0" xr16:uid="{715573F0-4124-40B2-BA72-3AF961F00AB6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7" xr16:uid="{8421802A-7B03-4DEB-BF9C-8A243066CADB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9D2147BB-ED33-40E9-A868-0DFC8D03E212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0A3DAE66-F29A-48B2-8DE2-5E5BC7AE1B9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BB81B6-2F52-41F6-92C0-032AC919F6AE}" name="DJI" displayName="DJI" ref="A1:G106" tableType="queryTable" totalsRowShown="0">
  <autoFilter ref="A1:G106" xr:uid="{48BB81B6-2F52-41F6-92C0-032AC919F6AE}"/>
  <tableColumns count="7">
    <tableColumn id="1" xr3:uid="{EEC96EAC-97FF-4ED0-9EA9-6559746F98A6}" uniqueName="1" name="Date" queryTableFieldId="1" dataDxfId="5"/>
    <tableColumn id="2" xr3:uid="{EA0CF8FD-DBE5-43BE-8FEA-03C39F11B356}" uniqueName="2" name="Open" queryTableFieldId="2"/>
    <tableColumn id="3" xr3:uid="{78DD8490-4B1C-460F-94E2-D4CB4D334395}" uniqueName="3" name="High" queryTableFieldId="3"/>
    <tableColumn id="4" xr3:uid="{FA9EC390-7D52-4EAA-9447-34A62EDBD1BE}" uniqueName="4" name="Low" queryTableFieldId="4"/>
    <tableColumn id="5" xr3:uid="{7664A7C1-C4BB-4DAF-8927-B31B261EC154}" uniqueName="5" name="Price" queryTableFieldId="5"/>
    <tableColumn id="6" xr3:uid="{5E9B41BD-5F70-45E3-8112-C219EA948443}" uniqueName="6" name="Vol." queryTableFieldId="6" dataDxfId="4"/>
    <tableColumn id="7" xr3:uid="{5EE88AC9-59AA-4D06-8779-BB852AB3FF63}" uniqueName="7" name="Change %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AE6E6A-085C-49A9-B036-10887E8C19AF}" name="STOXX" displayName="STOXX" ref="A1:G107" tableType="queryTable" totalsRowShown="0">
  <autoFilter ref="A1:G107" xr:uid="{7AAE6E6A-085C-49A9-B036-10887E8C19AF}"/>
  <tableColumns count="7">
    <tableColumn id="1" xr3:uid="{6EE712DA-0530-4CA4-B725-9A0D63DE8DDD}" uniqueName="1" name="Date" queryTableFieldId="1" dataDxfId="3"/>
    <tableColumn id="2" xr3:uid="{8F6F0246-2BA7-4BC2-B5F6-448EB1065868}" uniqueName="2" name="Open" queryTableFieldId="2"/>
    <tableColumn id="3" xr3:uid="{526EFCD1-360B-4080-B2F6-4EC9E279945D}" uniqueName="3" name="High" queryTableFieldId="3"/>
    <tableColumn id="4" xr3:uid="{4C0B4EBC-1773-4EBA-899A-FA09DCE53ED5}" uniqueName="4" name="Low" queryTableFieldId="4"/>
    <tableColumn id="5" xr3:uid="{E1A87AD7-C76F-4CF4-94D7-92CC6730102B}" uniqueName="5" name="Close" queryTableFieldId="5"/>
    <tableColumn id="6" xr3:uid="{986F2C55-59FD-452D-A6BB-29AD0DBA42B9}" uniqueName="6" name="Adj Close" queryTableFieldId="6"/>
    <tableColumn id="7" xr3:uid="{5802D4A0-5E2E-4F71-99E4-F143F33CFC63}" uniqueName="7" name="Volum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BAE57F-986D-4F9B-948E-CE2268FFFB9E}" name="N225_" displayName="N225_" ref="A1:G107" tableType="queryTable" totalsRowShown="0">
  <autoFilter ref="A1:G107" xr:uid="{E0BAE57F-986D-4F9B-948E-CE2268FFFB9E}"/>
  <tableColumns count="7">
    <tableColumn id="1" xr3:uid="{B969C4C4-6AD4-4E1E-981D-FBE4971255DA}" uniqueName="1" name="Date" queryTableFieldId="1" dataDxfId="2"/>
    <tableColumn id="2" xr3:uid="{C9047664-CC49-4B5C-A2AE-6B1A49FFA2BB}" uniqueName="2" name="Open" queryTableFieldId="2"/>
    <tableColumn id="3" xr3:uid="{A87A68D9-EBD5-44E4-AEC7-29D320FA2ED3}" uniqueName="3" name="High" queryTableFieldId="3"/>
    <tableColumn id="4" xr3:uid="{94D28A0C-B8EE-4613-A89E-9F961FAD9914}" uniqueName="4" name="Low" queryTableFieldId="4"/>
    <tableColumn id="5" xr3:uid="{48A68431-50DA-4C0E-BE8E-B8227FE135BE}" uniqueName="5" name="Close" queryTableFieldId="5"/>
    <tableColumn id="6" xr3:uid="{26502654-23DB-4FFB-AFB6-0AC363A24987}" uniqueName="6" name="Adj Close" queryTableFieldId="6"/>
    <tableColumn id="7" xr3:uid="{9229B5F7-BB5D-43BE-BC4D-536E3DFB0AB0}" uniqueName="7" name="Volume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09236B-3022-457E-A359-C77C65ECEDE1}" name="IXIC" displayName="IXIC" ref="A1:G107" tableType="queryTable" totalsRowShown="0">
  <autoFilter ref="A1:G107" xr:uid="{5509236B-3022-457E-A359-C77C65ECEDE1}"/>
  <tableColumns count="7">
    <tableColumn id="1" xr3:uid="{4C53B6D4-27E4-4057-9367-6A0F03FD7AEF}" uniqueName="1" name="Date" queryTableFieldId="1" dataDxfId="1"/>
    <tableColumn id="2" xr3:uid="{2FF0DD78-1D0E-4DF9-BDB4-8DCA1054A02B}" uniqueName="2" name="Open" queryTableFieldId="2"/>
    <tableColumn id="3" xr3:uid="{BA76586C-7362-44FB-9961-86F2C9411E8B}" uniqueName="3" name="High" queryTableFieldId="3"/>
    <tableColumn id="4" xr3:uid="{1CA8F421-56BB-4230-A0A5-5B068601972C}" uniqueName="4" name="Low" queryTableFieldId="4"/>
    <tableColumn id="5" xr3:uid="{CD57BB24-E498-4EA6-82A5-C219E3C5A5E8}" uniqueName="5" name="Close" queryTableFieldId="5"/>
    <tableColumn id="6" xr3:uid="{793134FE-DF3D-4133-B016-EC587C0AB37D}" uniqueName="6" name="Adj Close" queryTableFieldId="6"/>
    <tableColumn id="7" xr3:uid="{FA2F5656-DB59-4F14-B6AB-1CD0F74774AD}" uniqueName="7" name="Volume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AE0EF-5B96-4651-8D41-1F44E7C670D2}" name="HSI" displayName="HSI" ref="A1:G107" tableType="queryTable" totalsRowShown="0">
  <autoFilter ref="A1:G107" xr:uid="{C06AE0EF-5B96-4651-8D41-1F44E7C670D2}"/>
  <tableColumns count="7">
    <tableColumn id="1" xr3:uid="{2E2E9CA3-BD39-4466-B3C4-4328B7D00F3E}" uniqueName="1" name="Date" queryTableFieldId="1" dataDxfId="0"/>
    <tableColumn id="2" xr3:uid="{A467C512-39E7-4194-86BD-9FF51CDDDFED}" uniqueName="2" name="Open" queryTableFieldId="2"/>
    <tableColumn id="3" xr3:uid="{A91E5049-8E41-4E50-B4FA-C87E5C35294E}" uniqueName="3" name="High" queryTableFieldId="3"/>
    <tableColumn id="4" xr3:uid="{D1030656-BEC4-4888-8298-38F1D2BF6F45}" uniqueName="4" name="Low" queryTableFieldId="4"/>
    <tableColumn id="5" xr3:uid="{EC3DFE72-44EA-4594-B90A-AA23F01C569F}" uniqueName="5" name="Close" queryTableFieldId="5"/>
    <tableColumn id="6" xr3:uid="{2256CF25-767B-4495-AE14-11F9793A870F}" uniqueName="6" name="Adj Close" queryTableFieldId="6"/>
    <tableColumn id="7" xr3:uid="{A2758F15-CEC5-4E06-8CB1-42027824A18E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C916-2111-42A1-A716-819FAC32BAE6}">
  <dimension ref="A1:AH114"/>
  <sheetViews>
    <sheetView topLeftCell="A89" zoomScale="61" zoomScaleNormal="70" workbookViewId="0">
      <selection activeCell="E134" sqref="E134"/>
    </sheetView>
  </sheetViews>
  <sheetFormatPr defaultColWidth="9.140625" defaultRowHeight="15"/>
  <cols>
    <col min="1" max="1" width="25.42578125" style="5" bestFit="1" customWidth="1"/>
    <col min="2" max="2" width="16.7109375" style="5" bestFit="1" customWidth="1"/>
    <col min="3" max="3" width="20.42578125" style="5" bestFit="1" customWidth="1"/>
    <col min="4" max="4" width="16.7109375" style="5" bestFit="1" customWidth="1"/>
    <col min="5" max="5" width="20.42578125" style="5" bestFit="1" customWidth="1"/>
    <col min="6" max="6" width="16.7109375" style="5" bestFit="1" customWidth="1"/>
    <col min="7" max="7" width="20.42578125" style="5" bestFit="1" customWidth="1"/>
    <col min="8" max="8" width="16.7109375" style="5" bestFit="1" customWidth="1"/>
    <col min="9" max="9" width="18.140625" style="5" bestFit="1" customWidth="1"/>
    <col min="10" max="10" width="16.7109375" style="5" bestFit="1" customWidth="1"/>
    <col min="11" max="11" width="20.140625" style="5" bestFit="1" customWidth="1"/>
    <col min="12" max="13" width="9.140625" style="5"/>
    <col min="14" max="14" width="11" style="5" bestFit="1" customWidth="1"/>
    <col min="15" max="15" width="11.42578125" style="5" bestFit="1" customWidth="1"/>
    <col min="16" max="16" width="20" style="5" bestFit="1" customWidth="1"/>
    <col min="17" max="18" width="19.140625" style="5" bestFit="1" customWidth="1"/>
    <col min="19" max="19" width="20.42578125" style="5" bestFit="1" customWidth="1"/>
    <col min="20" max="20" width="19.42578125" style="5" bestFit="1" customWidth="1"/>
    <col min="21" max="21" width="11" style="5" bestFit="1" customWidth="1"/>
    <col min="22" max="22" width="16.28515625" style="5" bestFit="1" customWidth="1"/>
    <col min="23" max="23" width="16.7109375" style="5" bestFit="1" customWidth="1"/>
    <col min="24" max="24" width="17.42578125" style="5" bestFit="1" customWidth="1"/>
    <col min="25" max="25" width="16.7109375" style="5" bestFit="1" customWidth="1"/>
    <col min="26" max="26" width="17.7109375" style="5" bestFit="1" customWidth="1"/>
    <col min="27" max="27" width="10.42578125" style="5" bestFit="1" customWidth="1"/>
    <col min="28" max="28" width="9.140625" style="5"/>
    <col min="29" max="34" width="15" style="5" bestFit="1" customWidth="1"/>
    <col min="35" max="16384" width="9.140625" style="5"/>
  </cols>
  <sheetData>
    <row r="1" spans="1:34">
      <c r="A1" s="142" t="s">
        <v>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</row>
    <row r="2" spans="1:34">
      <c r="C2" s="6" t="s">
        <v>1</v>
      </c>
      <c r="E2" s="7" t="s">
        <v>2</v>
      </c>
      <c r="G2" s="8" t="s">
        <v>3</v>
      </c>
      <c r="I2" s="9" t="s">
        <v>4</v>
      </c>
      <c r="K2" s="10" t="s">
        <v>5</v>
      </c>
      <c r="X2" s="11" t="s">
        <v>6</v>
      </c>
      <c r="Y2" s="87">
        <v>52</v>
      </c>
    </row>
    <row r="3" spans="1:34">
      <c r="A3" s="11" t="s">
        <v>7</v>
      </c>
      <c r="B3" s="12">
        <f>AVERAGE(B7:B110)</f>
        <v>1.5284474987485826E-3</v>
      </c>
      <c r="C3" s="13"/>
      <c r="D3" s="14">
        <f>AVERAGE(D7:D110)</f>
        <v>-2.2173446040396842E-3</v>
      </c>
      <c r="E3" s="13"/>
      <c r="F3" s="11">
        <f>AVERAGE(F7:F110)</f>
        <v>3.9122590701409681E-3</v>
      </c>
      <c r="G3" s="13"/>
      <c r="H3" s="11">
        <f>AVERAGE(H7:H110)</f>
        <v>1.2624664875370308E-3</v>
      </c>
      <c r="I3" s="13"/>
      <c r="J3" s="14">
        <f>AVERAGE(J7:J110)</f>
        <v>1.8083602256907293E-3</v>
      </c>
      <c r="K3" s="13"/>
    </row>
    <row r="4" spans="1:34">
      <c r="A4" s="11" t="s">
        <v>8</v>
      </c>
      <c r="B4" s="12">
        <f>_xlfn.VAR.S(B7:B110)</f>
        <v>4.8645739542292897E-4</v>
      </c>
      <c r="C4" s="15"/>
      <c r="D4" s="14">
        <f>_xlfn.VAR.S(D7:D110)</f>
        <v>1.0865106745662221E-3</v>
      </c>
      <c r="E4" s="15"/>
      <c r="F4" s="11">
        <f>_xlfn.VAR.S(F7:F110)</f>
        <v>5.5103000361976073E-4</v>
      </c>
      <c r="G4" s="15"/>
      <c r="H4" s="11">
        <f>_xlfn.VAR.S(H7:H110)</f>
        <v>3.7185305461640288E-4</v>
      </c>
      <c r="I4" s="15"/>
      <c r="J4" s="14">
        <f>_xlfn.VAR.S(J7:J110)</f>
        <v>9.6519571683834613E-4</v>
      </c>
      <c r="K4" s="15"/>
      <c r="O4" s="14" t="s">
        <v>9</v>
      </c>
      <c r="P4" s="14" t="s">
        <v>1</v>
      </c>
      <c r="Q4" s="14" t="s">
        <v>2</v>
      </c>
      <c r="R4" s="14" t="s">
        <v>10</v>
      </c>
      <c r="S4" s="14" t="s">
        <v>4</v>
      </c>
      <c r="T4" s="14" t="s">
        <v>5</v>
      </c>
      <c r="V4" s="14" t="s">
        <v>11</v>
      </c>
      <c r="X4" s="85" t="s">
        <v>12</v>
      </c>
      <c r="Y4" s="86"/>
      <c r="Z4" s="87" t="s">
        <v>13</v>
      </c>
      <c r="AC4" s="37" t="s">
        <v>14</v>
      </c>
    </row>
    <row r="5" spans="1:34">
      <c r="A5" s="16" t="s">
        <v>15</v>
      </c>
      <c r="B5" s="36">
        <f>_xlfn.STDEV.S(B7:B110)</f>
        <v>2.2055779184216751E-2</v>
      </c>
      <c r="C5" s="19"/>
      <c r="D5" s="17">
        <f>_xlfn.STDEV.S(D7:D110)</f>
        <v>3.296226136912063E-2</v>
      </c>
      <c r="E5" s="19"/>
      <c r="F5" s="37">
        <f>_xlfn.STDEV.S(F7:F110)</f>
        <v>2.3474028278498787E-2</v>
      </c>
      <c r="G5" s="15"/>
      <c r="H5" s="18">
        <f>_xlfn.STDEV.S(H7:H110)</f>
        <v>1.9283491764107527E-2</v>
      </c>
      <c r="I5" s="19"/>
      <c r="J5" s="17">
        <f>_xlfn.STDEV.S(J7:J110)</f>
        <v>3.1067599148282221E-2</v>
      </c>
      <c r="K5" s="19"/>
      <c r="O5" s="14" t="s">
        <v>1</v>
      </c>
      <c r="P5" s="14">
        <f>B4</f>
        <v>4.8645739542292897E-4</v>
      </c>
      <c r="Q5" s="14">
        <f>_xlfn.COVARIANCE.S(B7:B110,D7:D110)</f>
        <v>1.3141283356239507E-4</v>
      </c>
      <c r="R5" s="14">
        <f>_xlfn.COVARIANCE.S(B7:B110,F7:F110)</f>
        <v>2.3331652568846123E-4</v>
      </c>
      <c r="S5" s="14">
        <f>_xlfn.COVARIANCE.S(B7:B110,H7:H110)</f>
        <v>3.2456173513498339E-4</v>
      </c>
      <c r="T5" s="14">
        <f>_xlfn.COVARIANCE.S(B7:B110,J7:J110)</f>
        <v>5.5870227085651322E-4</v>
      </c>
      <c r="V5" s="14">
        <f>B3</f>
        <v>1.5284474987485826E-3</v>
      </c>
      <c r="X5" s="81">
        <v>0.02</v>
      </c>
      <c r="Y5" s="5" t="s">
        <v>16</v>
      </c>
      <c r="Z5" s="82">
        <f>X5/Y2</f>
        <v>3.8461538461538462E-4</v>
      </c>
      <c r="AC5" s="88">
        <v>1</v>
      </c>
    </row>
    <row r="6" spans="1:34">
      <c r="A6" s="5" t="s">
        <v>17</v>
      </c>
      <c r="B6" s="14"/>
      <c r="C6" s="14"/>
      <c r="D6" s="14"/>
      <c r="E6" s="14"/>
      <c r="F6" s="14"/>
      <c r="G6" s="14"/>
      <c r="H6" s="14"/>
      <c r="I6" s="14"/>
      <c r="J6" s="14"/>
      <c r="K6" s="14"/>
      <c r="O6" s="14" t="s">
        <v>2</v>
      </c>
      <c r="P6" s="14">
        <f>_xlfn.COVARIANCE.S(B7:B110,D7:D110)</f>
        <v>1.3141283356239507E-4</v>
      </c>
      <c r="Q6" s="14">
        <f>D4</f>
        <v>1.0865106745662221E-3</v>
      </c>
      <c r="R6" s="14">
        <f>_xlfn.COVARIANCE.S(D7:D110,F7:F110)</f>
        <v>2.2340475778325389E-4</v>
      </c>
      <c r="S6" s="14">
        <f>_xlfn.COVARIANCE.S(H7:H110,D7:D110)</f>
        <v>2.6286886654537E-4</v>
      </c>
      <c r="T6" s="14">
        <f>_xlfn.COVARIANCE.S(J7:J110,D7:D110)</f>
        <v>2.3496528846099265E-4</v>
      </c>
      <c r="V6" s="14">
        <f>D3</f>
        <v>-2.2173446040396842E-3</v>
      </c>
      <c r="X6" s="83">
        <v>0.02</v>
      </c>
      <c r="Y6" s="80" t="s">
        <v>18</v>
      </c>
      <c r="Z6" s="84">
        <f>(1+X6)^(1/Y2)-1</f>
        <v>3.8089227674453774E-4</v>
      </c>
      <c r="AC6" s="88">
        <v>1</v>
      </c>
    </row>
    <row r="7" spans="1:34">
      <c r="A7" s="3">
        <v>44648</v>
      </c>
      <c r="B7" s="14">
        <f>(C8-C7)/C7</f>
        <v>-2.7902018107158737E-3</v>
      </c>
      <c r="C7" s="14">
        <f>'^DJI'!E2</f>
        <v>34818.269999999997</v>
      </c>
      <c r="D7" s="14">
        <f t="shared" ref="D7:D70" si="0">(E8-E7)/E7</f>
        <v>-7.6018343869529931E-3</v>
      </c>
      <c r="E7" s="14">
        <f>'^HSI'!E2</f>
        <v>22039.550781000002</v>
      </c>
      <c r="F7" s="14">
        <f>(G8-G7)/G7</f>
        <v>-2.4585417775529212E-2</v>
      </c>
      <c r="G7" s="14">
        <f>'^N225'!E2</f>
        <v>27665.980468999998</v>
      </c>
      <c r="H7" s="14">
        <f t="shared" ref="H7:H70" si="1">(I8-I7)/I7</f>
        <v>5.7381093139426565E-3</v>
      </c>
      <c r="I7" s="14">
        <f>'^STOXX'!E2</f>
        <v>458.33999599999999</v>
      </c>
      <c r="J7" s="14">
        <f>(K8-K7)/K7</f>
        <v>-3.8600427724993863E-2</v>
      </c>
      <c r="K7" s="14">
        <f>'^IXIC'!E2</f>
        <v>14261.5</v>
      </c>
      <c r="O7" s="14" t="s">
        <v>10</v>
      </c>
      <c r="P7" s="14">
        <f>_xlfn.COVARIANCE.S(F7:F110,B7:B110)</f>
        <v>2.3331652568846123E-4</v>
      </c>
      <c r="Q7" s="14">
        <f>_xlfn.COVARIANCE.S(F7:F110,D7:D110)</f>
        <v>2.2340475778325389E-4</v>
      </c>
      <c r="R7" s="14">
        <f>F4</f>
        <v>5.5103000361976073E-4</v>
      </c>
      <c r="S7" s="14">
        <f>_xlfn.COVARIANCE.S(F7:F110,H7:H110)</f>
        <v>2.1424970374884461E-4</v>
      </c>
      <c r="T7" s="14">
        <f>_xlfn.COVARIANCE.S(F7:F110,J7:J110)</f>
        <v>3.6410584473107528E-4</v>
      </c>
      <c r="V7" s="14">
        <f>F3</f>
        <v>3.9122590701409681E-3</v>
      </c>
      <c r="AC7" s="88">
        <v>1</v>
      </c>
    </row>
    <row r="8" spans="1:34">
      <c r="B8" s="14">
        <f t="shared" ref="B8:B71" si="2">(C9-C8)/C8</f>
        <v>-7.7730787486117786E-3</v>
      </c>
      <c r="C8" s="14">
        <f>'^DJI'!E3</f>
        <v>34721.120000000003</v>
      </c>
      <c r="D8" s="14">
        <f t="shared" si="0"/>
        <v>-1.6181854881492565E-2</v>
      </c>
      <c r="E8" s="14">
        <f>'^HSI'!E3</f>
        <v>21872.009765999999</v>
      </c>
      <c r="F8" s="14">
        <f t="shared" ref="F8:F71" si="3">(G9-G8)/G8</f>
        <v>3.9794510035665448E-3</v>
      </c>
      <c r="G8" s="14">
        <f>'^N225'!E3</f>
        <v>26985.800781000002</v>
      </c>
      <c r="H8" s="14">
        <f t="shared" si="1"/>
        <v>-2.4947263325277628E-3</v>
      </c>
      <c r="I8" s="14">
        <f>'^STOXX'!E3</f>
        <v>460.97000100000002</v>
      </c>
      <c r="J8" s="14">
        <f t="shared" ref="J8:J71" si="4">(K9-K8)/K8</f>
        <v>-2.6250450149514926E-2</v>
      </c>
      <c r="K8" s="14">
        <f>'^IXIC'!E3</f>
        <v>13711</v>
      </c>
      <c r="O8" s="14" t="s">
        <v>4</v>
      </c>
      <c r="P8" s="14">
        <f>_xlfn.COVARIANCE.S(H7:H110,B7:B110)</f>
        <v>3.2456173513498339E-4</v>
      </c>
      <c r="Q8" s="14">
        <f>_xlfn.COVARIANCE.S(H7:H110,D7:D110)</f>
        <v>2.6286886654537E-4</v>
      </c>
      <c r="R8" s="14">
        <f>_xlfn.COVARIANCE.S(H7:H110,F7:F110)</f>
        <v>2.1424970374884461E-4</v>
      </c>
      <c r="S8" s="14">
        <f>H4</f>
        <v>3.7185305461640288E-4</v>
      </c>
      <c r="T8" s="14">
        <f>_xlfn.COVARIANCE.S(H7:H110,J7:J110)</f>
        <v>3.8500187310484097E-4</v>
      </c>
      <c r="V8" s="14">
        <f>H3</f>
        <v>1.2624664875370308E-3</v>
      </c>
      <c r="AC8" s="88">
        <v>1</v>
      </c>
    </row>
    <row r="9" spans="1:34">
      <c r="B9" s="14">
        <f t="shared" si="2"/>
        <v>-1.8572050983375679E-2</v>
      </c>
      <c r="C9" s="14">
        <f>'^DJI'!E4</f>
        <v>34451.230000000003</v>
      </c>
      <c r="D9" s="14">
        <f t="shared" si="0"/>
        <v>-4.0875419359520673E-2</v>
      </c>
      <c r="E9" s="14">
        <f>'^HSI'!E4</f>
        <v>21518.080077999999</v>
      </c>
      <c r="F9" s="14">
        <f t="shared" si="3"/>
        <v>4.4551096580707801E-4</v>
      </c>
      <c r="G9" s="14">
        <f>'^N225'!E4</f>
        <v>27093.189452999999</v>
      </c>
      <c r="H9" s="14">
        <f t="shared" si="1"/>
        <v>-1.4157733245391317E-2</v>
      </c>
      <c r="I9" s="14">
        <f>'^STOXX'!E4</f>
        <v>459.82000699999998</v>
      </c>
      <c r="J9" s="14">
        <f t="shared" si="4"/>
        <v>-3.8333231170063341E-2</v>
      </c>
      <c r="K9" s="14">
        <f>'^IXIC'!E4</f>
        <v>13351.080078000001</v>
      </c>
      <c r="O9" s="14" t="s">
        <v>5</v>
      </c>
      <c r="P9" s="14">
        <f>_xlfn.COVARIANCE.S(J7:J110,B7:B110)</f>
        <v>5.5870227085651322E-4</v>
      </c>
      <c r="Q9" s="14">
        <f>_xlfn.COVARIANCE.S(J7:J110,D7:D110)</f>
        <v>2.3496528846099265E-4</v>
      </c>
      <c r="R9" s="14">
        <f>_xlfn.COVARIANCE.S(J7:J110,F7:F110)</f>
        <v>3.6410584473107528E-4</v>
      </c>
      <c r="S9" s="14">
        <f>_xlfn.COVARIANCE.S(J7:J110,H7:H110)</f>
        <v>3.8500187310484097E-4</v>
      </c>
      <c r="T9" s="14">
        <f>J4</f>
        <v>9.6519571683834613E-4</v>
      </c>
      <c r="V9" s="14">
        <f>J3</f>
        <v>1.8083602256907293E-3</v>
      </c>
      <c r="AC9" s="89">
        <v>1</v>
      </c>
    </row>
    <row r="10" spans="1:34">
      <c r="B10" s="14">
        <f t="shared" si="2"/>
        <v>-2.4671856237837009E-2</v>
      </c>
      <c r="C10" s="14">
        <f>'^DJI'!E5</f>
        <v>33811.4</v>
      </c>
      <c r="D10" s="14">
        <f t="shared" si="0"/>
        <v>2.1846096728148027E-2</v>
      </c>
      <c r="E10" s="14">
        <f>'^HSI'!E5</f>
        <v>20638.519531000002</v>
      </c>
      <c r="F10" s="14">
        <f t="shared" si="3"/>
        <v>-9.4948130813645119E-3</v>
      </c>
      <c r="G10" s="14">
        <f>'^N225'!E5</f>
        <v>27105.259765999999</v>
      </c>
      <c r="H10" s="14">
        <f t="shared" si="1"/>
        <v>-6.4414705452845583E-3</v>
      </c>
      <c r="I10" s="14">
        <f>'^STOXX'!E5</f>
        <v>453.30999800000001</v>
      </c>
      <c r="J10" s="14">
        <f t="shared" si="4"/>
        <v>-3.9305163250234074E-2</v>
      </c>
      <c r="K10" s="14">
        <f>'^IXIC'!E5</f>
        <v>12839.290039</v>
      </c>
    </row>
    <row r="11" spans="1:34">
      <c r="B11" s="14">
        <f t="shared" si="2"/>
        <v>-2.3604179977625914E-3</v>
      </c>
      <c r="C11" s="14">
        <f>'^DJI'!E6</f>
        <v>32977.21</v>
      </c>
      <c r="D11" s="14">
        <f t="shared" si="0"/>
        <v>-5.1562878526747374E-2</v>
      </c>
      <c r="E11" s="14">
        <f>'^HSI'!E6</f>
        <v>21089.390625</v>
      </c>
      <c r="F11" s="14">
        <f t="shared" si="3"/>
        <v>5.7978521125690114E-3</v>
      </c>
      <c r="G11" s="14">
        <f>'^N225'!E6</f>
        <v>26847.900390999999</v>
      </c>
      <c r="H11" s="14">
        <f t="shared" si="1"/>
        <v>-4.5471725211314887E-2</v>
      </c>
      <c r="I11" s="14">
        <f>'^STOXX'!E6</f>
        <v>450.39001500000001</v>
      </c>
      <c r="J11" s="14">
        <f t="shared" si="4"/>
        <v>-1.5402111242934009E-2</v>
      </c>
      <c r="K11" s="14">
        <f>'^IXIC'!E6</f>
        <v>12334.639648</v>
      </c>
      <c r="O11" s="14" t="s">
        <v>19</v>
      </c>
      <c r="P11" s="14" t="s">
        <v>1</v>
      </c>
      <c r="Q11" s="14" t="s">
        <v>2</v>
      </c>
      <c r="R11" s="14" t="s">
        <v>10</v>
      </c>
      <c r="S11" s="14" t="s">
        <v>4</v>
      </c>
      <c r="T11" s="14" t="s">
        <v>5</v>
      </c>
      <c r="AC11" s="85" t="s">
        <v>20</v>
      </c>
      <c r="AD11" s="86">
        <v>1</v>
      </c>
      <c r="AE11" s="86">
        <v>1</v>
      </c>
      <c r="AF11" s="86">
        <v>1</v>
      </c>
      <c r="AG11" s="86">
        <v>1</v>
      </c>
      <c r="AH11" s="87">
        <v>1</v>
      </c>
    </row>
    <row r="12" spans="1:34">
      <c r="B12" s="14">
        <f t="shared" si="2"/>
        <v>-2.1359375574669142E-2</v>
      </c>
      <c r="C12" s="14">
        <f>'^DJI'!E7</f>
        <v>32899.370000000003</v>
      </c>
      <c r="D12" s="14">
        <f t="shared" si="0"/>
        <v>-5.1590645197168638E-3</v>
      </c>
      <c r="E12" s="14">
        <f>'^HSI'!E7</f>
        <v>20001.960938</v>
      </c>
      <c r="F12" s="14">
        <f t="shared" si="3"/>
        <v>-2.1327193315771216E-2</v>
      </c>
      <c r="G12" s="14">
        <f>'^N225'!E7</f>
        <v>27003.560547000001</v>
      </c>
      <c r="H12" s="14">
        <f t="shared" si="1"/>
        <v>8.3040798464414783E-3</v>
      </c>
      <c r="I12" s="14">
        <f>'^STOXX'!E7</f>
        <v>429.91000400000001</v>
      </c>
      <c r="J12" s="14">
        <f t="shared" si="4"/>
        <v>-2.7967860083115852E-2</v>
      </c>
      <c r="K12" s="14">
        <f>'^IXIC'!E7</f>
        <v>12144.660156</v>
      </c>
      <c r="O12" s="14" t="s">
        <v>1</v>
      </c>
      <c r="P12" s="14" cm="1">
        <f t="array" ref="P12:T16">MINVERSE(P5:T9)</f>
        <v>9266.9099301147526</v>
      </c>
      <c r="Q12" s="14">
        <v>855.99927488390097</v>
      </c>
      <c r="R12" s="14">
        <v>49.478266551236679</v>
      </c>
      <c r="S12" s="14">
        <v>-4996.6789738133575</v>
      </c>
      <c r="T12" s="14">
        <v>-3598.0871439380571</v>
      </c>
    </row>
    <row r="13" spans="1:34">
      <c r="B13" s="14">
        <f t="shared" si="2"/>
        <v>-2.9032825143974511E-2</v>
      </c>
      <c r="C13" s="14">
        <f>'^DJI'!E8</f>
        <v>32196.66</v>
      </c>
      <c r="D13" s="14">
        <f t="shared" si="0"/>
        <v>4.113172433727199E-2</v>
      </c>
      <c r="E13" s="14">
        <f>'^HSI'!E8</f>
        <v>19898.769531000002</v>
      </c>
      <c r="F13" s="14">
        <f t="shared" si="3"/>
        <v>1.1782315165862894E-2</v>
      </c>
      <c r="G13" s="14">
        <f>'^N225'!E8</f>
        <v>26427.650390999999</v>
      </c>
      <c r="H13" s="14">
        <f t="shared" si="1"/>
        <v>-5.4904607815929552E-3</v>
      </c>
      <c r="I13" s="14">
        <f>'^STOXX'!E8</f>
        <v>433.48001099999999</v>
      </c>
      <c r="J13" s="14">
        <f t="shared" si="4"/>
        <v>-3.81516207539178E-2</v>
      </c>
      <c r="K13" s="14">
        <f>'^IXIC'!E8</f>
        <v>11805</v>
      </c>
      <c r="O13" s="14" t="s">
        <v>2</v>
      </c>
      <c r="P13" s="14">
        <v>855.99927488390142</v>
      </c>
      <c r="Q13" s="14">
        <v>1213.6558415605825</v>
      </c>
      <c r="R13" s="14">
        <v>-230.79632746986348</v>
      </c>
      <c r="S13" s="14">
        <v>-1266.3179130595227</v>
      </c>
      <c r="T13" s="14">
        <v>-198.76453038339847</v>
      </c>
    </row>
    <row r="14" spans="1:34">
      <c r="B14" s="14">
        <f t="shared" si="2"/>
        <v>6.2410154213275504E-2</v>
      </c>
      <c r="C14" s="14">
        <f>'^DJI'!E9</f>
        <v>31261.9</v>
      </c>
      <c r="D14" s="14">
        <f t="shared" si="0"/>
        <v>-9.5962873314435991E-4</v>
      </c>
      <c r="E14" s="14">
        <f>'^HSI'!E9</f>
        <v>20717.240234000001</v>
      </c>
      <c r="F14" s="14">
        <f t="shared" si="3"/>
        <v>1.5950613063124323E-3</v>
      </c>
      <c r="G14" s="14">
        <f>'^N225'!E9</f>
        <v>26739.029297000001</v>
      </c>
      <c r="H14" s="14">
        <f t="shared" si="1"/>
        <v>2.9761045746772772E-2</v>
      </c>
      <c r="I14" s="14">
        <f>'^STOXX'!E9</f>
        <v>431.10000600000001</v>
      </c>
      <c r="J14" s="14">
        <f t="shared" si="4"/>
        <v>6.838711978020455E-2</v>
      </c>
      <c r="K14" s="14">
        <f>'^IXIC'!E9</f>
        <v>11354.620117</v>
      </c>
      <c r="O14" s="14" t="s">
        <v>10</v>
      </c>
      <c r="P14" s="14">
        <v>49.478266551236928</v>
      </c>
      <c r="Q14" s="14">
        <v>-230.79632746986348</v>
      </c>
      <c r="R14" s="14">
        <v>2601.0437376240748</v>
      </c>
      <c r="S14" s="14">
        <v>-666.57488164378572</v>
      </c>
      <c r="T14" s="14">
        <v>-687.77464706082924</v>
      </c>
    </row>
    <row r="15" spans="1:34">
      <c r="B15" s="14">
        <f t="shared" si="2"/>
        <v>-9.4318603340383406E-3</v>
      </c>
      <c r="C15" s="14">
        <f>'^DJI'!E10</f>
        <v>33212.959999999999</v>
      </c>
      <c r="D15" s="14">
        <f t="shared" si="0"/>
        <v>1.8590365902655191E-2</v>
      </c>
      <c r="E15" s="14">
        <f>'^HSI'!E10</f>
        <v>20697.359375</v>
      </c>
      <c r="F15" s="14">
        <f t="shared" si="3"/>
        <v>3.6588094414371518E-2</v>
      </c>
      <c r="G15" s="14">
        <f>'^N225'!E10</f>
        <v>26781.679688</v>
      </c>
      <c r="H15" s="14">
        <f t="shared" si="1"/>
        <v>-8.6500057679140402E-3</v>
      </c>
      <c r="I15" s="14">
        <f>'^STOXX'!E10</f>
        <v>443.92999300000002</v>
      </c>
      <c r="J15" s="14">
        <f t="shared" si="4"/>
        <v>-9.7599659011085981E-3</v>
      </c>
      <c r="K15" s="14">
        <f>'^IXIC'!E10</f>
        <v>12131.129883</v>
      </c>
      <c r="O15" s="14" t="s">
        <v>4</v>
      </c>
      <c r="P15" s="14">
        <v>-4996.6789738133612</v>
      </c>
      <c r="Q15" s="14">
        <v>-1266.3179130595231</v>
      </c>
      <c r="R15" s="14">
        <v>-666.57488164378594</v>
      </c>
      <c r="S15" s="14">
        <v>8101.3466153574172</v>
      </c>
      <c r="T15" s="14">
        <v>220.54266113654856</v>
      </c>
    </row>
    <row r="16" spans="1:34">
      <c r="B16" s="14">
        <f t="shared" si="2"/>
        <v>-4.5803153220242018E-2</v>
      </c>
      <c r="C16" s="14">
        <f>'^DJI'!E11</f>
        <v>32899.699999999997</v>
      </c>
      <c r="D16" s="14">
        <f t="shared" si="0"/>
        <v>3.4344195747694151E-2</v>
      </c>
      <c r="E16" s="14">
        <f>'^HSI'!E11</f>
        <v>21082.130859000001</v>
      </c>
      <c r="F16" s="14">
        <f t="shared" si="3"/>
        <v>2.2591931685734105E-3</v>
      </c>
      <c r="G16" s="14">
        <f>'^N225'!E11</f>
        <v>27761.570313</v>
      </c>
      <c r="H16" s="14">
        <f t="shared" si="1"/>
        <v>-3.9491933827098362E-2</v>
      </c>
      <c r="I16" s="14">
        <f>'^STOXX'!E11</f>
        <v>440.08999599999999</v>
      </c>
      <c r="J16" s="14">
        <f t="shared" si="4"/>
        <v>-5.5999836151822024E-2</v>
      </c>
      <c r="K16" s="14">
        <f>'^IXIC'!E11</f>
        <v>12012.730469</v>
      </c>
      <c r="O16" s="14" t="s">
        <v>5</v>
      </c>
      <c r="P16" s="14">
        <v>-3598.0871439380562</v>
      </c>
      <c r="Q16" s="14">
        <v>-198.76453038339812</v>
      </c>
      <c r="R16" s="14">
        <v>-687.77464706082901</v>
      </c>
      <c r="S16" s="14">
        <v>220.54266113654666</v>
      </c>
      <c r="T16" s="14">
        <v>3338.6758750303075</v>
      </c>
    </row>
    <row r="17" spans="2:26">
      <c r="B17" s="14">
        <f t="shared" si="2"/>
        <v>-4.7909408497938601E-2</v>
      </c>
      <c r="C17" s="14">
        <f>'^DJI'!E12</f>
        <v>31392.79</v>
      </c>
      <c r="D17" s="14">
        <f t="shared" si="0"/>
        <v>-3.3530847606578713E-2</v>
      </c>
      <c r="E17" s="14">
        <f>'^HSI'!E12</f>
        <v>21806.179688</v>
      </c>
      <c r="F17" s="14">
        <f t="shared" si="3"/>
        <v>-6.6894397868914213E-2</v>
      </c>
      <c r="G17" s="14">
        <f>'^N225'!E12</f>
        <v>27824.289063</v>
      </c>
      <c r="H17" s="14">
        <f t="shared" si="1"/>
        <v>-4.603626934382065E-2</v>
      </c>
      <c r="I17" s="14">
        <f>'^STOXX'!E12</f>
        <v>422.709991</v>
      </c>
      <c r="J17" s="14">
        <f t="shared" si="4"/>
        <v>-4.7766224786407657E-2</v>
      </c>
      <c r="K17" s="14">
        <f>'^IXIC'!E12</f>
        <v>11340.019531</v>
      </c>
    </row>
    <row r="18" spans="2:26">
      <c r="B18" s="14">
        <f t="shared" si="2"/>
        <v>5.3929936250325425E-2</v>
      </c>
      <c r="C18" s="14">
        <f>'^DJI'!E13</f>
        <v>29888.78</v>
      </c>
      <c r="D18" s="14">
        <f t="shared" si="0"/>
        <v>3.0560405551601468E-2</v>
      </c>
      <c r="E18" s="14">
        <f>'^HSI'!E13</f>
        <v>21075</v>
      </c>
      <c r="F18" s="14">
        <f t="shared" si="3"/>
        <v>2.0374020837345415E-2</v>
      </c>
      <c r="G18" s="14">
        <f>'^N225'!E13</f>
        <v>25963</v>
      </c>
      <c r="H18" s="14">
        <f t="shared" si="1"/>
        <v>2.4004942343459453E-2</v>
      </c>
      <c r="I18" s="14">
        <f>'^STOXX'!E13</f>
        <v>403.25</v>
      </c>
      <c r="J18" s="14">
        <f t="shared" si="4"/>
        <v>7.4943906921248818E-2</v>
      </c>
      <c r="K18" s="14">
        <f>'^IXIC'!E13</f>
        <v>10798.349609000001</v>
      </c>
    </row>
    <row r="19" spans="2:26">
      <c r="B19" s="14">
        <f t="shared" si="2"/>
        <v>-1.2806707664723489E-2</v>
      </c>
      <c r="C19" s="14">
        <f>'^DJI'!E14</f>
        <v>31500.68</v>
      </c>
      <c r="D19" s="14">
        <f t="shared" si="0"/>
        <v>6.4794937007272022E-3</v>
      </c>
      <c r="E19" s="14">
        <f>'^HSI'!E14</f>
        <v>21719.060547000001</v>
      </c>
      <c r="F19" s="14">
        <f t="shared" si="3"/>
        <v>-2.1000761635939662E-2</v>
      </c>
      <c r="G19" s="14">
        <f>'^N225'!E14</f>
        <v>26491.970702999999</v>
      </c>
      <c r="H19" s="14">
        <f t="shared" si="1"/>
        <v>-1.4045935384500009E-2</v>
      </c>
      <c r="I19" s="14">
        <f>'^STOXX'!E14</f>
        <v>412.92999300000002</v>
      </c>
      <c r="J19" s="14">
        <f t="shared" si="4"/>
        <v>-4.1332375040198745E-2</v>
      </c>
      <c r="K19" s="14">
        <f>'^IXIC'!E14</f>
        <v>11607.620117</v>
      </c>
    </row>
    <row r="20" spans="2:26">
      <c r="B20" s="14">
        <f t="shared" si="2"/>
        <v>7.7463416391027077E-3</v>
      </c>
      <c r="C20" s="14">
        <f>'^DJI'!E15</f>
        <v>31097.26</v>
      </c>
      <c r="D20" s="14">
        <f t="shared" si="0"/>
        <v>-6.130423565103146E-3</v>
      </c>
      <c r="E20" s="14">
        <f>'^HSI'!E15</f>
        <v>21859.789063</v>
      </c>
      <c r="F20" s="14">
        <f t="shared" si="3"/>
        <v>2.2423613981924637E-2</v>
      </c>
      <c r="G20" s="14">
        <f>'^N225'!E15</f>
        <v>25935.619140999999</v>
      </c>
      <c r="H20" s="14">
        <f t="shared" si="1"/>
        <v>2.4537592113850794E-2</v>
      </c>
      <c r="I20" s="14">
        <f>'^STOXX'!E15</f>
        <v>407.13000499999998</v>
      </c>
      <c r="J20" s="14">
        <f t="shared" si="4"/>
        <v>4.5602697630778039E-2</v>
      </c>
      <c r="K20" s="14">
        <f>'^IXIC'!E15</f>
        <v>11127.849609000001</v>
      </c>
    </row>
    <row r="21" spans="2:26">
      <c r="B21" s="14">
        <f t="shared" si="2"/>
        <v>-1.5919893165360129E-3</v>
      </c>
      <c r="C21" s="14">
        <f>'^DJI'!E16</f>
        <v>31338.15</v>
      </c>
      <c r="D21" s="14">
        <f t="shared" si="0"/>
        <v>-6.5731064210764356E-2</v>
      </c>
      <c r="E21" s="14">
        <f>'^HSI'!E16</f>
        <v>21725.779297000001</v>
      </c>
      <c r="F21" s="14">
        <f t="shared" si="3"/>
        <v>1.0230392269920929E-2</v>
      </c>
      <c r="G21" s="14">
        <f>'^N225'!E16</f>
        <v>26517.189452999999</v>
      </c>
      <c r="H21" s="14">
        <f t="shared" si="1"/>
        <v>-8.0072785769956713E-3</v>
      </c>
      <c r="I21" s="14">
        <f>'^STOXX'!E16</f>
        <v>417.11999500000002</v>
      </c>
      <c r="J21" s="14">
        <f t="shared" si="4"/>
        <v>-1.5718502967171189E-2</v>
      </c>
      <c r="K21" s="14">
        <f>'^IXIC'!E16</f>
        <v>11635.309569999999</v>
      </c>
      <c r="O21" s="20" t="s">
        <v>21</v>
      </c>
      <c r="P21" s="5" t="s">
        <v>22</v>
      </c>
      <c r="Q21" s="5" t="s">
        <v>23</v>
      </c>
      <c r="R21" s="5" t="s">
        <v>24</v>
      </c>
      <c r="S21" s="5" t="s">
        <v>25</v>
      </c>
      <c r="V21" s="21" t="s">
        <v>26</v>
      </c>
    </row>
    <row r="22" spans="2:26">
      <c r="B22" s="14">
        <f t="shared" si="2"/>
        <v>1.952905019326746E-2</v>
      </c>
      <c r="C22" s="14">
        <f>'^DJI'!E17</f>
        <v>31288.26</v>
      </c>
      <c r="D22" s="14">
        <f t="shared" si="0"/>
        <v>1.5342605534717656E-2</v>
      </c>
      <c r="E22" s="14">
        <f>'^HSI'!E17</f>
        <v>20297.720702999999</v>
      </c>
      <c r="F22" s="14">
        <f t="shared" si="3"/>
        <v>4.2040080058541096E-2</v>
      </c>
      <c r="G22" s="14">
        <f>'^N225'!E17</f>
        <v>26788.470702999999</v>
      </c>
      <c r="H22" s="14">
        <f t="shared" si="1"/>
        <v>2.883172707436743E-2</v>
      </c>
      <c r="I22" s="14">
        <f>'^STOXX'!E17</f>
        <v>413.77999899999998</v>
      </c>
      <c r="J22" s="14">
        <f t="shared" si="4"/>
        <v>3.3328364887038116E-2</v>
      </c>
      <c r="K22" s="14">
        <f>'^IXIC'!E17</f>
        <v>11452.419921999999</v>
      </c>
      <c r="O22" s="22" t="s">
        <v>27</v>
      </c>
      <c r="P22" s="23" t="s">
        <v>28</v>
      </c>
      <c r="Q22" s="23" t="s">
        <v>29</v>
      </c>
      <c r="R22" s="23" t="s">
        <v>30</v>
      </c>
      <c r="S22" s="23" t="s">
        <v>31</v>
      </c>
      <c r="U22" s="5" t="s">
        <v>32</v>
      </c>
      <c r="V22" s="14" t="s">
        <v>27</v>
      </c>
      <c r="W22" s="24" t="s">
        <v>28</v>
      </c>
      <c r="X22" s="24" t="s">
        <v>29</v>
      </c>
      <c r="Y22" s="24" t="s">
        <v>30</v>
      </c>
      <c r="Z22" s="24" t="s">
        <v>31</v>
      </c>
    </row>
    <row r="23" spans="2:26" ht="15.75">
      <c r="B23" s="14">
        <f t="shared" si="2"/>
        <v>2.9650816679618778E-2</v>
      </c>
      <c r="C23" s="14">
        <f>'^DJI'!E18</f>
        <v>31899.29</v>
      </c>
      <c r="D23" s="14">
        <f t="shared" si="0"/>
        <v>-2.1962626546928168E-2</v>
      </c>
      <c r="E23" s="14">
        <f>'^HSI'!E18</f>
        <v>20609.140625</v>
      </c>
      <c r="F23" s="14">
        <f t="shared" si="3"/>
        <v>-4.0487518160133937E-3</v>
      </c>
      <c r="G23" s="14">
        <f>'^N225'!E18</f>
        <v>27914.660156000002</v>
      </c>
      <c r="H23" s="14">
        <f t="shared" si="1"/>
        <v>2.9550675967104551E-2</v>
      </c>
      <c r="I23" s="14">
        <f>'^STOXX'!E18</f>
        <v>425.709991</v>
      </c>
      <c r="J23" s="14">
        <f t="shared" si="4"/>
        <v>4.7031847890951703E-2</v>
      </c>
      <c r="K23" s="14">
        <f>'^IXIC'!E18</f>
        <v>11834.110352</v>
      </c>
      <c r="O23" s="22" t="s">
        <v>1</v>
      </c>
      <c r="P23" s="23">
        <v>0.2</v>
      </c>
      <c r="Q23" s="25" cm="1">
        <f t="array" ref="Q23:Q27">MMULT(_xlfn.ANCHORARRAY($P$12),$AC$5:$AC$9)/MMULT($AD$11:$AH$11,MMULT(_xlfn.ANCHORARRAY($P$12),$AC$5:$AC$9))</f>
        <v>0.45286011833629825</v>
      </c>
      <c r="R23" s="23">
        <f>(1/$B$5)/($B$5^-1+$D$5^-1+$F$5^-1+$H$5^-1+$J$5^-1)</f>
        <v>0.22409476700804212</v>
      </c>
      <c r="S23" s="23" cm="1">
        <f t="array" ref="S23:S27">MMULT(_xlfn.ANCHORARRAY($P$12),($V$5:$V$9-$Z$5*$AC$5:$AC$9))/MMULT($AD$11:$AH$11,MMULT(_xlfn.ANCHORARRAY($P$12),($V$5:$V$9-$Z$5*$AC$5:$AC$9)))</f>
        <v>-0.2140273999375801</v>
      </c>
      <c r="V23" s="14" t="s">
        <v>1</v>
      </c>
      <c r="W23" s="24">
        <v>0.2</v>
      </c>
      <c r="X23" s="26">
        <v>0.45279999999999998</v>
      </c>
      <c r="Y23" s="24">
        <v>0.22409999999999999</v>
      </c>
      <c r="Z23" s="24">
        <v>-0.21479999999999999</v>
      </c>
    </row>
    <row r="24" spans="2:26" ht="15.75">
      <c r="B24" s="14">
        <f t="shared" si="2"/>
        <v>-1.2683767730557382E-3</v>
      </c>
      <c r="C24" s="14">
        <f>'^DJI'!E19</f>
        <v>32845.129999999997</v>
      </c>
      <c r="D24" s="14">
        <f t="shared" si="0"/>
        <v>2.2538468974738191E-3</v>
      </c>
      <c r="E24" s="14">
        <f>'^HSI'!E19</f>
        <v>20156.509765999999</v>
      </c>
      <c r="F24" s="14">
        <f t="shared" si="3"/>
        <v>1.3460663025169912E-2</v>
      </c>
      <c r="G24" s="14">
        <f>'^N225'!E19</f>
        <v>27801.640625</v>
      </c>
      <c r="H24" s="14">
        <f t="shared" si="1"/>
        <v>-5.8637156841966093E-3</v>
      </c>
      <c r="I24" s="14">
        <f>'^STOXX'!E19</f>
        <v>438.290009</v>
      </c>
      <c r="J24" s="14">
        <f t="shared" si="4"/>
        <v>2.1537086775559124E-2</v>
      </c>
      <c r="K24" s="14">
        <f>'^IXIC'!E19</f>
        <v>12390.690430000001</v>
      </c>
      <c r="O24" s="22" t="s">
        <v>2</v>
      </c>
      <c r="P24" s="23">
        <v>0.2</v>
      </c>
      <c r="Q24" s="27">
        <v>0.10729342605641271</v>
      </c>
      <c r="R24" s="23">
        <f>(1/D5)/($B$5^-1+$D$5^-1+$F$5^-1+$H$5^-1+$J$5^-1)</f>
        <v>0.14994677222291974</v>
      </c>
      <c r="S24" s="23">
        <v>-0.97610809932926013</v>
      </c>
      <c r="V24" s="14" t="s">
        <v>2</v>
      </c>
      <c r="W24" s="24">
        <v>0.2</v>
      </c>
      <c r="X24" s="28">
        <v>0.10730000000000001</v>
      </c>
      <c r="Y24" s="24">
        <v>0.14990000000000001</v>
      </c>
      <c r="Z24" s="24">
        <v>-0.97729999999999995</v>
      </c>
    </row>
    <row r="25" spans="2:26" ht="15.75">
      <c r="B25" s="14">
        <f t="shared" si="2"/>
        <v>2.9191423956063237E-2</v>
      </c>
      <c r="C25" s="14">
        <f>'^DJI'!E20</f>
        <v>32803.47</v>
      </c>
      <c r="D25" s="14">
        <f t="shared" si="0"/>
        <v>-1.302860651633685E-3</v>
      </c>
      <c r="E25" s="14">
        <f>'^HSI'!E20</f>
        <v>20201.939452999999</v>
      </c>
      <c r="F25" s="14">
        <f t="shared" si="3"/>
        <v>1.3171246861733111E-2</v>
      </c>
      <c r="G25" s="14">
        <f>'^N225'!E20</f>
        <v>28175.869140999999</v>
      </c>
      <c r="H25" s="14">
        <f t="shared" si="1"/>
        <v>1.1819503323649337E-2</v>
      </c>
      <c r="I25" s="14">
        <f>'^STOXX'!E20</f>
        <v>435.72000100000002</v>
      </c>
      <c r="J25" s="14">
        <f t="shared" si="4"/>
        <v>3.0783258292697666E-2</v>
      </c>
      <c r="K25" s="14">
        <f>'^IXIC'!E20</f>
        <v>12657.549805000001</v>
      </c>
      <c r="N25" s="5" t="s">
        <v>32</v>
      </c>
      <c r="O25" s="22" t="s">
        <v>10</v>
      </c>
      <c r="P25" s="23">
        <v>0.2</v>
      </c>
      <c r="Q25" s="27">
        <v>0.30581886286888871</v>
      </c>
      <c r="R25" s="23">
        <f>(1/F5)/($B$5^-1+$D$5^-1+$F$5^-1+$H$5^-1+$J$5^-1)</f>
        <v>0.21055545468500075</v>
      </c>
      <c r="S25" s="23">
        <v>1.839463874896845</v>
      </c>
      <c r="V25" s="14" t="s">
        <v>10</v>
      </c>
      <c r="W25" s="24">
        <v>0.2</v>
      </c>
      <c r="X25" s="28">
        <v>0.30580000000000002</v>
      </c>
      <c r="Y25" s="24">
        <v>0.21060000000000001</v>
      </c>
      <c r="Z25" s="24">
        <v>1.8405</v>
      </c>
    </row>
    <row r="26" spans="2:26" ht="15.75">
      <c r="B26" s="14">
        <f t="shared" si="2"/>
        <v>-1.6086584984769414E-3</v>
      </c>
      <c r="C26" s="14">
        <f>'^DJI'!E21</f>
        <v>33761.050000000003</v>
      </c>
      <c r="D26" s="14">
        <f t="shared" si="0"/>
        <v>-1.9954274572019107E-2</v>
      </c>
      <c r="E26" s="14">
        <f>'^HSI'!E21</f>
        <v>20175.619140999999</v>
      </c>
      <c r="F26" s="14">
        <f t="shared" si="3"/>
        <v>1.3428727056309557E-2</v>
      </c>
      <c r="G26" s="14">
        <f>'^N225'!E21</f>
        <v>28546.980468999998</v>
      </c>
      <c r="H26" s="14">
        <f t="shared" si="1"/>
        <v>-7.961553382647469E-3</v>
      </c>
      <c r="I26" s="14">
        <f>'^STOXX'!E21</f>
        <v>440.86999500000002</v>
      </c>
      <c r="J26" s="14">
        <f t="shared" si="4"/>
        <v>-2.621029445647486E-2</v>
      </c>
      <c r="K26" s="14">
        <f>'^IXIC'!E21</f>
        <v>13047.190430000001</v>
      </c>
      <c r="O26" s="22" t="s">
        <v>4</v>
      </c>
      <c r="P26" s="23">
        <v>0.2</v>
      </c>
      <c r="Q26" s="27">
        <v>0.39966819028290107</v>
      </c>
      <c r="R26" s="23">
        <f>(1/H5)/($B$5^-1+$D$5^-1+$F$5^-1+$H$5^-1+$J$5^-1)</f>
        <v>0.25631170733650732</v>
      </c>
      <c r="S26" s="23">
        <v>0.59041338308749236</v>
      </c>
      <c r="V26" s="14" t="s">
        <v>4</v>
      </c>
      <c r="W26" s="24">
        <v>0.2</v>
      </c>
      <c r="X26" s="28">
        <v>0.3997</v>
      </c>
      <c r="Y26" s="24">
        <v>0.25629999999999997</v>
      </c>
      <c r="Z26" s="24">
        <v>0.59119999999999995</v>
      </c>
    </row>
    <row r="27" spans="2:26" ht="15.75">
      <c r="B27" s="14">
        <f t="shared" si="2"/>
        <v>-4.2227162876030032E-2</v>
      </c>
      <c r="C27" s="14">
        <f>'^DJI'!E22</f>
        <v>33706.74</v>
      </c>
      <c r="D27" s="14">
        <f t="shared" si="0"/>
        <v>2.0078348139616332E-2</v>
      </c>
      <c r="E27" s="14">
        <f>'^HSI'!E22</f>
        <v>19773.029297000001</v>
      </c>
      <c r="F27" s="14">
        <f t="shared" si="3"/>
        <v>-9.9877608800505533E-3</v>
      </c>
      <c r="G27" s="14">
        <f>'^N225'!E22</f>
        <v>28930.330077999999</v>
      </c>
      <c r="H27" s="14">
        <f t="shared" si="1"/>
        <v>-2.5768221571527649E-2</v>
      </c>
      <c r="I27" s="14">
        <f>'^STOXX'!E22</f>
        <v>437.35998499999999</v>
      </c>
      <c r="J27" s="14">
        <f t="shared" si="4"/>
        <v>-4.4352618695958364E-2</v>
      </c>
      <c r="K27" s="14">
        <f>'^IXIC'!E22</f>
        <v>12705.219727</v>
      </c>
      <c r="O27" s="22" t="s">
        <v>5</v>
      </c>
      <c r="P27" s="23">
        <v>0.2</v>
      </c>
      <c r="Q27" s="27">
        <v>-0.26564059754450059</v>
      </c>
      <c r="R27" s="23">
        <f>(1/J5)/($B$5^-1+$D$5^-1+$F$5^-1+$H$5^-1+$J$5^-1)</f>
        <v>0.15909129874753009</v>
      </c>
      <c r="S27" s="23">
        <v>-0.23974175871749726</v>
      </c>
      <c r="V27" s="36" t="s">
        <v>5</v>
      </c>
      <c r="W27" s="24">
        <v>0.2</v>
      </c>
      <c r="X27" s="28">
        <v>-0.2656</v>
      </c>
      <c r="Y27" s="24">
        <v>0.15909999999999999</v>
      </c>
      <c r="Z27" s="24">
        <v>-0.23960000000000001</v>
      </c>
    </row>
    <row r="28" spans="2:26">
      <c r="B28" s="14">
        <f t="shared" si="2"/>
        <v>-2.9890284170812329E-2</v>
      </c>
      <c r="C28" s="14">
        <f>'^DJI'!E23</f>
        <v>32283.4</v>
      </c>
      <c r="D28" s="14">
        <f t="shared" si="0"/>
        <v>-3.5594835327662347E-2</v>
      </c>
      <c r="E28" s="14">
        <f>'^HSI'!E23</f>
        <v>20170.039063</v>
      </c>
      <c r="F28" s="14">
        <f t="shared" si="3"/>
        <v>-3.4584261836968805E-2</v>
      </c>
      <c r="G28" s="14">
        <f>'^N225'!E23</f>
        <v>28641.380859000001</v>
      </c>
      <c r="H28" s="14">
        <f t="shared" si="1"/>
        <v>-2.3750839247584591E-2</v>
      </c>
      <c r="I28" s="14">
        <f>'^STOXX'!E23</f>
        <v>426.08999599999999</v>
      </c>
      <c r="J28" s="14">
        <f t="shared" si="4"/>
        <v>-4.2073942685246522E-2</v>
      </c>
      <c r="K28" s="14">
        <f>'^IXIC'!E23</f>
        <v>12141.709961</v>
      </c>
      <c r="O28" s="29"/>
      <c r="P28" s="30"/>
      <c r="Q28" s="30"/>
      <c r="R28" s="30"/>
      <c r="S28" s="31"/>
      <c r="V28" s="32"/>
      <c r="Z28" s="33"/>
    </row>
    <row r="29" spans="2:26">
      <c r="B29" s="14">
        <f t="shared" si="2"/>
        <v>2.6606369921362637E-2</v>
      </c>
      <c r="C29" s="14">
        <f>'^DJI'!E24</f>
        <v>31318.44</v>
      </c>
      <c r="D29" s="14">
        <f t="shared" si="0"/>
        <v>-4.6185188697197687E-3</v>
      </c>
      <c r="E29" s="14">
        <f>'^HSI'!E24</f>
        <v>19452.089843999998</v>
      </c>
      <c r="F29" s="14">
        <f t="shared" si="3"/>
        <v>2.0393961238843367E-2</v>
      </c>
      <c r="G29" s="14">
        <f>'^N225'!E24</f>
        <v>27650.839843999998</v>
      </c>
      <c r="H29" s="14">
        <f t="shared" si="1"/>
        <v>1.0577671441263361E-2</v>
      </c>
      <c r="I29" s="14">
        <f>'^STOXX'!E24</f>
        <v>415.97000100000002</v>
      </c>
      <c r="J29" s="14">
        <f t="shared" si="4"/>
        <v>4.1394119044444677E-2</v>
      </c>
      <c r="K29" s="14">
        <f>'^IXIC'!E24</f>
        <v>11630.860352</v>
      </c>
      <c r="O29" s="29"/>
      <c r="P29" s="30"/>
      <c r="Q29" s="30"/>
      <c r="R29" s="30"/>
      <c r="S29" s="31"/>
      <c r="Z29" s="33"/>
    </row>
    <row r="30" spans="2:26">
      <c r="B30" s="14">
        <f t="shared" si="2"/>
        <v>-4.1344301749424862E-2</v>
      </c>
      <c r="C30" s="14">
        <f>'^DJI'!E25</f>
        <v>32151.71</v>
      </c>
      <c r="D30" s="14">
        <f t="shared" si="0"/>
        <v>-3.1017084636341383E-2</v>
      </c>
      <c r="E30" s="14">
        <f>'^HSI'!E25</f>
        <v>19362.25</v>
      </c>
      <c r="F30" s="14">
        <f t="shared" si="3"/>
        <v>-2.2934798607111555E-2</v>
      </c>
      <c r="G30" s="14">
        <f>'^N225'!E25</f>
        <v>28214.75</v>
      </c>
      <c r="H30" s="14">
        <f t="shared" si="1"/>
        <v>-2.8855544268805482E-2</v>
      </c>
      <c r="I30" s="14">
        <f>'^STOXX'!E25</f>
        <v>420.36999500000002</v>
      </c>
      <c r="J30" s="14">
        <f t="shared" si="4"/>
        <v>-5.4812765076974516E-2</v>
      </c>
      <c r="K30" s="14">
        <f>'^IXIC'!E25</f>
        <v>12112.309569999999</v>
      </c>
      <c r="O30" s="22" t="s">
        <v>33</v>
      </c>
      <c r="P30" s="23" t="s">
        <v>28</v>
      </c>
      <c r="Q30" s="23" t="s">
        <v>29</v>
      </c>
      <c r="R30" s="23" t="s">
        <v>30</v>
      </c>
      <c r="S30" s="23" t="s">
        <v>31</v>
      </c>
      <c r="V30" s="14" t="s">
        <v>33</v>
      </c>
      <c r="W30" s="38" t="s">
        <v>28</v>
      </c>
      <c r="X30" s="24" t="s">
        <v>29</v>
      </c>
      <c r="Y30" s="24" t="s">
        <v>30</v>
      </c>
      <c r="Z30" s="24" t="s">
        <v>31</v>
      </c>
    </row>
    <row r="31" spans="2:26" ht="15.75">
      <c r="B31" s="14">
        <f t="shared" si="2"/>
        <v>-3.9971228735446424E-2</v>
      </c>
      <c r="C31" s="14">
        <f>'^DJI'!E26</f>
        <v>30822.42</v>
      </c>
      <c r="D31" s="14">
        <f t="shared" si="0"/>
        <v>-4.4154868039750696E-2</v>
      </c>
      <c r="E31" s="14">
        <f>'^HSI'!E26</f>
        <v>18761.689452999999</v>
      </c>
      <c r="F31" s="14">
        <f t="shared" si="3"/>
        <v>-1.5011083901988975E-2</v>
      </c>
      <c r="G31" s="14">
        <f>'^N225'!E26</f>
        <v>27567.650390999999</v>
      </c>
      <c r="H31" s="14">
        <f t="shared" si="1"/>
        <v>-4.369977571281046E-2</v>
      </c>
      <c r="I31" s="14">
        <f>'^STOXX'!E26</f>
        <v>408.23998999999998</v>
      </c>
      <c r="J31" s="14">
        <f t="shared" si="4"/>
        <v>-5.0703214700311146E-2</v>
      </c>
      <c r="K31" s="14">
        <f>'^IXIC'!E26</f>
        <v>11448.400390999999</v>
      </c>
      <c r="O31" s="22" t="s">
        <v>1</v>
      </c>
      <c r="P31" s="23" cm="1">
        <f t="array" ref="P31:S35">100*P23:S27</f>
        <v>20</v>
      </c>
      <c r="Q31" s="25">
        <v>45.286011833629821</v>
      </c>
      <c r="R31" s="23">
        <v>22.409476700804213</v>
      </c>
      <c r="S31" s="23">
        <v>-21.402739993758011</v>
      </c>
      <c r="V31" s="16" t="s">
        <v>1</v>
      </c>
      <c r="W31" s="24" cm="1">
        <f t="array" ref="W31:Z35">100*W23:Z27</f>
        <v>20</v>
      </c>
      <c r="X31" s="26">
        <v>45.28</v>
      </c>
      <c r="Y31" s="24">
        <v>22.41</v>
      </c>
      <c r="Z31" s="24">
        <v>-21.48</v>
      </c>
    </row>
    <row r="32" spans="2:26" ht="15.75">
      <c r="B32" s="14">
        <f t="shared" si="2"/>
        <v>-2.9229064416478226E-2</v>
      </c>
      <c r="C32" s="14">
        <f>'^DJI'!E27</f>
        <v>29590.41</v>
      </c>
      <c r="D32" s="14">
        <f t="shared" si="0"/>
        <v>-3.9615723823919292E-2</v>
      </c>
      <c r="E32" s="14">
        <f>'^HSI'!E27</f>
        <v>17933.269531000002</v>
      </c>
      <c r="F32" s="14">
        <f t="shared" si="3"/>
        <v>-4.4804697403837045E-2</v>
      </c>
      <c r="G32" s="14">
        <f>'^N225'!E27</f>
        <v>27153.830077999999</v>
      </c>
      <c r="H32" s="14">
        <f t="shared" si="1"/>
        <v>-6.5317316577622308E-3</v>
      </c>
      <c r="I32" s="14">
        <f>'^STOXX'!E27</f>
        <v>390.39999399999999</v>
      </c>
      <c r="J32" s="14">
        <f t="shared" si="4"/>
        <v>-2.6896527617652707E-2</v>
      </c>
      <c r="K32" s="14">
        <f>'^IXIC'!E27</f>
        <v>10867.929688</v>
      </c>
      <c r="O32" s="22" t="s">
        <v>2</v>
      </c>
      <c r="P32" s="23">
        <v>20</v>
      </c>
      <c r="Q32" s="27">
        <v>10.729342605641271</v>
      </c>
      <c r="R32" s="23">
        <v>14.994677222291974</v>
      </c>
      <c r="S32" s="23">
        <v>-97.610809932926017</v>
      </c>
      <c r="V32" s="14" t="s">
        <v>2</v>
      </c>
      <c r="W32" s="24">
        <v>20</v>
      </c>
      <c r="X32" s="28">
        <v>10.73</v>
      </c>
      <c r="Y32" s="24">
        <v>14.99</v>
      </c>
      <c r="Z32" s="24">
        <v>-97.72999999999999</v>
      </c>
    </row>
    <row r="33" spans="2:26" ht="15.75">
      <c r="B33" s="14">
        <f t="shared" si="2"/>
        <v>1.9887549429061572E-2</v>
      </c>
      <c r="C33" s="14">
        <f>'^DJI'!E28</f>
        <v>28725.51</v>
      </c>
      <c r="D33" s="14">
        <f t="shared" si="0"/>
        <v>3.0031109908045087E-2</v>
      </c>
      <c r="E33" s="14">
        <f>'^HSI'!E28</f>
        <v>17222.830077999999</v>
      </c>
      <c r="F33" s="14">
        <f t="shared" si="3"/>
        <v>4.545201254745642E-2</v>
      </c>
      <c r="G33" s="14">
        <f>'^N225'!E28</f>
        <v>25937.210938</v>
      </c>
      <c r="H33" s="14">
        <f t="shared" si="1"/>
        <v>9.8491863888226297E-3</v>
      </c>
      <c r="I33" s="14">
        <f>'^STOXX'!E28</f>
        <v>387.85000600000001</v>
      </c>
      <c r="J33" s="14">
        <f t="shared" si="4"/>
        <v>7.2601202719618091E-3</v>
      </c>
      <c r="K33" s="14">
        <f>'^IXIC'!E28</f>
        <v>10575.620117</v>
      </c>
      <c r="O33" s="22" t="s">
        <v>10</v>
      </c>
      <c r="P33" s="23">
        <v>20</v>
      </c>
      <c r="Q33" s="27">
        <v>30.581886286888871</v>
      </c>
      <c r="R33" s="23">
        <v>21.055545468500075</v>
      </c>
      <c r="S33" s="23">
        <v>183.9463874896845</v>
      </c>
      <c r="V33" s="14" t="s">
        <v>10</v>
      </c>
      <c r="W33" s="24">
        <v>20</v>
      </c>
      <c r="X33" s="28">
        <v>30.580000000000002</v>
      </c>
      <c r="Y33" s="24">
        <v>21.060000000000002</v>
      </c>
      <c r="Z33" s="24">
        <v>184.05</v>
      </c>
    </row>
    <row r="34" spans="2:26" ht="15.75">
      <c r="B34" s="14">
        <f t="shared" si="2"/>
        <v>1.1538465476934533E-2</v>
      </c>
      <c r="C34" s="14">
        <f>'^DJI'!E29</f>
        <v>29296.79</v>
      </c>
      <c r="D34" s="14">
        <f t="shared" si="0"/>
        <v>-6.4958175273895372E-2</v>
      </c>
      <c r="E34" s="14">
        <f>'^HSI'!E29</f>
        <v>17740.050781000002</v>
      </c>
      <c r="F34" s="14">
        <f t="shared" si="3"/>
        <v>-9.3485420970355491E-4</v>
      </c>
      <c r="G34" s="14">
        <f>'^N225'!E29</f>
        <v>27116.109375</v>
      </c>
      <c r="H34" s="14">
        <f t="shared" si="1"/>
        <v>-9.1917938073031848E-4</v>
      </c>
      <c r="I34" s="14">
        <f>'^STOXX'!E29</f>
        <v>391.67001299999998</v>
      </c>
      <c r="J34" s="14">
        <f t="shared" si="4"/>
        <v>-3.1073817247769177E-2</v>
      </c>
      <c r="K34" s="14">
        <f>'^IXIC'!E29</f>
        <v>10652.400390999999</v>
      </c>
      <c r="O34" s="22" t="s">
        <v>4</v>
      </c>
      <c r="P34" s="23">
        <v>20</v>
      </c>
      <c r="Q34" s="27">
        <v>39.966819028290104</v>
      </c>
      <c r="R34" s="23">
        <v>25.631170733650734</v>
      </c>
      <c r="S34" s="23">
        <v>59.041338308749239</v>
      </c>
      <c r="V34" s="14" t="s">
        <v>4</v>
      </c>
      <c r="W34" s="24">
        <v>20</v>
      </c>
      <c r="X34" s="28">
        <v>39.97</v>
      </c>
      <c r="Y34" s="24">
        <v>25.629999999999995</v>
      </c>
      <c r="Z34" s="24">
        <v>59.12</v>
      </c>
    </row>
    <row r="35" spans="2:26" ht="15.75">
      <c r="B35" s="14">
        <f t="shared" si="2"/>
        <v>4.885231330836045E-2</v>
      </c>
      <c r="C35" s="14">
        <f>'^DJI'!E30</f>
        <v>29634.83</v>
      </c>
      <c r="D35" s="14">
        <f t="shared" si="0"/>
        <v>-2.2701735348191816E-2</v>
      </c>
      <c r="E35" s="14">
        <f>'^HSI'!E30</f>
        <v>16587.689452999999</v>
      </c>
      <c r="F35" s="14">
        <f t="shared" si="3"/>
        <v>-7.3892238434461995E-3</v>
      </c>
      <c r="G35" s="14">
        <f>'^N225'!E30</f>
        <v>27090.759765999999</v>
      </c>
      <c r="H35" s="14">
        <f t="shared" si="1"/>
        <v>1.272651101544303E-2</v>
      </c>
      <c r="I35" s="14">
        <f>'^STOXX'!E30</f>
        <v>391.30999800000001</v>
      </c>
      <c r="J35" s="14">
        <f t="shared" si="4"/>
        <v>5.2156744136126365E-2</v>
      </c>
      <c r="K35" s="14">
        <f>'^IXIC'!E30</f>
        <v>10321.389648</v>
      </c>
      <c r="O35" s="22" t="s">
        <v>5</v>
      </c>
      <c r="P35" s="23">
        <v>20</v>
      </c>
      <c r="Q35" s="27">
        <v>-26.56405975445006</v>
      </c>
      <c r="R35" s="23">
        <v>15.909129874753008</v>
      </c>
      <c r="S35" s="23">
        <v>-23.974175871749726</v>
      </c>
      <c r="V35" s="14" t="s">
        <v>5</v>
      </c>
      <c r="W35" s="24">
        <v>20</v>
      </c>
      <c r="X35" s="28">
        <v>-26.56</v>
      </c>
      <c r="Y35" s="24">
        <v>15.909999999999998</v>
      </c>
      <c r="Z35" s="24">
        <v>-23.96</v>
      </c>
    </row>
    <row r="36" spans="2:26">
      <c r="B36" s="14">
        <f t="shared" si="2"/>
        <v>5.7242389301267384E-2</v>
      </c>
      <c r="C36" s="14">
        <f>'^DJI'!E31</f>
        <v>31082.560000000001</v>
      </c>
      <c r="D36" s="14">
        <f t="shared" si="0"/>
        <v>-8.3156533124835702E-2</v>
      </c>
      <c r="E36" s="14">
        <f>'^HSI'!E31</f>
        <v>16211.120117</v>
      </c>
      <c r="F36" s="14">
        <f t="shared" si="3"/>
        <v>7.9812016095400506E-3</v>
      </c>
      <c r="G36" s="14">
        <f>'^N225'!E31</f>
        <v>26890.580077999999</v>
      </c>
      <c r="H36" s="14">
        <f t="shared" si="1"/>
        <v>3.6513665929942797E-2</v>
      </c>
      <c r="I36" s="14">
        <f>'^STOXX'!E31</f>
        <v>396.290009</v>
      </c>
      <c r="J36" s="14">
        <f t="shared" si="4"/>
        <v>2.2351448665522244E-2</v>
      </c>
      <c r="K36" s="14">
        <f>'^IXIC'!E31</f>
        <v>10859.719727</v>
      </c>
      <c r="P36" s="5" t="str">
        <f>IF(SUM(P31:P35)=100,"[OK]","[Errore]")</f>
        <v>[OK]</v>
      </c>
      <c r="Q36" s="5" t="str">
        <f>IF(SUM(Q31:Q35)=100,"[OK]","[Errore]")</f>
        <v>[OK]</v>
      </c>
      <c r="R36" s="5" t="str">
        <f>IF(SUM(R31:R35)=100,"[OK]","[Errore]")</f>
        <v>[OK]</v>
      </c>
      <c r="S36" s="5" t="str">
        <f>IF(SUM(S31:S35)=100,"[OK]","[Errore]")</f>
        <v>[OK]</v>
      </c>
    </row>
    <row r="37" spans="2:26">
      <c r="B37" s="14">
        <f t="shared" si="2"/>
        <v>-1.3954804666816843E-2</v>
      </c>
      <c r="C37" s="14">
        <f>'^DJI'!E32</f>
        <v>32861.800000000003</v>
      </c>
      <c r="D37" s="14">
        <f t="shared" si="0"/>
        <v>8.7335993769417489E-2</v>
      </c>
      <c r="E37" s="14">
        <f>'^HSI'!E32</f>
        <v>14863.059569999999</v>
      </c>
      <c r="F37" s="14">
        <f t="shared" si="3"/>
        <v>3.4879291694610336E-3</v>
      </c>
      <c r="G37" s="14">
        <f>'^N225'!E32</f>
        <v>27105.199218999998</v>
      </c>
      <c r="H37" s="14">
        <f t="shared" si="1"/>
        <v>1.5142664447787816E-2</v>
      </c>
      <c r="I37" s="14">
        <f>'^STOXX'!E32</f>
        <v>410.76001000000002</v>
      </c>
      <c r="J37" s="14">
        <f t="shared" si="4"/>
        <v>-5.6492052113186669E-2</v>
      </c>
      <c r="K37" s="14">
        <f>'^IXIC'!E32</f>
        <v>11102.450194999999</v>
      </c>
    </row>
    <row r="38" spans="2:26">
      <c r="B38" s="14">
        <f t="shared" si="2"/>
        <v>4.1497110472354271E-2</v>
      </c>
      <c r="C38" s="14">
        <f>'^DJI'!E33</f>
        <v>32403.22</v>
      </c>
      <c r="D38" s="14">
        <f t="shared" si="0"/>
        <v>7.2056830976280503E-2</v>
      </c>
      <c r="E38" s="14">
        <f>'^HSI'!E33</f>
        <v>16161.139648</v>
      </c>
      <c r="F38" s="14">
        <f t="shared" si="3"/>
        <v>3.9111773489299693E-2</v>
      </c>
      <c r="G38" s="14">
        <f>'^N225'!E33</f>
        <v>27199.740234000001</v>
      </c>
      <c r="H38" s="14">
        <f t="shared" si="1"/>
        <v>3.6644440013696565E-2</v>
      </c>
      <c r="I38" s="14">
        <f>'^STOXX'!E33</f>
        <v>416.98001099999999</v>
      </c>
      <c r="J38" s="14">
        <f t="shared" si="4"/>
        <v>8.096036638743713E-2</v>
      </c>
      <c r="K38" s="14">
        <f>'^IXIC'!E33</f>
        <v>10475.25</v>
      </c>
    </row>
    <row r="39" spans="2:26">
      <c r="B39" s="14">
        <f t="shared" si="2"/>
        <v>-6.4300373416218212E-5</v>
      </c>
      <c r="C39" s="14">
        <f>'^DJI'!E34</f>
        <v>33747.86</v>
      </c>
      <c r="D39" s="14">
        <f t="shared" si="0"/>
        <v>3.8490822340703335E-2</v>
      </c>
      <c r="E39" s="14">
        <f>'^HSI'!E34</f>
        <v>17325.660156000002</v>
      </c>
      <c r="F39" s="14">
        <f t="shared" si="3"/>
        <v>-1.2871720662717055E-2</v>
      </c>
      <c r="G39" s="14">
        <f>'^N225'!E34</f>
        <v>28263.570313</v>
      </c>
      <c r="H39" s="14">
        <f t="shared" si="1"/>
        <v>2.4753087846363449E-3</v>
      </c>
      <c r="I39" s="14">
        <f>'^STOXX'!E34</f>
        <v>432.26001000000002</v>
      </c>
      <c r="J39" s="14">
        <f t="shared" si="4"/>
        <v>-1.5655333438033284E-2</v>
      </c>
      <c r="K39" s="14">
        <f>'^IXIC'!E34</f>
        <v>11323.330078000001</v>
      </c>
      <c r="O39" s="20" t="s">
        <v>21</v>
      </c>
    </row>
    <row r="40" spans="2:26">
      <c r="B40" s="14">
        <f t="shared" si="2"/>
        <v>1.7819757130466039E-2</v>
      </c>
      <c r="C40" s="14">
        <f>'^DJI'!E35</f>
        <v>33745.69</v>
      </c>
      <c r="D40" s="14">
        <f t="shared" si="0"/>
        <v>-2.3285150780167081E-2</v>
      </c>
      <c r="E40" s="14">
        <f>'^HSI'!E35</f>
        <v>17992.539063</v>
      </c>
      <c r="F40" s="14">
        <f t="shared" si="3"/>
        <v>1.3737022650819802E-2</v>
      </c>
      <c r="G40" s="14">
        <f>'^N225'!E35</f>
        <v>27899.769531000002</v>
      </c>
      <c r="H40" s="14">
        <f t="shared" si="1"/>
        <v>1.7077110336238911E-2</v>
      </c>
      <c r="I40" s="14">
        <f>'^STOXX'!E35</f>
        <v>433.32998700000002</v>
      </c>
      <c r="J40" s="14">
        <f t="shared" si="4"/>
        <v>7.2044099078864207E-3</v>
      </c>
      <c r="K40" s="14">
        <f>'^IXIC'!E35</f>
        <v>11146.059569999999</v>
      </c>
      <c r="O40" s="22" t="s">
        <v>27</v>
      </c>
      <c r="P40" s="23" t="s">
        <v>28</v>
      </c>
      <c r="Q40" s="23" t="s">
        <v>29</v>
      </c>
      <c r="R40" s="23" t="s">
        <v>30</v>
      </c>
      <c r="S40" s="23" t="s">
        <v>31</v>
      </c>
    </row>
    <row r="41" spans="2:26" ht="15.75">
      <c r="B41" s="14">
        <f t="shared" si="2"/>
        <v>2.4121445143873736E-3</v>
      </c>
      <c r="C41" s="14">
        <f>'^DJI'!E36</f>
        <v>34347.03</v>
      </c>
      <c r="D41" s="14">
        <f t="shared" si="0"/>
        <v>6.2694654481888087E-2</v>
      </c>
      <c r="E41" s="14">
        <f>'^HSI'!E36</f>
        <v>17573.580077999999</v>
      </c>
      <c r="F41" s="14">
        <f t="shared" si="3"/>
        <v>-1.7859787956079412E-2</v>
      </c>
      <c r="G41" s="14">
        <f>'^N225'!E36</f>
        <v>28283.029297000001</v>
      </c>
      <c r="H41" s="14">
        <f t="shared" si="1"/>
        <v>5.8085402312210762E-3</v>
      </c>
      <c r="I41" s="14">
        <f>'^STOXX'!E36</f>
        <v>440.73001099999999</v>
      </c>
      <c r="J41" s="14">
        <f t="shared" si="4"/>
        <v>2.0945314476575633E-2</v>
      </c>
      <c r="K41" s="14">
        <f>'^IXIC'!E36</f>
        <v>11226.360352</v>
      </c>
      <c r="N41" s="34"/>
      <c r="O41" s="22" t="s">
        <v>1</v>
      </c>
      <c r="P41" s="23">
        <v>0.2</v>
      </c>
      <c r="Q41" s="25" cm="1">
        <f t="array" ref="Q41:Q45">MMULT(_xlfn.ANCHORARRAY($P$12),$AC$5:$AC$9)/MMULT($AD$11:$AH$11,MMULT(_xlfn.ANCHORARRAY($P$12),$AC$5:$AC$9))</f>
        <v>0.45286011833629825</v>
      </c>
      <c r="R41" s="23">
        <f>(1/$B$5)/($B$5^-1+$D$5^-1+$F$5^-1+$H$5^-1+$J$5^-1)</f>
        <v>0.22409476700804212</v>
      </c>
      <c r="S41" s="23" cm="1">
        <f t="array" ref="S41:S45">MMULT(_xlfn.ANCHORARRAY($P$12),($V$5:$V$9-$Z$6*$AC$5:$AC$9))/MMULT($AD$11:$AH$11,MMULT(_xlfn.ANCHORARRAY($P$12),($V$5:$V$9-$Z$6*$AC$5:$AC$9)))</f>
        <v>-0.21210864112976488</v>
      </c>
    </row>
    <row r="42" spans="2:26" ht="15.75">
      <c r="B42" s="14">
        <f t="shared" si="2"/>
        <v>-2.7691644583135298E-2</v>
      </c>
      <c r="C42" s="14">
        <f>'^DJI'!E37</f>
        <v>34429.879999999997</v>
      </c>
      <c r="D42" s="14">
        <f t="shared" si="0"/>
        <v>6.5622307354792311E-2</v>
      </c>
      <c r="E42" s="14">
        <f>'^HSI'!E37</f>
        <v>18675.349609000001</v>
      </c>
      <c r="F42" s="14">
        <f t="shared" si="3"/>
        <v>4.4319179371773995E-3</v>
      </c>
      <c r="G42" s="14">
        <f>'^N225'!E37</f>
        <v>27777.900390999999</v>
      </c>
      <c r="H42" s="14">
        <f t="shared" si="1"/>
        <v>-9.3843847493526866E-3</v>
      </c>
      <c r="I42" s="14">
        <f>'^STOXX'!E37</f>
        <v>443.290009</v>
      </c>
      <c r="J42" s="14">
        <f t="shared" si="4"/>
        <v>-3.9862136980325404E-2</v>
      </c>
      <c r="K42" s="14">
        <f>'^IXIC'!E37</f>
        <v>11461.5</v>
      </c>
      <c r="O42" s="22" t="s">
        <v>2</v>
      </c>
      <c r="P42" s="23">
        <v>0.2</v>
      </c>
      <c r="Q42" s="27">
        <v>0.10729342605641271</v>
      </c>
      <c r="R42" s="23">
        <f>(1/$D$5)/($B$5^-1+$D$5^-1+$F$5^-1+$H$5^-1+$J$5^-1)</f>
        <v>0.14994677222291974</v>
      </c>
      <c r="S42" s="23">
        <v>-0.97299095264069302</v>
      </c>
    </row>
    <row r="43" spans="2:26" ht="15.75">
      <c r="B43" s="14">
        <f t="shared" si="2"/>
        <v>-1.6608685625660539E-2</v>
      </c>
      <c r="C43" s="14">
        <f>'^DJI'!E38</f>
        <v>33476.46</v>
      </c>
      <c r="D43" s="14">
        <f t="shared" si="0"/>
        <v>-2.2622088302288901E-2</v>
      </c>
      <c r="E43" s="14">
        <f>'^HSI'!E38</f>
        <v>19900.869140999999</v>
      </c>
      <c r="F43" s="14">
        <f t="shared" si="3"/>
        <v>-1.3400612670858273E-2</v>
      </c>
      <c r="G43" s="14">
        <f>'^N225'!E38</f>
        <v>27901.009765999999</v>
      </c>
      <c r="H43" s="14">
        <f t="shared" si="1"/>
        <v>-3.2769373160916222E-2</v>
      </c>
      <c r="I43" s="14">
        <f>'^STOXX'!E38</f>
        <v>439.13000499999998</v>
      </c>
      <c r="J43" s="14">
        <f t="shared" si="4"/>
        <v>-2.7189485672274975E-2</v>
      </c>
      <c r="K43" s="14">
        <f>'^IXIC'!E38</f>
        <v>11004.620117</v>
      </c>
      <c r="N43" s="5" t="s">
        <v>34</v>
      </c>
      <c r="O43" s="22" t="s">
        <v>10</v>
      </c>
      <c r="P43" s="23">
        <v>0.2</v>
      </c>
      <c r="Q43" s="27">
        <v>0.30581886286888871</v>
      </c>
      <c r="R43" s="23">
        <f>(1/$F$5)/($B$5^-1+$D$5^-1+$F$5^-1+$H$5^-1+$J$5^-1)</f>
        <v>0.21055545468500075</v>
      </c>
      <c r="S43" s="23">
        <v>1.8350512943727602</v>
      </c>
    </row>
    <row r="44" spans="2:26" ht="15.75">
      <c r="B44" s="14">
        <f t="shared" si="2"/>
        <v>8.6107545277314228E-3</v>
      </c>
      <c r="C44" s="14">
        <f>'^DJI'!E39</f>
        <v>32920.46</v>
      </c>
      <c r="D44" s="14">
        <f t="shared" si="0"/>
        <v>7.3206026101418102E-3</v>
      </c>
      <c r="E44" s="14">
        <f>'^HSI'!E39</f>
        <v>19450.669922000001</v>
      </c>
      <c r="F44" s="14">
        <f t="shared" si="3"/>
        <v>-4.6930778857851393E-2</v>
      </c>
      <c r="G44" s="14">
        <f>'^N225'!E39</f>
        <v>27527.119140999999</v>
      </c>
      <c r="H44" s="14">
        <f t="shared" si="1"/>
        <v>6.3804258223955738E-3</v>
      </c>
      <c r="I44" s="14">
        <f>'^STOXX'!E39</f>
        <v>424.73998999999998</v>
      </c>
      <c r="J44" s="14">
        <f t="shared" si="4"/>
        <v>-1.938737525938471E-2</v>
      </c>
      <c r="K44" s="14">
        <f>'^IXIC'!E39</f>
        <v>10705.410156</v>
      </c>
      <c r="O44" s="22" t="s">
        <v>4</v>
      </c>
      <c r="P44" s="23">
        <v>0.2</v>
      </c>
      <c r="Q44" s="27">
        <v>0.39966819028290107</v>
      </c>
      <c r="R44" s="23">
        <f>(1/H5)/($B$5^-1+$D$5^-1+$F$5^-1+$H$5^-1+$J$5^-1)</f>
        <v>0.25631170733650732</v>
      </c>
      <c r="S44" s="23">
        <v>0.58986457386747659</v>
      </c>
    </row>
    <row r="45" spans="2:26" ht="15.75">
      <c r="B45" s="14">
        <f t="shared" si="2"/>
        <v>-1.7070268489302407E-3</v>
      </c>
      <c r="C45" s="14">
        <f>'^DJI'!E40</f>
        <v>33203.93</v>
      </c>
      <c r="D45" s="14">
        <f t="shared" si="0"/>
        <v>9.6130774744551083E-3</v>
      </c>
      <c r="E45" s="14">
        <f>'^HSI'!E40</f>
        <v>19593.060547000001</v>
      </c>
      <c r="F45" s="14">
        <f t="shared" si="3"/>
        <v>-5.3649193356266854E-3</v>
      </c>
      <c r="G45" s="14">
        <f>'^N225'!E40</f>
        <v>26235.25</v>
      </c>
      <c r="H45" s="14">
        <f t="shared" si="1"/>
        <v>-5.9889973754404992E-3</v>
      </c>
      <c r="I45" s="14">
        <f>'^STOXX'!E40</f>
        <v>427.45001200000002</v>
      </c>
      <c r="J45" s="14">
        <f t="shared" si="4"/>
        <v>-2.9891694066992683E-3</v>
      </c>
      <c r="K45" s="14">
        <f>'^IXIC'!E40</f>
        <v>10497.860352</v>
      </c>
      <c r="O45" s="22" t="s">
        <v>5</v>
      </c>
      <c r="P45" s="23">
        <v>0.2</v>
      </c>
      <c r="Q45" s="27">
        <v>-0.26564059754450059</v>
      </c>
      <c r="R45" s="23">
        <f>(1/J5)/($B$5^-1+$D$5^-1+$F$5^-1+$H$5^-1+$J$5^-1)</f>
        <v>0.15909129874753009</v>
      </c>
      <c r="S45" s="23">
        <v>-0.23981627446977866</v>
      </c>
    </row>
    <row r="46" spans="2:26">
      <c r="B46" s="14">
        <f t="shared" si="2"/>
        <v>1.4582205160307433E-2</v>
      </c>
      <c r="C46" s="14">
        <f>'^DJI'!E41</f>
        <v>33147.25</v>
      </c>
      <c r="D46" s="14">
        <f t="shared" si="0"/>
        <v>6.1180191879946284E-2</v>
      </c>
      <c r="E46" s="14">
        <f>'^HSI'!E41</f>
        <v>19781.410156000002</v>
      </c>
      <c r="F46" s="14">
        <f t="shared" si="3"/>
        <v>-4.6235946655425169E-3</v>
      </c>
      <c r="G46" s="14">
        <f>'^N225'!E41</f>
        <v>26094.5</v>
      </c>
      <c r="H46" s="14">
        <f t="shared" si="1"/>
        <v>4.5964831628250852E-2</v>
      </c>
      <c r="I46" s="14">
        <f>'^STOXX'!E41</f>
        <v>424.89001500000001</v>
      </c>
      <c r="J46" s="14">
        <f t="shared" si="4"/>
        <v>9.8227451247345794E-3</v>
      </c>
      <c r="K46" s="14">
        <f>'^IXIC'!E41</f>
        <v>10466.480469</v>
      </c>
      <c r="O46" s="29"/>
      <c r="P46" s="30"/>
      <c r="Q46" s="30"/>
      <c r="R46" s="30"/>
      <c r="S46" s="31"/>
    </row>
    <row r="47" spans="2:26">
      <c r="B47" s="14">
        <f t="shared" si="2"/>
        <v>1.9981796345650584E-2</v>
      </c>
      <c r="C47" s="14">
        <f>'^DJI'!E42</f>
        <v>33630.61</v>
      </c>
      <c r="D47" s="14">
        <f t="shared" si="0"/>
        <v>3.5586524385823305E-2</v>
      </c>
      <c r="E47" s="14">
        <f>'^HSI'!E42</f>
        <v>20991.640625</v>
      </c>
      <c r="F47" s="14">
        <f t="shared" si="3"/>
        <v>5.6083300778613111E-3</v>
      </c>
      <c r="G47" s="14">
        <f>'^N225'!E42</f>
        <v>25973.849609000001</v>
      </c>
      <c r="H47" s="14">
        <f t="shared" si="1"/>
        <v>1.8270995370318788E-2</v>
      </c>
      <c r="I47" s="14">
        <f>'^STOXX'!E42</f>
        <v>444.42001299999998</v>
      </c>
      <c r="J47" s="14">
        <f t="shared" si="4"/>
        <v>4.8240715801970854E-2</v>
      </c>
      <c r="K47" s="14">
        <f>'^IXIC'!E42</f>
        <v>10569.290039</v>
      </c>
      <c r="O47" s="29"/>
      <c r="P47" s="30"/>
      <c r="Q47" s="30"/>
      <c r="R47" s="30"/>
      <c r="S47" s="31"/>
    </row>
    <row r="48" spans="2:26">
      <c r="B48" s="14">
        <f t="shared" si="2"/>
        <v>-2.7027680984041815E-2</v>
      </c>
      <c r="C48" s="14">
        <f>'^DJI'!E43</f>
        <v>34302.61</v>
      </c>
      <c r="D48" s="14">
        <f t="shared" si="0"/>
        <v>1.4075855310500464E-2</v>
      </c>
      <c r="E48" s="14">
        <f>'^HSI'!E43</f>
        <v>21738.660156000002</v>
      </c>
      <c r="F48" s="14">
        <f t="shared" si="3"/>
        <v>1.6616299755625057E-2</v>
      </c>
      <c r="G48" s="14">
        <f>'^N225'!E43</f>
        <v>26119.519531000002</v>
      </c>
      <c r="H48" s="14">
        <f t="shared" si="1"/>
        <v>-9.2812567208832263E-4</v>
      </c>
      <c r="I48" s="14">
        <f>'^STOXX'!E43</f>
        <v>452.540009</v>
      </c>
      <c r="J48" s="14">
        <f t="shared" si="4"/>
        <v>5.530160331405562E-3</v>
      </c>
      <c r="K48" s="14">
        <f>'^IXIC'!E43</f>
        <v>11079.160156</v>
      </c>
      <c r="O48" s="22" t="s">
        <v>33</v>
      </c>
      <c r="P48" s="23" t="s">
        <v>28</v>
      </c>
      <c r="Q48" s="23" t="s">
        <v>29</v>
      </c>
      <c r="R48" s="23" t="s">
        <v>30</v>
      </c>
      <c r="S48" s="23" t="s">
        <v>31</v>
      </c>
      <c r="U48" s="35"/>
    </row>
    <row r="49" spans="2:21" ht="15.75">
      <c r="B49" s="14">
        <f t="shared" si="2"/>
        <v>1.8054866010956058E-2</v>
      </c>
      <c r="C49" s="14">
        <f>'^DJI'!E44</f>
        <v>33375.49</v>
      </c>
      <c r="D49" s="14">
        <f t="shared" si="0"/>
        <v>2.9224777375604152E-2</v>
      </c>
      <c r="E49" s="14">
        <f>'^HSI'!E44</f>
        <v>22044.650390999999</v>
      </c>
      <c r="F49" s="14">
        <f t="shared" si="3"/>
        <v>3.1221132254297488E-2</v>
      </c>
      <c r="G49" s="14">
        <f>'^N225'!E44</f>
        <v>26553.529297000001</v>
      </c>
      <c r="H49" s="14">
        <f t="shared" si="1"/>
        <v>6.7460365251042834E-3</v>
      </c>
      <c r="I49" s="14">
        <f>'^STOXX'!E44</f>
        <v>452.11999500000002</v>
      </c>
      <c r="J49" s="14">
        <f t="shared" si="4"/>
        <v>4.3201230695653965E-2</v>
      </c>
      <c r="K49" s="14">
        <f>'^IXIC'!E44</f>
        <v>11140.429688</v>
      </c>
      <c r="O49" s="22" t="s">
        <v>1</v>
      </c>
      <c r="P49" s="23" cm="1">
        <f t="array" ref="P49:S53">100*P41:S45</f>
        <v>20</v>
      </c>
      <c r="Q49" s="25">
        <v>45.286011833629821</v>
      </c>
      <c r="R49" s="23">
        <v>22.409476700804213</v>
      </c>
      <c r="S49" s="23">
        <v>-21.210864112976488</v>
      </c>
      <c r="U49" s="35"/>
    </row>
    <row r="50" spans="2:21" ht="15.75">
      <c r="B50" s="14">
        <f t="shared" si="2"/>
        <v>-1.5324585732919491E-3</v>
      </c>
      <c r="C50" s="14">
        <f>'^DJI'!E45</f>
        <v>33978.080000000002</v>
      </c>
      <c r="D50" s="14">
        <f t="shared" si="0"/>
        <v>-4.5327436335695984E-2</v>
      </c>
      <c r="E50" s="14">
        <f>'^HSI'!E45</f>
        <v>22688.900390999999</v>
      </c>
      <c r="F50" s="14">
        <f t="shared" si="3"/>
        <v>4.634350786230701E-3</v>
      </c>
      <c r="G50" s="14">
        <f>'^N225'!E45</f>
        <v>27382.560547000001</v>
      </c>
      <c r="H50" s="14">
        <f t="shared" si="1"/>
        <v>1.2303042467782311E-2</v>
      </c>
      <c r="I50" s="14">
        <f>'^STOXX'!E45</f>
        <v>455.17001299999998</v>
      </c>
      <c r="J50" s="14">
        <f t="shared" si="4"/>
        <v>3.3148326304199956E-2</v>
      </c>
      <c r="K50" s="14">
        <f>'^IXIC'!E45</f>
        <v>11621.709961</v>
      </c>
      <c r="O50" s="22" t="s">
        <v>2</v>
      </c>
      <c r="P50" s="23">
        <v>20</v>
      </c>
      <c r="Q50" s="27">
        <v>10.729342605641271</v>
      </c>
      <c r="R50" s="23">
        <v>14.994677222291974</v>
      </c>
      <c r="S50" s="23">
        <v>-97.299095264069308</v>
      </c>
      <c r="U50" s="35"/>
    </row>
    <row r="51" spans="2:21" ht="15.75">
      <c r="B51" s="14">
        <f t="shared" si="2"/>
        <v>-1.6724631042673522E-3</v>
      </c>
      <c r="C51" s="14">
        <f>'^DJI'!E46</f>
        <v>33926.01</v>
      </c>
      <c r="D51" s="14">
        <f t="shared" si="0"/>
        <v>-2.1700857171810931E-2</v>
      </c>
      <c r="E51" s="14">
        <f>'^HSI'!E46</f>
        <v>21660.470702999999</v>
      </c>
      <c r="F51" s="14">
        <f t="shared" si="3"/>
        <v>5.8714175230123915E-3</v>
      </c>
      <c r="G51" s="14">
        <f>'^N225'!E46</f>
        <v>27509.460938</v>
      </c>
      <c r="H51" s="14">
        <f t="shared" si="1"/>
        <v>-6.2503506494647251E-3</v>
      </c>
      <c r="I51" s="14">
        <f>'^STOXX'!E46</f>
        <v>460.76998900000001</v>
      </c>
      <c r="J51" s="14">
        <f t="shared" si="4"/>
        <v>-2.4055240782149264E-2</v>
      </c>
      <c r="K51" s="14">
        <f>'^IXIC'!E46</f>
        <v>12006.950194999999</v>
      </c>
      <c r="O51" s="22" t="s">
        <v>10</v>
      </c>
      <c r="P51" s="23">
        <v>20</v>
      </c>
      <c r="Q51" s="27">
        <v>30.581886286888871</v>
      </c>
      <c r="R51" s="23">
        <v>21.055545468500075</v>
      </c>
      <c r="S51" s="23">
        <v>183.50512943727603</v>
      </c>
      <c r="U51" s="35"/>
    </row>
    <row r="52" spans="2:21" ht="15.75">
      <c r="B52" s="14">
        <f t="shared" si="2"/>
        <v>-1.2571868245165744E-3</v>
      </c>
      <c r="C52" s="14">
        <f>'^DJI'!E47</f>
        <v>33869.269999999997</v>
      </c>
      <c r="D52" s="14">
        <f t="shared" si="0"/>
        <v>-2.2208591275315454E-2</v>
      </c>
      <c r="E52" s="14">
        <f>'^HSI'!E47</f>
        <v>21190.419922000001</v>
      </c>
      <c r="F52" s="14">
        <f t="shared" si="3"/>
        <v>-5.7045181386629054E-3</v>
      </c>
      <c r="G52" s="14">
        <f>'^N225'!E47</f>
        <v>27670.980468999998</v>
      </c>
      <c r="H52" s="14">
        <f t="shared" si="1"/>
        <v>1.3998935967188495E-2</v>
      </c>
      <c r="I52" s="14">
        <f>'^STOXX'!E47</f>
        <v>457.89001500000001</v>
      </c>
      <c r="J52" s="14">
        <f t="shared" si="4"/>
        <v>5.9010671771218132E-3</v>
      </c>
      <c r="K52" s="14">
        <f>'^IXIC'!E47</f>
        <v>11718.120117</v>
      </c>
      <c r="O52" s="22" t="s">
        <v>4</v>
      </c>
      <c r="P52" s="23">
        <v>20</v>
      </c>
      <c r="Q52" s="27">
        <v>39.966819028290104</v>
      </c>
      <c r="R52" s="23">
        <v>25.631170733650734</v>
      </c>
      <c r="S52" s="23">
        <v>58.986457386747659</v>
      </c>
      <c r="U52" s="35"/>
    </row>
    <row r="53" spans="2:21" ht="15.75">
      <c r="B53" s="14">
        <f t="shared" si="2"/>
        <v>-2.9851280157769028E-2</v>
      </c>
      <c r="C53" s="14">
        <f>'^DJI'!E48</f>
        <v>33826.69</v>
      </c>
      <c r="D53" s="14">
        <f t="shared" si="0"/>
        <v>-3.4255693718337005E-2</v>
      </c>
      <c r="E53" s="14">
        <f>'^HSI'!E48</f>
        <v>20719.810547000001</v>
      </c>
      <c r="F53" s="14">
        <f t="shared" si="3"/>
        <v>-2.1680698683730457E-3</v>
      </c>
      <c r="G53" s="14">
        <f>'^N225'!E48</f>
        <v>27513.130859000001</v>
      </c>
      <c r="H53" s="14">
        <f t="shared" si="1"/>
        <v>-1.4214895909064659E-2</v>
      </c>
      <c r="I53" s="14">
        <f>'^STOXX'!E48</f>
        <v>464.29998799999998</v>
      </c>
      <c r="J53" s="14">
        <f t="shared" si="4"/>
        <v>-3.3284137600161863E-2</v>
      </c>
      <c r="K53" s="14">
        <f>'^IXIC'!E48</f>
        <v>11787.269531</v>
      </c>
      <c r="O53" s="22" t="s">
        <v>5</v>
      </c>
      <c r="P53" s="23">
        <v>20</v>
      </c>
      <c r="Q53" s="27">
        <v>-26.56405975445006</v>
      </c>
      <c r="R53" s="23">
        <v>15.909129874753008</v>
      </c>
      <c r="S53" s="23">
        <v>-23.981627446977864</v>
      </c>
    </row>
    <row r="54" spans="2:21">
      <c r="B54" s="14">
        <f t="shared" si="2"/>
        <v>1.7492500819699195E-2</v>
      </c>
      <c r="C54" s="14">
        <f>'^DJI'!E49</f>
        <v>32816.92</v>
      </c>
      <c r="D54" s="14">
        <f t="shared" si="0"/>
        <v>2.7861015075720544E-2</v>
      </c>
      <c r="E54" s="14">
        <f>'^HSI'!E49</f>
        <v>20010.039063</v>
      </c>
      <c r="F54" s="14">
        <f t="shared" si="3"/>
        <v>1.7265214679618581E-2</v>
      </c>
      <c r="G54" s="14">
        <f>'^N225'!E49</f>
        <v>27453.480468999998</v>
      </c>
      <c r="H54" s="14">
        <f t="shared" si="1"/>
        <v>1.4332527480903818E-2</v>
      </c>
      <c r="I54" s="14">
        <f>'^STOXX'!E49</f>
        <v>457.70001200000002</v>
      </c>
      <c r="J54" s="14">
        <f t="shared" si="4"/>
        <v>2.5807009506235625E-2</v>
      </c>
      <c r="K54" s="14">
        <f>'^IXIC'!E49</f>
        <v>11394.940430000001</v>
      </c>
      <c r="P54" s="5" t="str">
        <f>IF(SUM(P49:P53)=100,"[OK]","[Errore]")</f>
        <v>[OK]</v>
      </c>
      <c r="Q54" s="5" t="str">
        <f>IF(SUM(Q49:Q53)=100,"[OK]","[Errore]")</f>
        <v>[OK]</v>
      </c>
      <c r="R54" s="5" t="str">
        <f>IF(SUM(R49:R53)=100,"[OK]","[Errore]")</f>
        <v>[OK]</v>
      </c>
      <c r="S54" s="5" t="str">
        <f>IF(SUM(S49:S53)=100,"[OK]","[Errore]")</f>
        <v>[OK]</v>
      </c>
    </row>
    <row r="55" spans="2:21">
      <c r="B55" s="14">
        <f t="shared" si="2"/>
        <v>-4.4363191605395161E-2</v>
      </c>
      <c r="C55" s="14">
        <f>'^DJI'!E50</f>
        <v>33390.97</v>
      </c>
      <c r="D55" s="14">
        <f t="shared" si="0"/>
        <v>-6.0659621803971928E-2</v>
      </c>
      <c r="E55" s="14">
        <f>'^HSI'!E50</f>
        <v>20567.539063</v>
      </c>
      <c r="F55" s="14">
        <f t="shared" si="3"/>
        <v>7.7522236905164252E-3</v>
      </c>
      <c r="G55" s="14">
        <f>'^N225'!E50</f>
        <v>27927.470702999999</v>
      </c>
      <c r="H55" s="14">
        <f t="shared" si="1"/>
        <v>-2.2616636741984303E-2</v>
      </c>
      <c r="I55" s="14">
        <f>'^STOXX'!E50</f>
        <v>464.26001000000002</v>
      </c>
      <c r="J55" s="14">
        <f t="shared" si="4"/>
        <v>-4.7063021505905633E-2</v>
      </c>
      <c r="K55" s="14">
        <f>'^IXIC'!E50</f>
        <v>11689.009765999999</v>
      </c>
    </row>
    <row r="56" spans="2:21">
      <c r="B56" s="14">
        <f t="shared" si="2"/>
        <v>-1.4935925319119819E-3</v>
      </c>
      <c r="C56" s="14">
        <f>'^DJI'!E51</f>
        <v>31909.64</v>
      </c>
      <c r="D56" s="14">
        <f t="shared" si="0"/>
        <v>1.0283164878637395E-2</v>
      </c>
      <c r="E56" s="14">
        <f>'^HSI'!E51</f>
        <v>19319.919922000001</v>
      </c>
      <c r="F56" s="14">
        <f t="shared" si="3"/>
        <v>-2.8787041052229272E-2</v>
      </c>
      <c r="G56" s="14">
        <f>'^N225'!E51</f>
        <v>28143.970702999999</v>
      </c>
      <c r="H56" s="14">
        <f t="shared" si="1"/>
        <v>-3.8456478348543793E-2</v>
      </c>
      <c r="I56" s="14">
        <f>'^STOXX'!E51</f>
        <v>453.76001000000002</v>
      </c>
      <c r="J56" s="14">
        <f t="shared" si="4"/>
        <v>4.4135468932333825E-2</v>
      </c>
      <c r="K56" s="14">
        <f>'^IXIC'!E51</f>
        <v>11138.889648</v>
      </c>
    </row>
    <row r="57" spans="2:21">
      <c r="B57" s="14">
        <f t="shared" si="2"/>
        <v>1.1786775335368338E-2</v>
      </c>
      <c r="C57" s="14">
        <f>'^DJI'!E52</f>
        <v>31861.98</v>
      </c>
      <c r="D57" s="14">
        <f t="shared" si="0"/>
        <v>2.0344187114627394E-2</v>
      </c>
      <c r="E57" s="14">
        <f>'^HSI'!E52</f>
        <v>19518.589843999998</v>
      </c>
      <c r="F57" s="14">
        <f t="shared" si="3"/>
        <v>1.8826858172275576E-3</v>
      </c>
      <c r="G57" s="14">
        <f>'^N225'!E52</f>
        <v>27333.789063</v>
      </c>
      <c r="H57" s="14">
        <f t="shared" si="1"/>
        <v>8.7093741088188105E-3</v>
      </c>
      <c r="I57" s="14">
        <f>'^STOXX'!E52</f>
        <v>436.30999800000001</v>
      </c>
      <c r="J57" s="14">
        <f t="shared" si="4"/>
        <v>1.6632993642765603E-2</v>
      </c>
      <c r="K57" s="14">
        <f>'^IXIC'!E52</f>
        <v>11630.509765999999</v>
      </c>
    </row>
    <row r="58" spans="2:21">
      <c r="B58" s="14">
        <f t="shared" si="2"/>
        <v>3.215568934716781E-2</v>
      </c>
      <c r="C58" s="14">
        <f>'^DJI'!E53</f>
        <v>32237.53</v>
      </c>
      <c r="D58" s="14">
        <f t="shared" si="0"/>
        <v>2.4324034860426492E-2</v>
      </c>
      <c r="E58" s="14">
        <f>'^HSI'!E53</f>
        <v>19915.679688</v>
      </c>
      <c r="F58" s="14">
        <f t="shared" si="3"/>
        <v>2.3962916862179395E-2</v>
      </c>
      <c r="G58" s="14">
        <f>'^N225'!E53</f>
        <v>27385.25</v>
      </c>
      <c r="H58" s="14">
        <f t="shared" si="1"/>
        <v>4.0285409566429155E-2</v>
      </c>
      <c r="I58" s="14">
        <f>'^STOXX'!E53</f>
        <v>440.10998499999999</v>
      </c>
      <c r="J58" s="14">
        <f t="shared" si="4"/>
        <v>3.3656253599690232E-2</v>
      </c>
      <c r="K58" s="14">
        <f>'^IXIC'!E53</f>
        <v>11823.959961</v>
      </c>
    </row>
    <row r="59" spans="2:21">
      <c r="B59" s="14">
        <f t="shared" si="2"/>
        <v>6.3454663755497711E-3</v>
      </c>
      <c r="C59" s="14">
        <f>'^DJI'!E54</f>
        <v>33274.15</v>
      </c>
      <c r="D59" s="14">
        <f t="shared" si="0"/>
        <v>-3.3779307126877468E-3</v>
      </c>
      <c r="E59" s="14">
        <f>'^HSI'!E54</f>
        <v>20400.109375</v>
      </c>
      <c r="F59" s="14">
        <f t="shared" si="3"/>
        <v>-1.8657000744962963E-2</v>
      </c>
      <c r="G59" s="14">
        <f>'^N225'!E54</f>
        <v>28041.480468999998</v>
      </c>
      <c r="H59" s="14">
        <f t="shared" si="1"/>
        <v>2.4025991822697983E-3</v>
      </c>
      <c r="I59" s="14">
        <f>'^STOXX'!E54</f>
        <v>457.83999599999999</v>
      </c>
      <c r="J59" s="14">
        <f t="shared" si="4"/>
        <v>-1.0959841243329741E-2</v>
      </c>
      <c r="K59" s="14">
        <f>'^IXIC'!E54</f>
        <v>12221.910156</v>
      </c>
    </row>
    <row r="60" spans="2:21">
      <c r="B60" s="14">
        <f t="shared" si="2"/>
        <v>1.1980783203609712E-2</v>
      </c>
      <c r="C60" s="14">
        <f>'^DJI'!E55</f>
        <v>33485.29</v>
      </c>
      <c r="D60" s="14">
        <f t="shared" si="0"/>
        <v>5.2929159190687235E-3</v>
      </c>
      <c r="E60" s="14">
        <f>'^HSI'!E55</f>
        <v>20331.199218999998</v>
      </c>
      <c r="F60" s="14">
        <f t="shared" si="3"/>
        <v>3.5436774155683345E-2</v>
      </c>
      <c r="G60" s="14">
        <f>'^N225'!E55</f>
        <v>27518.310547000001</v>
      </c>
      <c r="H60" s="14">
        <f t="shared" si="1"/>
        <v>1.7366108783866747E-2</v>
      </c>
      <c r="I60" s="14">
        <f>'^STOXX'!E55</f>
        <v>458.94000199999999</v>
      </c>
      <c r="J60" s="14">
        <f t="shared" si="4"/>
        <v>2.9376144622058793E-3</v>
      </c>
      <c r="K60" s="14">
        <f>'^IXIC'!E55</f>
        <v>12087.959961</v>
      </c>
    </row>
    <row r="61" spans="2:21">
      <c r="B61" s="14">
        <f t="shared" si="2"/>
        <v>-2.2873435917049501E-3</v>
      </c>
      <c r="C61" s="14">
        <f>'^DJI'!E56</f>
        <v>33886.47</v>
      </c>
      <c r="D61" s="14">
        <f t="shared" si="0"/>
        <v>-1.7764246953856883E-2</v>
      </c>
      <c r="E61" s="14">
        <f>'^HSI'!E56</f>
        <v>20438.810547000001</v>
      </c>
      <c r="F61" s="14">
        <f t="shared" si="3"/>
        <v>2.4882345411342066E-3</v>
      </c>
      <c r="G61" s="14">
        <f>'^N225'!E56</f>
        <v>28493.470702999999</v>
      </c>
      <c r="H61" s="14">
        <f t="shared" si="1"/>
        <v>4.4762287851942981E-3</v>
      </c>
      <c r="I61" s="14">
        <f>'^STOXX'!E56</f>
        <v>466.91000400000001</v>
      </c>
      <c r="J61" s="14">
        <f t="shared" si="4"/>
        <v>-4.2075220335970427E-3</v>
      </c>
      <c r="K61" s="14">
        <f>'^IXIC'!E56</f>
        <v>12123.469727</v>
      </c>
    </row>
    <row r="62" spans="2:21">
      <c r="B62" s="14">
        <f t="shared" si="2"/>
        <v>8.5539454629779913E-3</v>
      </c>
      <c r="C62" s="14">
        <f>'^DJI'!E57</f>
        <v>33808.959999999999</v>
      </c>
      <c r="D62" s="14">
        <f t="shared" si="0"/>
        <v>-9.023838822688774E-3</v>
      </c>
      <c r="E62" s="14">
        <f>'^HSI'!E57</f>
        <v>20075.730468999998</v>
      </c>
      <c r="F62" s="14">
        <f t="shared" si="3"/>
        <v>1.0224987310529303E-2</v>
      </c>
      <c r="G62" s="14">
        <f>'^N225'!E57</f>
        <v>28564.369140999999</v>
      </c>
      <c r="H62" s="14">
        <f t="shared" si="1"/>
        <v>-5.0319509594882617E-3</v>
      </c>
      <c r="I62" s="14">
        <f>'^STOXX'!E57</f>
        <v>469</v>
      </c>
      <c r="J62" s="14">
        <f t="shared" si="4"/>
        <v>1.2766256214382519E-2</v>
      </c>
      <c r="K62" s="14">
        <f>'^IXIC'!E57</f>
        <v>12072.459961</v>
      </c>
    </row>
    <row r="63" spans="2:21">
      <c r="B63" s="14">
        <f t="shared" si="2"/>
        <v>-1.2428236596930922E-2</v>
      </c>
      <c r="C63" s="14">
        <f>'^DJI'!E58</f>
        <v>34098.160000000003</v>
      </c>
      <c r="D63" s="14">
        <f t="shared" si="0"/>
        <v>7.7780133757845782E-3</v>
      </c>
      <c r="E63" s="14">
        <f>'^HSI'!E58</f>
        <v>19894.570313</v>
      </c>
      <c r="F63" s="14">
        <f t="shared" si="3"/>
        <v>1.044861291674893E-2</v>
      </c>
      <c r="G63" s="14">
        <f>'^N225'!E58</f>
        <v>28856.439452999999</v>
      </c>
      <c r="H63" s="14">
        <f t="shared" si="1"/>
        <v>-2.8501992054839062E-3</v>
      </c>
      <c r="I63" s="14">
        <f>'^STOXX'!E58</f>
        <v>466.64001500000001</v>
      </c>
      <c r="J63" s="14">
        <f t="shared" si="4"/>
        <v>7.2220342431548155E-4</v>
      </c>
      <c r="K63" s="14">
        <f>'^IXIC'!E58</f>
        <v>12226.580078000001</v>
      </c>
    </row>
    <row r="64" spans="2:21">
      <c r="B64" s="14">
        <f t="shared" si="2"/>
        <v>-1.1099239243602845E-2</v>
      </c>
      <c r="C64" s="14">
        <f>'^DJI'!E59</f>
        <v>33674.379999999997</v>
      </c>
      <c r="D64" s="14">
        <f t="shared" si="0"/>
        <v>-2.1051612324053455E-2</v>
      </c>
      <c r="E64" s="14">
        <f>'^HSI'!E59</f>
        <v>20049.310547000001</v>
      </c>
      <c r="F64" s="14">
        <f t="shared" si="3"/>
        <v>7.900129061542539E-3</v>
      </c>
      <c r="G64" s="14">
        <f>'^N225'!E59</f>
        <v>29157.949218999998</v>
      </c>
      <c r="H64" s="14">
        <f t="shared" si="1"/>
        <v>3.8682169042920537E-4</v>
      </c>
      <c r="I64" s="14">
        <f>'^STOXX'!E59</f>
        <v>465.30999800000001</v>
      </c>
      <c r="J64" s="14">
        <f t="shared" si="4"/>
        <v>4.0317469844531849E-3</v>
      </c>
      <c r="K64" s="14">
        <f>'^IXIC'!E59</f>
        <v>12235.410156</v>
      </c>
    </row>
    <row r="65" spans="2:11">
      <c r="B65" s="14">
        <f t="shared" si="2"/>
        <v>3.7840136309772836E-3</v>
      </c>
      <c r="C65" s="14">
        <f>'^DJI'!E60</f>
        <v>33300.620000000003</v>
      </c>
      <c r="D65" s="14">
        <f t="shared" si="0"/>
        <v>-9.001261455696543E-3</v>
      </c>
      <c r="E65" s="14">
        <f>'^HSI'!E60</f>
        <v>19627.240234000001</v>
      </c>
      <c r="F65" s="14">
        <f t="shared" si="3"/>
        <v>4.8320208731431079E-2</v>
      </c>
      <c r="G65" s="14">
        <f>'^N225'!E60</f>
        <v>29388.300781000002</v>
      </c>
      <c r="H65" s="14">
        <f t="shared" si="1"/>
        <v>7.2182347036077619E-3</v>
      </c>
      <c r="I65" s="14">
        <f>'^STOXX'!E60</f>
        <v>465.48998999999998</v>
      </c>
      <c r="J65" s="14">
        <f t="shared" si="4"/>
        <v>3.0375909452868811E-2</v>
      </c>
      <c r="K65" s="14">
        <f>'^IXIC'!E60</f>
        <v>12284.740234000001</v>
      </c>
    </row>
    <row r="66" spans="2:11">
      <c r="B66" s="14">
        <f t="shared" si="2"/>
        <v>-9.9707927481771548E-3</v>
      </c>
      <c r="C66" s="14">
        <f>'^DJI'!E61</f>
        <v>33426.629999999997</v>
      </c>
      <c r="D66" s="14">
        <f t="shared" si="0"/>
        <v>-3.6176337232112256E-2</v>
      </c>
      <c r="E66" s="14">
        <f>'^HSI'!E61</f>
        <v>19450.570313</v>
      </c>
      <c r="F66" s="14">
        <f t="shared" si="3"/>
        <v>3.5042752815445098E-3</v>
      </c>
      <c r="G66" s="14">
        <f>'^N225'!E61</f>
        <v>30808.349609000001</v>
      </c>
      <c r="H66" s="14">
        <f t="shared" si="1"/>
        <v>-1.5868618758213247E-2</v>
      </c>
      <c r="I66" s="14">
        <f>'^STOXX'!E61</f>
        <v>468.85000600000001</v>
      </c>
      <c r="J66" s="14">
        <f t="shared" si="4"/>
        <v>2.5106062552519053E-2</v>
      </c>
      <c r="K66" s="14">
        <f>'^IXIC'!E61</f>
        <v>12657.900390999999</v>
      </c>
    </row>
    <row r="67" spans="2:11">
      <c r="B67" s="14">
        <f t="shared" si="2"/>
        <v>2.0228239277147776E-2</v>
      </c>
      <c r="C67" s="14">
        <f>'^DJI'!E62</f>
        <v>33093.339999999997</v>
      </c>
      <c r="D67" s="14">
        <f t="shared" si="0"/>
        <v>1.0829487288829209E-2</v>
      </c>
      <c r="E67" s="14">
        <f>'^HSI'!E62</f>
        <v>18746.919922000001</v>
      </c>
      <c r="F67" s="14">
        <f t="shared" si="3"/>
        <v>1.9663088681808681E-2</v>
      </c>
      <c r="G67" s="14">
        <f>'^N225'!E62</f>
        <v>30916.310547000001</v>
      </c>
      <c r="H67" s="14">
        <f t="shared" si="1"/>
        <v>1.6037580320863122E-3</v>
      </c>
      <c r="I67" s="14">
        <f>'^STOXX'!E62</f>
        <v>461.41000400000001</v>
      </c>
      <c r="J67" s="14">
        <f t="shared" si="4"/>
        <v>2.0428901446903534E-2</v>
      </c>
      <c r="K67" s="14">
        <f>'^IXIC'!E62</f>
        <v>12975.690430000001</v>
      </c>
    </row>
    <row r="68" spans="2:11">
      <c r="B68" s="14">
        <f t="shared" si="2"/>
        <v>3.3770935788423931E-3</v>
      </c>
      <c r="C68" s="14">
        <f>'^DJI'!E63</f>
        <v>33762.76</v>
      </c>
      <c r="D68" s="14">
        <f t="shared" si="0"/>
        <v>2.3219586906402516E-2</v>
      </c>
      <c r="E68" s="14">
        <f>'^HSI'!E63</f>
        <v>18949.939452999999</v>
      </c>
      <c r="F68" s="14">
        <f t="shared" si="3"/>
        <v>2.3504124843583829E-2</v>
      </c>
      <c r="G68" s="14">
        <f>'^N225'!E63</f>
        <v>31524.220702999999</v>
      </c>
      <c r="H68" s="14">
        <f t="shared" si="1"/>
        <v>-4.6304966521323165E-3</v>
      </c>
      <c r="I68" s="14">
        <f>'^STOXX'!E63</f>
        <v>462.14999399999999</v>
      </c>
      <c r="J68" s="14">
        <f t="shared" si="4"/>
        <v>1.3873904350492083E-3</v>
      </c>
      <c r="K68" s="14">
        <f>'^IXIC'!E63</f>
        <v>13240.769531</v>
      </c>
    </row>
    <row r="69" spans="2:11">
      <c r="B69" s="14">
        <f t="shared" si="2"/>
        <v>1.246694638628594E-2</v>
      </c>
      <c r="C69" s="14">
        <f>'^DJI'!E64</f>
        <v>33876.78</v>
      </c>
      <c r="D69" s="14">
        <f t="shared" si="0"/>
        <v>3.3544178721348149E-2</v>
      </c>
      <c r="E69" s="14">
        <f>'^HSI'!E64</f>
        <v>19389.949218999998</v>
      </c>
      <c r="F69" s="14">
        <f t="shared" si="3"/>
        <v>4.4658317513385108E-2</v>
      </c>
      <c r="G69" s="14">
        <f>'^N225'!E64</f>
        <v>32265.169922000001</v>
      </c>
      <c r="H69" s="14">
        <f t="shared" si="1"/>
        <v>1.4760500537803431E-2</v>
      </c>
      <c r="I69" s="14">
        <f>'^STOXX'!E64</f>
        <v>460.01001000000002</v>
      </c>
      <c r="J69" s="14">
        <f t="shared" si="4"/>
        <v>3.246294076591355E-2</v>
      </c>
      <c r="K69" s="14">
        <f>'^IXIC'!E64</f>
        <v>13259.139648</v>
      </c>
    </row>
    <row r="70" spans="2:11">
      <c r="B70" s="14">
        <f t="shared" si="2"/>
        <v>-1.6667774566811112E-2</v>
      </c>
      <c r="C70" s="14">
        <f>'^DJI'!E65</f>
        <v>34299.120000000003</v>
      </c>
      <c r="D70" s="14">
        <f t="shared" si="0"/>
        <v>-5.7404054281936054E-2</v>
      </c>
      <c r="E70" s="14">
        <f>'^HSI'!E65</f>
        <v>20040.369140999999</v>
      </c>
      <c r="F70" s="14">
        <f t="shared" si="3"/>
        <v>-2.7429446361909051E-2</v>
      </c>
      <c r="G70" s="14">
        <f>'^N225'!E65</f>
        <v>33706.078125</v>
      </c>
      <c r="H70" s="14">
        <f t="shared" si="1"/>
        <v>-2.9263010606589774E-2</v>
      </c>
      <c r="I70" s="14">
        <f>'^STOXX'!E65</f>
        <v>466.79998799999998</v>
      </c>
      <c r="J70" s="14">
        <f t="shared" si="4"/>
        <v>-1.4394226954872009E-2</v>
      </c>
      <c r="K70" s="14">
        <f>'^IXIC'!E65</f>
        <v>13689.570313</v>
      </c>
    </row>
    <row r="71" spans="2:11">
      <c r="B71" s="14">
        <f t="shared" si="2"/>
        <v>2.0166671459995567E-2</v>
      </c>
      <c r="C71" s="14">
        <f>'^DJI'!E66</f>
        <v>33727.43</v>
      </c>
      <c r="D71" s="14">
        <f t="shared" ref="D71:D110" si="5">(E72-E71)/E71</f>
        <v>1.4006895731076519E-3</v>
      </c>
      <c r="E71" s="14">
        <f>'^HSI'!E66</f>
        <v>18889.970702999999</v>
      </c>
      <c r="F71" s="14">
        <f t="shared" si="3"/>
        <v>1.2430776944818273E-2</v>
      </c>
      <c r="G71" s="14">
        <f>'^N225'!E66</f>
        <v>32781.539062999997</v>
      </c>
      <c r="H71" s="14">
        <f t="shared" ref="H71:H110" si="6">(I72-I71)/I71</f>
        <v>1.9397929357441581E-2</v>
      </c>
      <c r="I71" s="14">
        <f>'^STOXX'!E66</f>
        <v>453.14001500000001</v>
      </c>
      <c r="J71" s="14">
        <f t="shared" si="4"/>
        <v>2.1893641904412019E-2</v>
      </c>
      <c r="K71" s="14">
        <f>'^IXIC'!E66</f>
        <v>13492.519531</v>
      </c>
    </row>
    <row r="72" spans="2:11">
      <c r="B72" s="14">
        <f t="shared" ref="B72:B110" si="7">(C73-C72)/C72</f>
        <v>-1.955149443727552E-2</v>
      </c>
      <c r="C72" s="14">
        <f>'^DJI'!E67</f>
        <v>34407.599999999999</v>
      </c>
      <c r="D72" s="14">
        <f t="shared" si="5"/>
        <v>-2.9113869693358062E-2</v>
      </c>
      <c r="E72" s="14">
        <f>'^HSI'!E67</f>
        <v>18916.429688</v>
      </c>
      <c r="F72" s="14">
        <f t="shared" ref="F72:F110" si="8">(G73-G72)/G72</f>
        <v>-2.4122998544195473E-2</v>
      </c>
      <c r="G72" s="14">
        <f>'^N225'!E67</f>
        <v>33189.039062999997</v>
      </c>
      <c r="H72" s="14">
        <f t="shared" si="6"/>
        <v>-3.0913773117997194E-2</v>
      </c>
      <c r="I72" s="14">
        <f>'^STOXX'!E67</f>
        <v>461.92999300000002</v>
      </c>
      <c r="J72" s="14">
        <f t="shared" ref="J72:J110" si="9">(K73-K72)/K72</f>
        <v>-9.2254811254770096E-3</v>
      </c>
      <c r="K72" s="14">
        <f>'^IXIC'!E67</f>
        <v>13787.919921999999</v>
      </c>
    </row>
    <row r="73" spans="2:11">
      <c r="B73" s="14">
        <f t="shared" si="7"/>
        <v>2.2948058507989401E-2</v>
      </c>
      <c r="C73" s="14">
        <f>'^DJI'!E68</f>
        <v>33734.879999999997</v>
      </c>
      <c r="D73" s="14">
        <f t="shared" si="5"/>
        <v>5.706725703727767E-2</v>
      </c>
      <c r="E73" s="14">
        <f>'^HSI'!E68</f>
        <v>18365.699218999998</v>
      </c>
      <c r="F73" s="14">
        <f t="shared" si="8"/>
        <v>8.7680844167062534E-5</v>
      </c>
      <c r="G73" s="14">
        <f>'^N225'!E68</f>
        <v>32388.419922000001</v>
      </c>
      <c r="H73" s="14">
        <f t="shared" si="6"/>
        <v>2.9442629680902051E-2</v>
      </c>
      <c r="I73" s="14">
        <f>'^STOXX'!E68</f>
        <v>447.64999399999999</v>
      </c>
      <c r="J73" s="14">
        <f t="shared" si="9"/>
        <v>3.3159341312353957E-2</v>
      </c>
      <c r="K73" s="14">
        <f>'^IXIC'!E68</f>
        <v>13660.719727</v>
      </c>
    </row>
    <row r="74" spans="2:11">
      <c r="B74" s="14">
        <f t="shared" si="7"/>
        <v>2.082527384861306E-2</v>
      </c>
      <c r="C74" s="14">
        <f>'^DJI'!E69</f>
        <v>34509.03</v>
      </c>
      <c r="D74" s="14">
        <f t="shared" si="5"/>
        <v>-1.7437075276338025E-2</v>
      </c>
      <c r="E74" s="14">
        <f>'^HSI'!E69</f>
        <v>19413.779297000001</v>
      </c>
      <c r="F74" s="14">
        <f t="shared" si="8"/>
        <v>-2.6862112381109177E-3</v>
      </c>
      <c r="G74" s="14">
        <f>'^N225'!E69</f>
        <v>32391.259765999999</v>
      </c>
      <c r="H74" s="14">
        <f t="shared" si="6"/>
        <v>9.916904561160806E-3</v>
      </c>
      <c r="I74" s="14">
        <f>'^STOXX'!E69</f>
        <v>460.82998700000002</v>
      </c>
      <c r="J74" s="14">
        <f t="shared" si="9"/>
        <v>-5.7313549163143466E-3</v>
      </c>
      <c r="K74" s="14">
        <f>'^IXIC'!E69</f>
        <v>14113.700194999999</v>
      </c>
    </row>
    <row r="75" spans="2:11">
      <c r="B75" s="14">
        <f t="shared" si="7"/>
        <v>6.5743737383858704E-3</v>
      </c>
      <c r="C75" s="14">
        <f>'^DJI'!E70</f>
        <v>35227.69</v>
      </c>
      <c r="D75" s="14">
        <f t="shared" si="5"/>
        <v>4.4104289604461777E-2</v>
      </c>
      <c r="E75" s="14">
        <f>'^HSI'!E70</f>
        <v>19075.259765999999</v>
      </c>
      <c r="F75" s="14">
        <f t="shared" si="8"/>
        <v>1.4084229443494224E-2</v>
      </c>
      <c r="G75" s="14">
        <f>'^N225'!E70</f>
        <v>32304.25</v>
      </c>
      <c r="H75" s="14">
        <f t="shared" si="6"/>
        <v>1.1559959323935838E-2</v>
      </c>
      <c r="I75" s="14">
        <f>'^STOXX'!E70</f>
        <v>465.39999399999999</v>
      </c>
      <c r="J75" s="14">
        <f t="shared" si="9"/>
        <v>2.0227637564955603E-2</v>
      </c>
      <c r="K75" s="14">
        <f>'^IXIC'!E70</f>
        <v>14032.809569999999</v>
      </c>
    </row>
    <row r="76" spans="2:11">
      <c r="B76" s="14">
        <f t="shared" si="7"/>
        <v>-1.1102027141547342E-2</v>
      </c>
      <c r="C76" s="14">
        <f>'^DJI'!E71</f>
        <v>35459.29</v>
      </c>
      <c r="D76" s="14">
        <f t="shared" si="5"/>
        <v>-1.8933972465281043E-2</v>
      </c>
      <c r="E76" s="14">
        <f>'^HSI'!E71</f>
        <v>19916.560547000001</v>
      </c>
      <c r="F76" s="14">
        <f t="shared" si="8"/>
        <v>-1.7292239802032521E-2</v>
      </c>
      <c r="G76" s="14">
        <f>'^N225'!E71</f>
        <v>32759.230468999998</v>
      </c>
      <c r="H76" s="14">
        <f t="shared" si="6"/>
        <v>-2.4427545826984039E-2</v>
      </c>
      <c r="I76" s="14">
        <f>'^STOXX'!E71</f>
        <v>470.77999899999998</v>
      </c>
      <c r="J76" s="14">
        <f t="shared" si="9"/>
        <v>-2.8457749053242186E-2</v>
      </c>
      <c r="K76" s="14">
        <f>'^IXIC'!E71</f>
        <v>14316.660156</v>
      </c>
    </row>
    <row r="77" spans="2:11">
      <c r="B77" s="14">
        <f t="shared" si="7"/>
        <v>6.1536057254940541E-3</v>
      </c>
      <c r="C77" s="14">
        <f>'^DJI'!E72</f>
        <v>35065.620000000003</v>
      </c>
      <c r="D77" s="14">
        <f t="shared" si="5"/>
        <v>-2.3760711028475413E-2</v>
      </c>
      <c r="E77" s="14">
        <f>'^HSI'!E72</f>
        <v>19539.460938</v>
      </c>
      <c r="F77" s="14">
        <f t="shared" si="8"/>
        <v>8.7255792375612283E-3</v>
      </c>
      <c r="G77" s="14">
        <f>'^N225'!E72</f>
        <v>32192.75</v>
      </c>
      <c r="H77" s="14">
        <f t="shared" si="6"/>
        <v>-2.3947483069035661E-4</v>
      </c>
      <c r="I77" s="14">
        <f>'^STOXX'!E72</f>
        <v>459.27999899999998</v>
      </c>
      <c r="J77" s="14">
        <f t="shared" si="9"/>
        <v>-1.9008272238602849E-2</v>
      </c>
      <c r="K77" s="14">
        <f>'^IXIC'!E72</f>
        <v>13909.240234000001</v>
      </c>
    </row>
    <row r="78" spans="2:11">
      <c r="B78" s="14">
        <f t="shared" si="7"/>
        <v>-2.2094361334867779E-2</v>
      </c>
      <c r="C78" s="14">
        <f>'^DJI'!E73</f>
        <v>35281.4</v>
      </c>
      <c r="D78" s="14">
        <f t="shared" si="5"/>
        <v>-5.8942525670337219E-2</v>
      </c>
      <c r="E78" s="14">
        <f>'^HSI'!E73</f>
        <v>19075.189452999999</v>
      </c>
      <c r="F78" s="14">
        <f t="shared" si="8"/>
        <v>-3.1499095811029977E-2</v>
      </c>
      <c r="G78" s="14">
        <f>'^N225'!E73</f>
        <v>32473.650390999999</v>
      </c>
      <c r="H78" s="14">
        <f t="shared" si="6"/>
        <v>-2.3368274704820481E-2</v>
      </c>
      <c r="I78" s="14">
        <f>'^STOXX'!E73</f>
        <v>459.17001299999998</v>
      </c>
      <c r="J78" s="14">
        <f t="shared" si="9"/>
        <v>-2.5948936495896593E-2</v>
      </c>
      <c r="K78" s="14">
        <f>'^IXIC'!E73</f>
        <v>13644.849609000001</v>
      </c>
    </row>
    <row r="79" spans="2:11">
      <c r="B79" s="14">
        <f t="shared" si="7"/>
        <v>-4.4901900997858166E-3</v>
      </c>
      <c r="C79" s="14">
        <f>'^DJI'!E74</f>
        <v>34501.879999999997</v>
      </c>
      <c r="D79" s="14">
        <f t="shared" si="5"/>
        <v>9.3890272422257927E-3</v>
      </c>
      <c r="E79" s="14">
        <f>'^HSI'!E74</f>
        <v>17950.849609000001</v>
      </c>
      <c r="F79" s="14">
        <f t="shared" si="8"/>
        <v>5.5171808977278157E-3</v>
      </c>
      <c r="G79" s="14">
        <f>'^N225'!E74</f>
        <v>31450.759765999999</v>
      </c>
      <c r="H79" s="14">
        <f t="shared" si="6"/>
        <v>6.5783894988030367E-3</v>
      </c>
      <c r="I79" s="14">
        <f>'^STOXX'!E74</f>
        <v>448.44000199999999</v>
      </c>
      <c r="J79" s="14">
        <f t="shared" si="9"/>
        <v>2.2562265859528207E-2</v>
      </c>
      <c r="K79" s="14">
        <f>'^IXIC'!E74</f>
        <v>13290.780273</v>
      </c>
    </row>
    <row r="80" spans="2:11">
      <c r="B80" s="14">
        <f t="shared" si="7"/>
        <v>1.4296752900402334E-2</v>
      </c>
      <c r="C80" s="14">
        <f>'^DJI'!E75</f>
        <v>34346.959999999999</v>
      </c>
      <c r="D80" s="14">
        <f t="shared" si="5"/>
        <v>1.4496620081559776E-2</v>
      </c>
      <c r="E80" s="14">
        <f>'^HSI'!E75</f>
        <v>18119.390625</v>
      </c>
      <c r="F80" s="14">
        <f t="shared" si="8"/>
        <v>3.4351449840093355E-2</v>
      </c>
      <c r="G80" s="14">
        <f>'^N225'!E75</f>
        <v>31624.279297000001</v>
      </c>
      <c r="H80" s="14">
        <f t="shared" si="6"/>
        <v>1.4931632902867772E-2</v>
      </c>
      <c r="I80" s="14">
        <f>'^STOXX'!E75</f>
        <v>451.39001500000001</v>
      </c>
      <c r="J80" s="14">
        <f t="shared" si="9"/>
        <v>3.2460490580505597E-2</v>
      </c>
      <c r="K80" s="14">
        <f>'^IXIC'!E75</f>
        <v>13590.650390999999</v>
      </c>
    </row>
    <row r="81" spans="2:11">
      <c r="B81" s="14">
        <f t="shared" si="7"/>
        <v>-7.4840669716784393E-3</v>
      </c>
      <c r="C81" s="14">
        <f>'^DJI'!E76</f>
        <v>34838.01</v>
      </c>
      <c r="D81" s="14">
        <f t="shared" si="5"/>
        <v>-9.791624477560306E-3</v>
      </c>
      <c r="E81" s="14">
        <f>'^HSI'!E76</f>
        <v>18382.060547000001</v>
      </c>
      <c r="F81" s="14">
        <f t="shared" si="8"/>
        <v>-3.1726485075888509E-3</v>
      </c>
      <c r="G81" s="14">
        <f>'^N225'!E76</f>
        <v>32710.619140999999</v>
      </c>
      <c r="H81" s="14">
        <f t="shared" si="6"/>
        <v>-7.5742714123253462E-3</v>
      </c>
      <c r="I81" s="14">
        <f>'^STOXX'!E76</f>
        <v>458.13000499999998</v>
      </c>
      <c r="J81" s="14">
        <f t="shared" si="9"/>
        <v>-1.9261898877095375E-2</v>
      </c>
      <c r="K81" s="14">
        <f>'^IXIC'!E76</f>
        <v>14031.809569999999</v>
      </c>
    </row>
    <row r="82" spans="2:11">
      <c r="B82" s="14">
        <f t="shared" si="7"/>
        <v>1.1999208728968259E-3</v>
      </c>
      <c r="C82" s="14">
        <f>'^DJI'!E77</f>
        <v>34577.279999999999</v>
      </c>
      <c r="D82" s="14">
        <f t="shared" si="5"/>
        <v>-1.0537091479259891E-3</v>
      </c>
      <c r="E82" s="14">
        <f>'^HSI'!E77</f>
        <v>18202.070313</v>
      </c>
      <c r="F82" s="14">
        <f t="shared" si="8"/>
        <v>2.8406616661762866E-2</v>
      </c>
      <c r="G82" s="14">
        <f>'^N225'!E77</f>
        <v>32606.839843999998</v>
      </c>
      <c r="H82" s="14">
        <f t="shared" si="6"/>
        <v>1.5989946192847895E-2</v>
      </c>
      <c r="I82" s="14">
        <f>'^STOXX'!E77</f>
        <v>454.66000400000001</v>
      </c>
      <c r="J82" s="14">
        <f t="shared" si="9"/>
        <v>-3.8658633120458811E-3</v>
      </c>
      <c r="K82" s="14">
        <f>'^IXIC'!E77</f>
        <v>13761.530273</v>
      </c>
    </row>
    <row r="83" spans="2:11">
      <c r="B83" s="14">
        <f t="shared" si="7"/>
        <v>-1.8901018147091723E-2</v>
      </c>
      <c r="C83" s="14">
        <f>'^DJI'!E78</f>
        <v>34618.769999999997</v>
      </c>
      <c r="D83" s="14">
        <f t="shared" si="5"/>
        <v>-6.8988704044410836E-3</v>
      </c>
      <c r="E83" s="14">
        <f>'^HSI'!E78</f>
        <v>18182.890625</v>
      </c>
      <c r="F83" s="14">
        <f t="shared" si="8"/>
        <v>-3.3718326979710465E-2</v>
      </c>
      <c r="G83" s="14">
        <f>'^N225'!E78</f>
        <v>33533.089844000002</v>
      </c>
      <c r="H83" s="14">
        <f t="shared" si="6"/>
        <v>-1.876904104817459E-2</v>
      </c>
      <c r="I83" s="14">
        <f>'^STOXX'!E78</f>
        <v>461.92999300000002</v>
      </c>
      <c r="J83" s="14">
        <f t="shared" si="9"/>
        <v>-3.6220349610405801E-2</v>
      </c>
      <c r="K83" s="14">
        <f>'^IXIC'!E78</f>
        <v>13708.330078000001</v>
      </c>
    </row>
    <row r="84" spans="2:11">
      <c r="B84" s="14">
        <f t="shared" si="7"/>
        <v>-1.3445827459542989E-2</v>
      </c>
      <c r="C84" s="14">
        <f>'^DJI'!E79</f>
        <v>33964.44</v>
      </c>
      <c r="D84" s="14">
        <f t="shared" si="5"/>
        <v>-1.3722262762299426E-2</v>
      </c>
      <c r="E84" s="14">
        <f>'^HSI'!E79</f>
        <v>18057.449218999998</v>
      </c>
      <c r="F84" s="14">
        <f t="shared" si="8"/>
        <v>-1.6813286801109231E-2</v>
      </c>
      <c r="G84" s="14">
        <f>'^N225'!E79</f>
        <v>32402.410156000002</v>
      </c>
      <c r="H84" s="14">
        <f t="shared" si="6"/>
        <v>-6.7069870117154118E-3</v>
      </c>
      <c r="I84" s="14">
        <f>'^STOXX'!E79</f>
        <v>453.26001000000002</v>
      </c>
      <c r="J84" s="14">
        <f t="shared" si="9"/>
        <v>5.6848707667232366E-4</v>
      </c>
      <c r="K84" s="14">
        <f>'^IXIC'!E79</f>
        <v>13211.809569999999</v>
      </c>
    </row>
    <row r="85" spans="2:11">
      <c r="B85" s="14">
        <f t="shared" si="7"/>
        <v>-2.9897552089426533E-3</v>
      </c>
      <c r="C85" s="14">
        <f>'^DJI'!E80</f>
        <v>33507.760000000002</v>
      </c>
      <c r="D85" s="14">
        <f t="shared" si="5"/>
        <v>-1.817438873986358E-2</v>
      </c>
      <c r="E85" s="14">
        <f>'^HSI'!E80</f>
        <v>17809.660156000002</v>
      </c>
      <c r="F85" s="14">
        <f t="shared" si="8"/>
        <v>-2.708768709866969E-2</v>
      </c>
      <c r="G85" s="14">
        <f>'^N225'!E80</f>
        <v>31857.619140999999</v>
      </c>
      <c r="H85" s="14">
        <f t="shared" si="6"/>
        <v>-1.174982894640436E-2</v>
      </c>
      <c r="I85" s="14">
        <f>'^STOXX'!E80</f>
        <v>450.22000100000002</v>
      </c>
      <c r="J85" s="14">
        <f t="shared" si="9"/>
        <v>1.6038610607800916E-2</v>
      </c>
      <c r="K85" s="14">
        <f>'^IXIC'!E80</f>
        <v>13219.320313</v>
      </c>
    </row>
    <row r="86" spans="2:11">
      <c r="B86" s="14">
        <f t="shared" si="7"/>
        <v>7.865879539912763E-3</v>
      </c>
      <c r="C86" s="14">
        <f>'^DJI'!E81</f>
        <v>33407.58</v>
      </c>
      <c r="D86" s="14">
        <f t="shared" si="5"/>
        <v>1.8727502903286015E-2</v>
      </c>
      <c r="E86" s="14">
        <f>'^HSI'!E81</f>
        <v>17485.980468999998</v>
      </c>
      <c r="F86" s="14">
        <f t="shared" si="8"/>
        <v>4.2630565685170513E-2</v>
      </c>
      <c r="G86" s="14">
        <f>'^N225'!E81</f>
        <v>30994.669922000001</v>
      </c>
      <c r="H86" s="14">
        <f t="shared" si="6"/>
        <v>9.5520645199569619E-3</v>
      </c>
      <c r="I86" s="14">
        <f>'^STOXX'!E81</f>
        <v>444.92999300000002</v>
      </c>
      <c r="J86" s="14">
        <f t="shared" si="9"/>
        <v>-1.7950089328407585E-3</v>
      </c>
      <c r="K86" s="14">
        <f>'^IXIC'!E81</f>
        <v>13431.339844</v>
      </c>
    </row>
    <row r="87" spans="2:11">
      <c r="B87" s="14">
        <f t="shared" si="7"/>
        <v>-1.6131398654484284E-2</v>
      </c>
      <c r="C87" s="14">
        <f>'^DJI'!E82</f>
        <v>33670.36</v>
      </c>
      <c r="D87" s="14">
        <f t="shared" si="5"/>
        <v>-3.6001919230553119E-2</v>
      </c>
      <c r="E87" s="14">
        <f>'^HSI'!E82</f>
        <v>17813.449218999998</v>
      </c>
      <c r="F87" s="14">
        <f t="shared" si="8"/>
        <v>-3.2696842997814377E-2</v>
      </c>
      <c r="G87" s="14">
        <f>'^N225'!E82</f>
        <v>32315.990234000001</v>
      </c>
      <c r="H87" s="14">
        <f t="shared" si="6"/>
        <v>-3.4395970971040184E-2</v>
      </c>
      <c r="I87" s="14">
        <f>'^STOXX'!E82</f>
        <v>449.17999300000002</v>
      </c>
      <c r="J87" s="14">
        <f t="shared" si="9"/>
        <v>-3.158153355974809E-2</v>
      </c>
      <c r="K87" s="14">
        <f>'^IXIC'!E82</f>
        <v>13407.230469</v>
      </c>
    </row>
    <row r="88" spans="2:11">
      <c r="B88" s="14">
        <f t="shared" si="7"/>
        <v>-2.1407175551457543E-2</v>
      </c>
      <c r="C88" s="14">
        <f>'^DJI'!E83</f>
        <v>33127.21</v>
      </c>
      <c r="D88" s="14">
        <f t="shared" si="5"/>
        <v>1.3195777033182546E-2</v>
      </c>
      <c r="E88" s="14">
        <f>'^HSI'!E83</f>
        <v>17172.130859000001</v>
      </c>
      <c r="F88" s="14">
        <f t="shared" si="8"/>
        <v>-8.5628729235594243E-3</v>
      </c>
      <c r="G88" s="14">
        <f>'^N225'!E83</f>
        <v>31259.359375</v>
      </c>
      <c r="H88" s="14">
        <f t="shared" si="6"/>
        <v>-9.5682196176182371E-3</v>
      </c>
      <c r="I88" s="14">
        <f>'^STOXX'!E83</f>
        <v>433.73001099999999</v>
      </c>
      <c r="J88" s="14">
        <f t="shared" si="9"/>
        <v>-2.6248059335947288E-2</v>
      </c>
      <c r="K88" s="14">
        <f>'^IXIC'!E83</f>
        <v>12983.809569999999</v>
      </c>
    </row>
    <row r="89" spans="2:11">
      <c r="B89" s="14">
        <f t="shared" si="7"/>
        <v>5.0689970556526395E-2</v>
      </c>
      <c r="C89" s="14">
        <f>'^DJI'!E84</f>
        <v>32418.05</v>
      </c>
      <c r="D89" s="14">
        <f t="shared" si="5"/>
        <v>1.5253335435758049E-2</v>
      </c>
      <c r="E89" s="14">
        <f>'^HSI'!E84</f>
        <v>17398.730468999998</v>
      </c>
      <c r="F89" s="14">
        <f t="shared" si="8"/>
        <v>3.0918003791085578E-2</v>
      </c>
      <c r="G89" s="14">
        <f>'^N225'!E84</f>
        <v>30991.689452999999</v>
      </c>
      <c r="H89" s="14">
        <f t="shared" si="6"/>
        <v>3.4126363991905329E-2</v>
      </c>
      <c r="I89" s="14">
        <f>'^STOXX'!E84</f>
        <v>429.57998700000002</v>
      </c>
      <c r="J89" s="14">
        <f t="shared" si="9"/>
        <v>6.6065796235184299E-2</v>
      </c>
      <c r="K89" s="14">
        <f>'^IXIC'!E84</f>
        <v>12643.009765999999</v>
      </c>
    </row>
    <row r="90" spans="2:11">
      <c r="B90" s="14">
        <f t="shared" si="7"/>
        <v>6.5111980393008501E-3</v>
      </c>
      <c r="C90" s="14">
        <f>'^DJI'!E85</f>
        <v>34061.32</v>
      </c>
      <c r="D90" s="14">
        <f t="shared" si="5"/>
        <v>-2.609014190412157E-2</v>
      </c>
      <c r="E90" s="14">
        <f>'^HSI'!E85</f>
        <v>17664.119140999999</v>
      </c>
      <c r="F90" s="14">
        <f t="shared" si="8"/>
        <v>1.9349635880013281E-2</v>
      </c>
      <c r="G90" s="14">
        <f>'^N225'!E85</f>
        <v>31949.890625</v>
      </c>
      <c r="H90" s="14">
        <f t="shared" si="6"/>
        <v>-2.0934450318170822E-3</v>
      </c>
      <c r="I90" s="14">
        <f>'^STOXX'!E85</f>
        <v>444.23998999999998</v>
      </c>
      <c r="J90" s="14">
        <f t="shared" si="9"/>
        <v>2.3729294281013752E-2</v>
      </c>
      <c r="K90" s="14">
        <f>'^IXIC'!E85</f>
        <v>13478.280273</v>
      </c>
    </row>
    <row r="91" spans="2:11">
      <c r="B91" s="14">
        <f t="shared" si="7"/>
        <v>1.9373393887950632E-2</v>
      </c>
      <c r="C91" s="14">
        <f>'^DJI'!E86</f>
        <v>34283.1</v>
      </c>
      <c r="D91" s="14">
        <f t="shared" si="5"/>
        <v>1.458617090093179E-2</v>
      </c>
      <c r="E91" s="14">
        <f>'^HSI'!E86</f>
        <v>17203.259765999999</v>
      </c>
      <c r="F91" s="14">
        <f t="shared" si="8"/>
        <v>3.1229625038681014E-2</v>
      </c>
      <c r="G91" s="14">
        <f>'^N225'!E86</f>
        <v>32568.109375</v>
      </c>
      <c r="H91" s="14">
        <f t="shared" si="6"/>
        <v>2.8219550780354763E-2</v>
      </c>
      <c r="I91" s="14">
        <f>'^STOXX'!E86</f>
        <v>443.30999800000001</v>
      </c>
      <c r="J91" s="14">
        <f t="shared" si="9"/>
        <v>2.3725721033427519E-2</v>
      </c>
      <c r="K91" s="14">
        <f>'^IXIC'!E86</f>
        <v>13798.110352</v>
      </c>
    </row>
    <row r="92" spans="2:11">
      <c r="B92" s="14">
        <f t="shared" si="7"/>
        <v>1.2684535105450293E-2</v>
      </c>
      <c r="C92" s="14">
        <f>'^DJI'!E87</f>
        <v>34947.279999999999</v>
      </c>
      <c r="D92" s="14">
        <f t="shared" si="5"/>
        <v>6.0289519191574405E-3</v>
      </c>
      <c r="E92" s="14">
        <f>'^HSI'!E87</f>
        <v>17454.189452999999</v>
      </c>
      <c r="F92" s="14">
        <f t="shared" si="8"/>
        <v>1.2008870555450283E-3</v>
      </c>
      <c r="G92" s="14">
        <f>'^N225'!E87</f>
        <v>33585.199219000002</v>
      </c>
      <c r="H92" s="14">
        <f t="shared" si="6"/>
        <v>9.1264181828684295E-3</v>
      </c>
      <c r="I92" s="14">
        <f>'^STOXX'!E87</f>
        <v>455.82000699999998</v>
      </c>
      <c r="J92" s="14">
        <f t="shared" si="9"/>
        <v>8.8753894265853669E-3</v>
      </c>
      <c r="K92" s="14">
        <f>'^IXIC'!E87</f>
        <v>14125.480469</v>
      </c>
    </row>
    <row r="93" spans="2:11">
      <c r="B93" s="14">
        <f t="shared" si="7"/>
        <v>2.4157000014410627E-2</v>
      </c>
      <c r="C93" s="14">
        <f>'^DJI'!E88</f>
        <v>35390.57</v>
      </c>
      <c r="D93" s="14">
        <f t="shared" si="5"/>
        <v>-4.1522962844945353E-2</v>
      </c>
      <c r="E93" s="14">
        <f>'^HSI'!E88</f>
        <v>17559.419922000001</v>
      </c>
      <c r="F93" s="14">
        <f t="shared" si="8"/>
        <v>-5.770006414396742E-3</v>
      </c>
      <c r="G93" s="14">
        <f>'^N225'!E88</f>
        <v>33625.53125</v>
      </c>
      <c r="H93" s="14">
        <f t="shared" si="6"/>
        <v>1.3522328908331681E-2</v>
      </c>
      <c r="I93" s="14">
        <f>'^STOXX'!E88</f>
        <v>459.98001099999999</v>
      </c>
      <c r="J93" s="14">
        <f t="shared" si="9"/>
        <v>3.801925182466468E-3</v>
      </c>
      <c r="K93" s="14">
        <f>'^IXIC'!E88</f>
        <v>14250.849609000001</v>
      </c>
    </row>
    <row r="94" spans="2:11">
      <c r="B94" s="14">
        <f t="shared" si="7"/>
        <v>6.1800775268597838E-5</v>
      </c>
      <c r="C94" s="14">
        <f>'^DJI'!E89</f>
        <v>36245.5</v>
      </c>
      <c r="D94" s="14">
        <f t="shared" si="5"/>
        <v>-2.9466536008665126E-2</v>
      </c>
      <c r="E94" s="14">
        <f>'^HSI'!E89</f>
        <v>16830.300781000002</v>
      </c>
      <c r="F94" s="14">
        <f t="shared" si="8"/>
        <v>-3.3610575359097533E-2</v>
      </c>
      <c r="G94" s="14">
        <f>'^N225'!E89</f>
        <v>33431.511719000002</v>
      </c>
      <c r="H94" s="14">
        <f t="shared" si="6"/>
        <v>1.2998708374121636E-2</v>
      </c>
      <c r="I94" s="14">
        <f>'^STOXX'!E89</f>
        <v>466.20001200000002</v>
      </c>
      <c r="J94" s="14">
        <f t="shared" si="9"/>
        <v>6.9164099699070515E-3</v>
      </c>
      <c r="K94" s="14">
        <f>'^IXIC'!E89</f>
        <v>14305.030273</v>
      </c>
    </row>
    <row r="95" spans="2:11">
      <c r="B95" s="14">
        <f t="shared" si="7"/>
        <v>2.9284032604515571E-2</v>
      </c>
      <c r="C95" s="14">
        <f>'^DJI'!E90</f>
        <v>36247.74</v>
      </c>
      <c r="D95" s="14">
        <f t="shared" si="5"/>
        <v>2.8027976146048208E-2</v>
      </c>
      <c r="E95" s="14">
        <f>'^HSI'!E90</f>
        <v>16334.370117</v>
      </c>
      <c r="F95" s="14">
        <f t="shared" si="8"/>
        <v>2.0511770783328109E-2</v>
      </c>
      <c r="G95" s="14">
        <f>'^N225'!E90</f>
        <v>32307.859375</v>
      </c>
      <c r="H95" s="14">
        <f t="shared" si="6"/>
        <v>9.2109746916745547E-3</v>
      </c>
      <c r="I95" s="14">
        <f>'^STOXX'!E90</f>
        <v>472.26001000000002</v>
      </c>
      <c r="J95" s="14">
        <f t="shared" si="9"/>
        <v>2.8460917564381898E-2</v>
      </c>
      <c r="K95" s="14">
        <f>'^IXIC'!E90</f>
        <v>14403.969727</v>
      </c>
    </row>
    <row r="96" spans="2:11">
      <c r="B96" s="14">
        <f t="shared" si="7"/>
        <v>2.0571322584605092E-3</v>
      </c>
      <c r="C96" s="14">
        <f>'^DJI'!E91</f>
        <v>37309.22</v>
      </c>
      <c r="D96" s="14">
        <f t="shared" si="5"/>
        <v>-2.6904132916347412E-2</v>
      </c>
      <c r="E96" s="14">
        <f>'^HSI'!E91</f>
        <v>16792.189452999999</v>
      </c>
      <c r="F96" s="14">
        <f t="shared" si="8"/>
        <v>6.0205242344446965E-3</v>
      </c>
      <c r="G96" s="14">
        <f>'^N225'!E91</f>
        <v>32970.550780999998</v>
      </c>
      <c r="H96" s="14">
        <f t="shared" si="6"/>
        <v>2.0772141397751307E-3</v>
      </c>
      <c r="I96" s="14">
        <f>'^STOXX'!E91</f>
        <v>476.60998499999999</v>
      </c>
      <c r="J96" s="14">
        <f t="shared" si="9"/>
        <v>1.2086591931288596E-2</v>
      </c>
      <c r="K96" s="14">
        <f>'^IXIC'!E91</f>
        <v>14813.919921999999</v>
      </c>
    </row>
    <row r="97" spans="1:11">
      <c r="B97" s="14">
        <f t="shared" si="7"/>
        <v>8.1198909644446746E-3</v>
      </c>
      <c r="C97" s="14">
        <f>'^DJI'!E92</f>
        <v>37385.97</v>
      </c>
      <c r="D97" s="14">
        <f t="shared" si="5"/>
        <v>4.3265772538788168E-2</v>
      </c>
      <c r="E97" s="14">
        <f>'^HSI'!E92</f>
        <v>16340.410156</v>
      </c>
      <c r="F97" s="14">
        <f t="shared" si="8"/>
        <v>8.8974838607396665E-3</v>
      </c>
      <c r="G97" s="14">
        <f>'^N225'!E92</f>
        <v>33169.050780999998</v>
      </c>
      <c r="H97" s="14">
        <f t="shared" si="6"/>
        <v>2.9731636979920852E-3</v>
      </c>
      <c r="I97" s="14">
        <f>'^STOXX'!E92</f>
        <v>477.60000600000001</v>
      </c>
      <c r="J97" s="14">
        <f t="shared" si="9"/>
        <v>1.2259000274576549E-3</v>
      </c>
      <c r="K97" s="14">
        <f>'^IXIC'!E92</f>
        <v>14992.969727</v>
      </c>
    </row>
    <row r="98" spans="1:11">
      <c r="B98" s="14">
        <f t="shared" si="7"/>
        <v>-5.9281699909311788E-3</v>
      </c>
      <c r="C98" s="14">
        <f>'^DJI'!E93</f>
        <v>37689.54</v>
      </c>
      <c r="D98" s="14">
        <f t="shared" si="5"/>
        <v>-3.0037473667615975E-2</v>
      </c>
      <c r="E98" s="14">
        <f>'^HSI'!E93</f>
        <v>17047.390625</v>
      </c>
      <c r="F98" s="14">
        <f t="shared" si="8"/>
        <v>-2.5923247204216078E-3</v>
      </c>
      <c r="G98" s="14">
        <f>'^N225'!E93</f>
        <v>33464.171875</v>
      </c>
      <c r="H98" s="14">
        <f t="shared" si="6"/>
        <v>-5.5112188648144839E-3</v>
      </c>
      <c r="I98" s="14">
        <f>'^STOXX'!E93</f>
        <v>479.01998900000001</v>
      </c>
      <c r="J98" s="14">
        <f t="shared" si="9"/>
        <v>-3.2460725297334632E-2</v>
      </c>
      <c r="K98" s="14">
        <f>'^IXIC'!E93</f>
        <v>15011.349609000001</v>
      </c>
    </row>
    <row r="99" spans="1:11">
      <c r="B99" s="14">
        <f t="shared" si="7"/>
        <v>3.3931998811725416E-3</v>
      </c>
      <c r="C99" s="14">
        <f>'^DJI'!E94</f>
        <v>37466.11</v>
      </c>
      <c r="D99" s="14">
        <f t="shared" si="5"/>
        <v>-1.7583561902210623E-2</v>
      </c>
      <c r="E99" s="14">
        <f>'^HSI'!E94</f>
        <v>16535.330077999999</v>
      </c>
      <c r="F99" s="14">
        <f t="shared" si="8"/>
        <v>6.5903457380199468E-2</v>
      </c>
      <c r="G99" s="14">
        <f>'^N225'!E94</f>
        <v>33377.421875</v>
      </c>
      <c r="H99" s="14">
        <f t="shared" si="6"/>
        <v>7.9769300980640377E-4</v>
      </c>
      <c r="I99" s="14">
        <f>'^STOXX'!E94</f>
        <v>476.38000499999998</v>
      </c>
      <c r="J99" s="14">
        <f t="shared" si="9"/>
        <v>3.0892817463049074E-2</v>
      </c>
      <c r="K99" s="14">
        <f>'^IXIC'!E94</f>
        <v>14524.070313</v>
      </c>
    </row>
    <row r="100" spans="1:11">
      <c r="B100" s="14">
        <f t="shared" si="7"/>
        <v>7.1917185110940314E-3</v>
      </c>
      <c r="C100" s="14">
        <f>'^DJI'!E95</f>
        <v>37593.24</v>
      </c>
      <c r="D100" s="14">
        <f t="shared" si="5"/>
        <v>-5.7612424790682869E-2</v>
      </c>
      <c r="E100" s="14">
        <f>'^HSI'!E95</f>
        <v>16244.580078000001</v>
      </c>
      <c r="F100" s="14">
        <f t="shared" si="8"/>
        <v>1.085417457415336E-2</v>
      </c>
      <c r="G100" s="14">
        <f>'^N225'!E95</f>
        <v>35577.109375</v>
      </c>
      <c r="H100" s="14">
        <f t="shared" si="6"/>
        <v>-1.5773176949132217E-2</v>
      </c>
      <c r="I100" s="14">
        <f>'^STOXX'!E95</f>
        <v>476.76001000000002</v>
      </c>
      <c r="J100" s="14">
        <f t="shared" si="9"/>
        <v>2.2588351532093934E-2</v>
      </c>
      <c r="K100" s="14">
        <f>'^IXIC'!E95</f>
        <v>14972.759765999999</v>
      </c>
    </row>
    <row r="101" spans="1:11">
      <c r="B101" s="14">
        <f t="shared" si="7"/>
        <v>6.4925152389102396E-3</v>
      </c>
      <c r="C101" s="14">
        <f>'^DJI'!E96</f>
        <v>37863.599999999999</v>
      </c>
      <c r="D101" s="14">
        <f t="shared" si="5"/>
        <v>4.2037563039283403E-2</v>
      </c>
      <c r="E101" s="14">
        <f>'^HSI'!E96</f>
        <v>15308.690430000001</v>
      </c>
      <c r="F101" s="14">
        <f t="shared" si="8"/>
        <v>-5.9004428898514873E-3</v>
      </c>
      <c r="G101" s="14">
        <f>'^N225'!E96</f>
        <v>35963.269530999998</v>
      </c>
      <c r="H101" s="14">
        <f t="shared" si="6"/>
        <v>3.1114155466587596E-2</v>
      </c>
      <c r="I101" s="14">
        <f>'^STOXX'!E96</f>
        <v>469.23998999999998</v>
      </c>
      <c r="J101" s="14">
        <f t="shared" si="9"/>
        <v>9.4305342884569605E-3</v>
      </c>
      <c r="K101" s="14">
        <f>'^IXIC'!E96</f>
        <v>15310.969727</v>
      </c>
    </row>
    <row r="102" spans="1:11">
      <c r="B102" s="14">
        <f t="shared" si="7"/>
        <v>1.4305908012793744E-2</v>
      </c>
      <c r="C102" s="14">
        <f>'^DJI'!E97</f>
        <v>38109.43</v>
      </c>
      <c r="D102" s="14">
        <f t="shared" si="5"/>
        <v>-2.6245289009183048E-2</v>
      </c>
      <c r="E102" s="14">
        <f>'^HSI'!E97</f>
        <v>15952.230469</v>
      </c>
      <c r="F102" s="14">
        <f t="shared" si="8"/>
        <v>1.1382854119811471E-2</v>
      </c>
      <c r="G102" s="14">
        <f>'^N225'!E97</f>
        <v>35751.070312999997</v>
      </c>
      <c r="H102" s="14">
        <f t="shared" si="6"/>
        <v>1.8600570590290641E-4</v>
      </c>
      <c r="I102" s="14">
        <f>'^STOXX'!E97</f>
        <v>483.83999599999999</v>
      </c>
      <c r="J102" s="14">
        <f t="shared" si="9"/>
        <v>1.123169172678244E-2</v>
      </c>
      <c r="K102" s="14">
        <f>'^IXIC'!E97</f>
        <v>15455.360352</v>
      </c>
    </row>
    <row r="103" spans="1:11">
      <c r="B103" s="14">
        <f t="shared" si="7"/>
        <v>4.3151374919738676E-4</v>
      </c>
      <c r="C103" s="14">
        <f>'^DJI'!E98</f>
        <v>38654.620000000003</v>
      </c>
      <c r="D103" s="14">
        <f t="shared" si="5"/>
        <v>1.3713566876931959E-2</v>
      </c>
      <c r="E103" s="14">
        <f>'^HSI'!E98</f>
        <v>15533.559569999999</v>
      </c>
      <c r="F103" s="14">
        <f t="shared" si="8"/>
        <v>2.0449193666873179E-2</v>
      </c>
      <c r="G103" s="14">
        <f>'^N225'!E98</f>
        <v>36158.019530999998</v>
      </c>
      <c r="H103" s="14">
        <f t="shared" si="6"/>
        <v>1.8597607360947193E-3</v>
      </c>
      <c r="I103" s="14">
        <f>'^STOXX'!E98</f>
        <v>483.92999300000002</v>
      </c>
      <c r="J103" s="14">
        <f t="shared" si="9"/>
        <v>2.31435865164967E-2</v>
      </c>
      <c r="K103" s="14">
        <f>'^IXIC'!E98</f>
        <v>15628.950194999999</v>
      </c>
    </row>
    <row r="104" spans="1:11">
      <c r="B104" s="14">
        <f t="shared" si="7"/>
        <v>-1.1199520057511628E-3</v>
      </c>
      <c r="C104" s="14">
        <f>'^DJI'!E99</f>
        <v>38671.300000000003</v>
      </c>
      <c r="D104" s="14">
        <f t="shared" si="5"/>
        <v>3.7683095634780256E-2</v>
      </c>
      <c r="E104" s="14">
        <f>'^HSI'!E99</f>
        <v>15746.580078000001</v>
      </c>
      <c r="F104" s="14">
        <f t="shared" si="8"/>
        <v>4.3087465877316072E-2</v>
      </c>
      <c r="G104" s="14">
        <f>'^N225'!E99</f>
        <v>36897.421875</v>
      </c>
      <c r="H104" s="14">
        <f t="shared" si="6"/>
        <v>1.3943050515148867E-2</v>
      </c>
      <c r="I104" s="14">
        <f>'^STOXX'!E99</f>
        <v>484.82998700000002</v>
      </c>
      <c r="J104" s="14">
        <f t="shared" si="9"/>
        <v>-1.3445959260120035E-2</v>
      </c>
      <c r="K104" s="14">
        <f>'^IXIC'!E99</f>
        <v>15990.660156</v>
      </c>
    </row>
    <row r="105" spans="1:11">
      <c r="B105" s="14">
        <f t="shared" si="7"/>
        <v>1.3035625203382337E-2</v>
      </c>
      <c r="C105" s="14">
        <f>'^DJI'!E100</f>
        <v>38627.99</v>
      </c>
      <c r="D105" s="14">
        <f t="shared" si="5"/>
        <v>2.3616913072067442E-2</v>
      </c>
      <c r="E105" s="14">
        <f>'^HSI'!E100</f>
        <v>16339.959961</v>
      </c>
      <c r="F105" s="14">
        <f t="shared" si="8"/>
        <v>1.5886861056015257E-2</v>
      </c>
      <c r="G105" s="14">
        <f>'^N225'!E100</f>
        <v>38487.238280999998</v>
      </c>
      <c r="H105" s="14">
        <f t="shared" si="6"/>
        <v>1.1513667987661846E-2</v>
      </c>
      <c r="I105" s="14">
        <f>'^STOXX'!E100</f>
        <v>491.58999599999999</v>
      </c>
      <c r="J105" s="14">
        <f t="shared" si="9"/>
        <v>1.4019702295518559E-2</v>
      </c>
      <c r="K105" s="14">
        <f>'^IXIC'!E100</f>
        <v>15775.650390999999</v>
      </c>
    </row>
    <row r="106" spans="1:11">
      <c r="B106" s="14">
        <f t="shared" si="7"/>
        <v>-1.1282461994203002E-3</v>
      </c>
      <c r="C106" s="14">
        <f>'^DJI'!E101</f>
        <v>39131.53</v>
      </c>
      <c r="D106" s="14">
        <f t="shared" si="5"/>
        <v>-8.1562279666123859E-3</v>
      </c>
      <c r="E106" s="14">
        <f>'^HSI'!E101</f>
        <v>16725.859375</v>
      </c>
      <c r="F106" s="14">
        <f t="shared" si="8"/>
        <v>2.0771561379584354E-2</v>
      </c>
      <c r="G106" s="14">
        <f>'^N225'!E101</f>
        <v>39098.679687999997</v>
      </c>
      <c r="H106" s="14">
        <f t="shared" si="6"/>
        <v>6.6362393162396559E-4</v>
      </c>
      <c r="I106" s="14">
        <f>'^STOXX'!E101</f>
        <v>497.25</v>
      </c>
      <c r="J106" s="14">
        <f t="shared" si="9"/>
        <v>1.7385962432420576E-2</v>
      </c>
      <c r="K106" s="14">
        <f>'^IXIC'!E101</f>
        <v>15996.820313</v>
      </c>
    </row>
    <row r="107" spans="1:11">
      <c r="B107" s="14">
        <f t="shared" si="7"/>
        <v>-9.3183528801366565E-3</v>
      </c>
      <c r="C107" s="14">
        <f>'^DJI'!E102</f>
        <v>39087.379999999997</v>
      </c>
      <c r="D107" s="14">
        <f t="shared" si="5"/>
        <v>-1.422891989019629E-2</v>
      </c>
      <c r="E107" s="14">
        <f>'^HSI'!E102</f>
        <v>16589.439452999999</v>
      </c>
      <c r="F107" s="14">
        <f t="shared" si="8"/>
        <v>-5.5593672407611896E-3</v>
      </c>
      <c r="G107" s="14">
        <f>'^N225'!E102</f>
        <v>39910.820312999997</v>
      </c>
      <c r="H107" s="14">
        <f t="shared" si="6"/>
        <v>1.1415296331039949E-2</v>
      </c>
      <c r="I107" s="14">
        <f>'^STOXX'!E102</f>
        <v>497.57998700000002</v>
      </c>
      <c r="J107" s="14">
        <f t="shared" si="9"/>
        <v>-1.1663949174897279E-2</v>
      </c>
      <c r="K107" s="14">
        <f>'^IXIC'!E102</f>
        <v>16274.940430000001</v>
      </c>
    </row>
    <row r="108" spans="1:11">
      <c r="B108" s="14">
        <f t="shared" si="7"/>
        <v>-2.1640801432746707E-4</v>
      </c>
      <c r="C108" s="14">
        <f>'^DJI'!E103</f>
        <v>38723.15</v>
      </c>
      <c r="D108" s="14">
        <f t="shared" si="5"/>
        <v>2.247246503081669E-2</v>
      </c>
      <c r="E108" s="14">
        <f>'^HSI'!E103</f>
        <v>16353.389648</v>
      </c>
      <c r="F108" s="14">
        <f t="shared" si="8"/>
        <v>-2.4724790993081246E-2</v>
      </c>
      <c r="G108" s="14">
        <f>'^N225'!E103</f>
        <v>39688.941405999998</v>
      </c>
      <c r="H108" s="14">
        <f t="shared" si="6"/>
        <v>3.0600047081029988E-3</v>
      </c>
      <c r="I108" s="14">
        <f>'^STOXX'!E103</f>
        <v>503.26001000000002</v>
      </c>
      <c r="J108" s="14">
        <f t="shared" si="9"/>
        <v>-6.9592578198309999E-3</v>
      </c>
      <c r="K108" s="14">
        <f>'^IXIC'!E103</f>
        <v>16085.110352</v>
      </c>
    </row>
    <row r="109" spans="1:11">
      <c r="B109" s="14">
        <f t="shared" si="7"/>
        <v>1.9653222788098772E-2</v>
      </c>
      <c r="C109" s="14">
        <f>'^DJI'!E104</f>
        <v>38714.769999999997</v>
      </c>
      <c r="D109" s="14">
        <f t="shared" si="5"/>
        <v>-1.3242112933203936E-2</v>
      </c>
      <c r="E109" s="14">
        <f>'^HSI'!E104</f>
        <v>16720.890625</v>
      </c>
      <c r="F109" s="14">
        <f t="shared" si="8"/>
        <v>5.6340015247312601E-2</v>
      </c>
      <c r="G109" s="14">
        <f>'^N225'!E104</f>
        <v>38707.640625</v>
      </c>
      <c r="H109" s="14">
        <f t="shared" si="6"/>
        <v>9.5880093404440026E-3</v>
      </c>
      <c r="I109" s="14">
        <f>'^STOXX'!E104</f>
        <v>504.79998799999998</v>
      </c>
      <c r="J109" s="14">
        <f t="shared" si="9"/>
        <v>2.8525984086128667E-2</v>
      </c>
      <c r="K109" s="14">
        <f>'^IXIC'!E104</f>
        <v>15973.169921999999</v>
      </c>
    </row>
    <row r="110" spans="1:11">
      <c r="B110" s="14">
        <f t="shared" si="7"/>
        <v>8.3985972108368834E-3</v>
      </c>
      <c r="C110" s="14">
        <f>'^DJI'!E105</f>
        <v>39475.64</v>
      </c>
      <c r="D110" s="14">
        <f t="shared" si="5"/>
        <v>2.5424584676146328E-3</v>
      </c>
      <c r="E110" s="14">
        <f>'^HSI'!E105</f>
        <v>16499.470702999999</v>
      </c>
      <c r="F110" s="14">
        <f t="shared" si="8"/>
        <v>-1.2692790746921543E-2</v>
      </c>
      <c r="G110" s="14">
        <f>'^N225'!E105</f>
        <v>40888.429687999997</v>
      </c>
      <c r="H110" s="14">
        <f t="shared" si="6"/>
        <v>5.9453102402094475E-3</v>
      </c>
      <c r="I110" s="14">
        <f>'^STOXX'!E105</f>
        <v>509.64001500000001</v>
      </c>
      <c r="J110" s="14">
        <f t="shared" si="9"/>
        <v>-3.0044976486194338E-3</v>
      </c>
      <c r="K110" s="14">
        <f>'^IXIC'!E105</f>
        <v>16428.820313</v>
      </c>
    </row>
    <row r="111" spans="1:11">
      <c r="A111" s="14">
        <v>45376</v>
      </c>
      <c r="B111" s="14"/>
      <c r="C111" s="14">
        <f>'^DJI'!E106</f>
        <v>39807.18</v>
      </c>
      <c r="D111" s="14"/>
      <c r="E111" s="14">
        <f>'^HSI'!E106</f>
        <v>16541.419922000001</v>
      </c>
      <c r="F111" s="14"/>
      <c r="G111" s="14">
        <f>'^N225'!E106</f>
        <v>40369.441405999998</v>
      </c>
      <c r="H111" s="14"/>
      <c r="I111" s="14">
        <f>'^STOXX'!E106</f>
        <v>512.669983</v>
      </c>
      <c r="J111" s="14"/>
      <c r="K111" s="14">
        <f>'^IXIC'!E106</f>
        <v>16379.459961</v>
      </c>
    </row>
    <row r="114" spans="1:11">
      <c r="A114" s="14" t="s">
        <v>35</v>
      </c>
      <c r="B114" s="14">
        <f t="shared" ref="B114:K114" si="10">KURT(B7:B111)</f>
        <v>0.48629563964433009</v>
      </c>
      <c r="C114" s="14">
        <f t="shared" si="10"/>
        <v>0.36107902130440062</v>
      </c>
      <c r="D114" s="14">
        <f t="shared" si="10"/>
        <v>-9.7032826387770665E-2</v>
      </c>
      <c r="E114" s="14">
        <f t="shared" si="10"/>
        <v>-0.96210871788615249</v>
      </c>
      <c r="F114" s="14">
        <f t="shared" si="10"/>
        <v>0.33265143278006626</v>
      </c>
      <c r="G114" s="14">
        <f t="shared" si="10"/>
        <v>0.36965962079343928</v>
      </c>
      <c r="H114" s="14">
        <f t="shared" si="10"/>
        <v>0.12579104604208835</v>
      </c>
      <c r="I114" s="14">
        <f t="shared" si="10"/>
        <v>0.14222639578130236</v>
      </c>
      <c r="J114" s="14">
        <f t="shared" si="10"/>
        <v>-0.48464629585993046</v>
      </c>
      <c r="K114" s="14">
        <f t="shared" si="10"/>
        <v>-0.6226845725585255</v>
      </c>
    </row>
  </sheetData>
  <mergeCells count="1">
    <mergeCell ref="A1:K1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40DB9E6-A66D-4AF3-9D0A-709558632AA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'Costruzione Portafogli'!B7:B111</xm:f>
              <xm:sqref>B6</xm:sqref>
            </x14:sparkline>
            <x14:sparkline>
              <xm:f>'Costruzione Portafogli'!C7:C111</xm:f>
              <xm:sqref>C6</xm:sqref>
            </x14:sparkline>
            <x14:sparkline>
              <xm:f>'Costruzione Portafogli'!D7:D111</xm:f>
              <xm:sqref>D6</xm:sqref>
            </x14:sparkline>
            <x14:sparkline>
              <xm:f>'Costruzione Portafogli'!E7:E111</xm:f>
              <xm:sqref>E6</xm:sqref>
            </x14:sparkline>
            <x14:sparkline>
              <xm:f>'Costruzione Portafogli'!F7:F111</xm:f>
              <xm:sqref>F6</xm:sqref>
            </x14:sparkline>
            <x14:sparkline>
              <xm:f>'Costruzione Portafogli'!G7:G111</xm:f>
              <xm:sqref>G6</xm:sqref>
            </x14:sparkline>
            <x14:sparkline>
              <xm:f>'Costruzione Portafogli'!H7:H111</xm:f>
              <xm:sqref>H6</xm:sqref>
            </x14:sparkline>
            <x14:sparkline>
              <xm:f>'Costruzione Portafogli'!I7:I111</xm:f>
              <xm:sqref>I6</xm:sqref>
            </x14:sparkline>
            <x14:sparkline>
              <xm:f>'Costruzione Portafogli'!J7:J111</xm:f>
              <xm:sqref>J6</xm:sqref>
            </x14:sparkline>
            <x14:sparkline>
              <xm:f>'Costruzione Portafogli'!K7:K111</xm:f>
              <xm:sqref>K6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99A1-5590-488D-8B70-4470AB4A8E1A}">
  <dimension ref="A1:W51"/>
  <sheetViews>
    <sheetView tabSelected="1" zoomScale="65" workbookViewId="0">
      <selection activeCell="O50" sqref="O50"/>
    </sheetView>
  </sheetViews>
  <sheetFormatPr defaultColWidth="8.7109375" defaultRowHeight="15"/>
  <cols>
    <col min="1" max="1" width="24.5703125" style="1" bestFit="1" customWidth="1"/>
    <col min="2" max="5" width="17" style="1" bestFit="1" customWidth="1"/>
    <col min="6" max="6" width="12.42578125" style="1" bestFit="1" customWidth="1"/>
    <col min="7" max="7" width="11.5703125" style="1" customWidth="1"/>
    <col min="8" max="8" width="31.28515625" style="1" bestFit="1" customWidth="1"/>
    <col min="9" max="9" width="16" style="1" bestFit="1" customWidth="1"/>
    <col min="10" max="10" width="17" style="1" bestFit="1" customWidth="1"/>
    <col min="11" max="11" width="16" style="1" bestFit="1" customWidth="1"/>
    <col min="12" max="12" width="17" style="1" bestFit="1" customWidth="1"/>
    <col min="13" max="13" width="16" style="1" bestFit="1" customWidth="1"/>
    <col min="14" max="14" width="14" style="1" customWidth="1"/>
    <col min="15" max="15" width="16.140625" style="1" customWidth="1"/>
    <col min="16" max="16" width="17" style="1" bestFit="1" customWidth="1"/>
    <col min="17" max="17" width="16" style="1" bestFit="1" customWidth="1"/>
    <col min="18" max="18" width="17" style="1" bestFit="1" customWidth="1"/>
    <col min="19" max="19" width="18.7109375" style="1" customWidth="1"/>
    <col min="20" max="20" width="16.140625" style="1" customWidth="1"/>
    <col min="21" max="21" width="16" style="1" bestFit="1" customWidth="1"/>
    <col min="22" max="22" width="17" style="1" bestFit="1" customWidth="1"/>
    <col min="23" max="23" width="16" style="1" bestFit="1" customWidth="1"/>
    <col min="24" max="25" width="17" style="1" bestFit="1" customWidth="1"/>
    <col min="26" max="26" width="12.7109375" style="1" bestFit="1" customWidth="1"/>
    <col min="27" max="29" width="16" style="1" bestFit="1" customWidth="1"/>
    <col min="30" max="30" width="17" style="1" bestFit="1" customWidth="1"/>
    <col min="31" max="31" width="12.7109375" style="1" bestFit="1" customWidth="1"/>
    <col min="32" max="33" width="8.7109375" style="1"/>
    <col min="34" max="34" width="17" style="1" bestFit="1" customWidth="1"/>
    <col min="35" max="16384" width="8.7109375" style="1"/>
  </cols>
  <sheetData>
    <row r="1" spans="1:18" ht="28.5" customHeight="1">
      <c r="O1" s="1" t="s">
        <v>36</v>
      </c>
    </row>
    <row r="2" spans="1:18">
      <c r="A2" s="1" t="s">
        <v>37</v>
      </c>
      <c r="B2" s="122" t="s">
        <v>38</v>
      </c>
      <c r="C2" s="122" t="s">
        <v>39</v>
      </c>
      <c r="D2" s="122" t="s">
        <v>3</v>
      </c>
      <c r="E2" s="122" t="s">
        <v>40</v>
      </c>
      <c r="F2" s="100" t="s">
        <v>41</v>
      </c>
      <c r="H2" s="1" t="s">
        <v>42</v>
      </c>
      <c r="I2" s="122" t="s">
        <v>38</v>
      </c>
      <c r="J2" s="90" t="s">
        <v>39</v>
      </c>
      <c r="K2" s="90" t="s">
        <v>3</v>
      </c>
      <c r="L2" s="90" t="s">
        <v>40</v>
      </c>
      <c r="M2" s="100" t="s">
        <v>41</v>
      </c>
      <c r="O2" s="101">
        <v>45382</v>
      </c>
      <c r="P2" s="91"/>
    </row>
    <row r="3" spans="1:18">
      <c r="A3" s="39">
        <v>45380</v>
      </c>
      <c r="B3" s="110">
        <v>39807.370000000003</v>
      </c>
      <c r="C3" s="116">
        <v>16541.419999999998</v>
      </c>
      <c r="D3" s="119">
        <v>40369.440000000002</v>
      </c>
      <c r="E3" s="110">
        <v>512.66999999999996</v>
      </c>
      <c r="F3" s="73">
        <v>16379.46</v>
      </c>
      <c r="H3" s="76">
        <v>45380</v>
      </c>
      <c r="I3" s="1">
        <f t="shared" ref="I3:I12" si="0">B3/$P$3</f>
        <v>36882.581302696199</v>
      </c>
      <c r="J3" s="97">
        <f t="shared" ref="J3:J12" si="1">C3/$P$5</f>
        <v>1958.6075424782427</v>
      </c>
      <c r="K3" s="91">
        <f t="shared" ref="K3:K12" si="2">D3/$P$4</f>
        <v>247.06806859493005</v>
      </c>
      <c r="L3" s="91">
        <f t="shared" ref="L3:L12" si="3">E3</f>
        <v>512.66999999999996</v>
      </c>
      <c r="M3" s="50">
        <f t="shared" ref="M3:M12" si="4">F3/$P$3</f>
        <v>15176.002964884648</v>
      </c>
      <c r="O3" s="98" t="s">
        <v>43</v>
      </c>
      <c r="P3" s="93">
        <v>1.0792999999999999</v>
      </c>
    </row>
    <row r="4" spans="1:18">
      <c r="A4" s="40">
        <v>45387</v>
      </c>
      <c r="B4" s="113">
        <v>38904.04</v>
      </c>
      <c r="C4" s="116">
        <v>16723.919922000001</v>
      </c>
      <c r="D4" s="119">
        <v>38992.078125</v>
      </c>
      <c r="E4" s="110">
        <v>506.54998799999998</v>
      </c>
      <c r="F4" s="73">
        <v>16248.519531</v>
      </c>
      <c r="G4" s="41"/>
      <c r="H4" s="77">
        <v>45387</v>
      </c>
      <c r="I4" s="1">
        <f t="shared" si="0"/>
        <v>36045.622162512744</v>
      </c>
      <c r="J4" s="98">
        <f t="shared" si="1"/>
        <v>1980.2166742051984</v>
      </c>
      <c r="K4" s="93">
        <f t="shared" si="2"/>
        <v>238.63837181903864</v>
      </c>
      <c r="L4" s="93">
        <f t="shared" si="3"/>
        <v>506.54998799999998</v>
      </c>
      <c r="M4" s="50">
        <f t="shared" si="4"/>
        <v>15054.683156675625</v>
      </c>
      <c r="O4" s="97" t="s">
        <v>44</v>
      </c>
      <c r="P4" s="93">
        <v>163.39400000000001</v>
      </c>
    </row>
    <row r="5" spans="1:18">
      <c r="A5" s="40">
        <v>45394</v>
      </c>
      <c r="B5" s="113">
        <v>37983.24</v>
      </c>
      <c r="C5" s="116">
        <v>16721.689452999999</v>
      </c>
      <c r="D5" s="119">
        <v>39523.550780999998</v>
      </c>
      <c r="E5" s="110">
        <v>505.25</v>
      </c>
      <c r="F5" s="73">
        <v>16175.089844</v>
      </c>
      <c r="G5" s="41"/>
      <c r="H5" s="77">
        <v>45394</v>
      </c>
      <c r="I5" s="1">
        <f t="shared" si="0"/>
        <v>35192.476605207077</v>
      </c>
      <c r="J5" s="98">
        <f t="shared" si="1"/>
        <v>1979.9525727310404</v>
      </c>
      <c r="K5" s="93">
        <f t="shared" si="2"/>
        <v>241.89107789147701</v>
      </c>
      <c r="L5" s="93">
        <f t="shared" si="3"/>
        <v>505.25</v>
      </c>
      <c r="M5" s="50">
        <f t="shared" si="4"/>
        <v>14986.648609283797</v>
      </c>
      <c r="O5" s="97" t="s">
        <v>45</v>
      </c>
      <c r="P5" s="93">
        <v>8.4454999999999991</v>
      </c>
    </row>
    <row r="6" spans="1:18">
      <c r="A6" s="40">
        <v>45401</v>
      </c>
      <c r="B6" s="113">
        <v>37986.400000000001</v>
      </c>
      <c r="C6" s="116">
        <v>16224.139648</v>
      </c>
      <c r="D6" s="119">
        <v>37068.351562999997</v>
      </c>
      <c r="E6" s="110">
        <v>499.290009</v>
      </c>
      <c r="F6" s="73">
        <v>15282.009765999999</v>
      </c>
      <c r="G6" s="41"/>
      <c r="H6" s="77">
        <v>45401</v>
      </c>
      <c r="I6" s="1">
        <f t="shared" si="0"/>
        <v>35195.404428796443</v>
      </c>
      <c r="J6" s="98">
        <f t="shared" si="1"/>
        <v>1921.0395652122434</v>
      </c>
      <c r="K6" s="93">
        <f t="shared" si="2"/>
        <v>226.86482712339495</v>
      </c>
      <c r="L6" s="93">
        <f t="shared" si="3"/>
        <v>499.290009</v>
      </c>
      <c r="M6" s="50">
        <f t="shared" si="4"/>
        <v>14159.186292967664</v>
      </c>
      <c r="O6" s="100" t="s">
        <v>46</v>
      </c>
      <c r="P6" s="96">
        <v>3.8089227674453774E-4</v>
      </c>
    </row>
    <row r="7" spans="1:18">
      <c r="A7" s="40">
        <v>45408</v>
      </c>
      <c r="B7" s="113">
        <v>38239.660000000003</v>
      </c>
      <c r="C7" s="116">
        <v>17651.150390999999</v>
      </c>
      <c r="D7" s="119">
        <v>37934.761719000002</v>
      </c>
      <c r="E7" s="110">
        <v>507.98001099999999</v>
      </c>
      <c r="F7" s="73">
        <v>15927.900390999999</v>
      </c>
      <c r="G7" s="41"/>
      <c r="H7" s="77">
        <v>45408</v>
      </c>
      <c r="I7" s="1">
        <f t="shared" si="0"/>
        <v>35430.056518113597</v>
      </c>
      <c r="J7" s="98">
        <f t="shared" si="1"/>
        <v>2090.0065586406963</v>
      </c>
      <c r="K7" s="93">
        <f t="shared" si="2"/>
        <v>232.16740956828281</v>
      </c>
      <c r="L7" s="93">
        <f t="shared" si="3"/>
        <v>507.98001099999999</v>
      </c>
      <c r="M7" s="50">
        <f t="shared" si="4"/>
        <v>14757.62104234226</v>
      </c>
    </row>
    <row r="8" spans="1:18">
      <c r="A8" s="40">
        <v>45415</v>
      </c>
      <c r="B8" s="113">
        <v>38675.68</v>
      </c>
      <c r="C8" s="116">
        <v>18475.919922000001</v>
      </c>
      <c r="D8" s="119">
        <v>38236.070312999997</v>
      </c>
      <c r="E8" s="110">
        <v>505.52999899999998</v>
      </c>
      <c r="F8" s="73">
        <v>16156.330078000001</v>
      </c>
      <c r="G8" s="41"/>
      <c r="H8" s="77">
        <v>45415</v>
      </c>
      <c r="I8" s="1">
        <f t="shared" si="0"/>
        <v>35834.040581858615</v>
      </c>
      <c r="J8" s="98">
        <f t="shared" si="1"/>
        <v>2187.6644274465693</v>
      </c>
      <c r="K8" s="93">
        <f t="shared" si="2"/>
        <v>234.01147112501067</v>
      </c>
      <c r="L8" s="93">
        <f t="shared" si="3"/>
        <v>505.52999899999998</v>
      </c>
      <c r="M8" s="50">
        <f t="shared" si="4"/>
        <v>14969.267189845272</v>
      </c>
    </row>
    <row r="9" spans="1:18">
      <c r="A9" s="40">
        <v>45422</v>
      </c>
      <c r="B9" s="113">
        <v>39512.839999999997</v>
      </c>
      <c r="C9" s="116">
        <v>18963.679688</v>
      </c>
      <c r="D9" s="119">
        <v>38229.109375</v>
      </c>
      <c r="E9" s="110">
        <v>520.76000999999997</v>
      </c>
      <c r="F9" s="73">
        <v>16340.870117</v>
      </c>
      <c r="G9" s="41"/>
      <c r="H9" s="77">
        <v>45422</v>
      </c>
      <c r="I9" s="1">
        <f t="shared" si="0"/>
        <v>36609.691466691373</v>
      </c>
      <c r="J9" s="98">
        <f t="shared" si="1"/>
        <v>2245.4182331419102</v>
      </c>
      <c r="K9" s="93">
        <f t="shared" si="2"/>
        <v>233.96886896091655</v>
      </c>
      <c r="L9" s="93">
        <f t="shared" si="3"/>
        <v>520.76000999999997</v>
      </c>
      <c r="M9" s="50">
        <f t="shared" si="4"/>
        <v>15140.248417492821</v>
      </c>
    </row>
    <row r="10" spans="1:18">
      <c r="A10" s="40">
        <v>45429</v>
      </c>
      <c r="B10" s="114">
        <v>40004.35</v>
      </c>
      <c r="C10" s="116">
        <v>19553.609375</v>
      </c>
      <c r="D10" s="119">
        <v>38787.378905999998</v>
      </c>
      <c r="E10" s="110">
        <v>522.94000200000005</v>
      </c>
      <c r="F10" s="73">
        <v>16685.970702999999</v>
      </c>
      <c r="G10" s="41"/>
      <c r="H10" s="77">
        <v>45429</v>
      </c>
      <c r="I10" s="1">
        <f t="shared" si="0"/>
        <v>37065.088483276202</v>
      </c>
      <c r="J10" s="98">
        <f t="shared" si="1"/>
        <v>2315.2695962346816</v>
      </c>
      <c r="K10" s="93">
        <f t="shared" si="2"/>
        <v>237.38557661848046</v>
      </c>
      <c r="L10" s="93">
        <f t="shared" si="3"/>
        <v>522.94000200000005</v>
      </c>
      <c r="M10" s="50">
        <f t="shared" si="4"/>
        <v>15459.993239136478</v>
      </c>
    </row>
    <row r="11" spans="1:18">
      <c r="A11" s="40">
        <v>45436</v>
      </c>
      <c r="B11" s="113">
        <v>39069.199999999997</v>
      </c>
      <c r="C11" s="117">
        <v>18608.939452999999</v>
      </c>
      <c r="D11" s="120">
        <v>38646.109375</v>
      </c>
      <c r="E11" s="111">
        <v>520.57000700000003</v>
      </c>
      <c r="F11" s="74">
        <v>16920.789063</v>
      </c>
      <c r="G11" s="41"/>
      <c r="H11" s="77">
        <v>45436</v>
      </c>
      <c r="I11" s="1">
        <f t="shared" si="0"/>
        <v>36198.647271379596</v>
      </c>
      <c r="J11" s="98">
        <f t="shared" si="1"/>
        <v>2203.4147715351373</v>
      </c>
      <c r="K11" s="93">
        <f t="shared" si="2"/>
        <v>236.52098225761043</v>
      </c>
      <c r="L11" s="93">
        <f t="shared" si="3"/>
        <v>520.57000700000003</v>
      </c>
      <c r="M11" s="50">
        <f t="shared" si="4"/>
        <v>15677.558661169278</v>
      </c>
    </row>
    <row r="12" spans="1:18">
      <c r="A12" s="47">
        <v>45443</v>
      </c>
      <c r="B12" s="115">
        <v>38686.32</v>
      </c>
      <c r="C12" s="118">
        <v>18079.609375</v>
      </c>
      <c r="D12" s="121">
        <v>38487.898437999997</v>
      </c>
      <c r="E12" s="112">
        <v>518.169983</v>
      </c>
      <c r="F12" s="75">
        <v>16735.019531000002</v>
      </c>
      <c r="H12" s="78">
        <v>45443</v>
      </c>
      <c r="I12" s="56">
        <f t="shared" si="0"/>
        <v>35843.898823311407</v>
      </c>
      <c r="J12" s="99">
        <f t="shared" si="1"/>
        <v>2140.7387810076375</v>
      </c>
      <c r="K12" s="96">
        <f t="shared" si="2"/>
        <v>235.55270351420489</v>
      </c>
      <c r="L12" s="96">
        <f t="shared" si="3"/>
        <v>518.169983</v>
      </c>
      <c r="M12" s="57">
        <f t="shared" si="4"/>
        <v>15505.438275734276</v>
      </c>
    </row>
    <row r="15" spans="1:18" ht="27" customHeight="1" thickBot="1">
      <c r="A15" s="1" t="s">
        <v>47</v>
      </c>
    </row>
    <row r="16" spans="1:18">
      <c r="A16" s="90"/>
      <c r="B16" s="100" t="s">
        <v>48</v>
      </c>
      <c r="C16" s="123" t="s">
        <v>39</v>
      </c>
      <c r="D16" s="123" t="s">
        <v>3</v>
      </c>
      <c r="E16" s="123" t="s">
        <v>40</v>
      </c>
      <c r="F16" s="123" t="s">
        <v>41</v>
      </c>
      <c r="H16" s="42" t="s">
        <v>49</v>
      </c>
      <c r="I16" s="43" t="s">
        <v>28</v>
      </c>
      <c r="J16" s="43" t="s">
        <v>29</v>
      </c>
      <c r="K16" s="43" t="s">
        <v>30</v>
      </c>
      <c r="L16" s="44" t="s">
        <v>31</v>
      </c>
      <c r="N16" s="2" t="s">
        <v>27</v>
      </c>
      <c r="O16" s="2" t="s">
        <v>28</v>
      </c>
      <c r="P16" s="2" t="s">
        <v>29</v>
      </c>
      <c r="Q16" s="2" t="s">
        <v>30</v>
      </c>
      <c r="R16" s="2" t="s">
        <v>31</v>
      </c>
    </row>
    <row r="17" spans="1:18">
      <c r="A17" s="92">
        <v>45387</v>
      </c>
      <c r="B17" s="108">
        <f t="shared" ref="B17:B25" si="5">(I4-I3)/I3</f>
        <v>-2.2692531558854624E-2</v>
      </c>
      <c r="C17" s="108">
        <f t="shared" ref="C17:C25" si="6">(J4-J3)/J3</f>
        <v>1.1032905397481222E-2</v>
      </c>
      <c r="D17" s="108">
        <f t="shared" ref="D17:D25" si="7">(K4-K3)/K3</f>
        <v>-3.4118924488424955E-2</v>
      </c>
      <c r="E17" s="106">
        <f t="shared" ref="E17:E25" si="8">(L4-L3)/L3</f>
        <v>-1.1937527064193291E-2</v>
      </c>
      <c r="F17" s="104">
        <f t="shared" ref="F17:F25" si="9">(M4-M3)/M3</f>
        <v>-7.9941871710056071E-3</v>
      </c>
      <c r="H17" s="45">
        <v>45380</v>
      </c>
      <c r="I17" s="2">
        <v>100</v>
      </c>
      <c r="J17" s="2">
        <v>100</v>
      </c>
      <c r="K17" s="2">
        <v>100</v>
      </c>
      <c r="L17" s="46">
        <v>100</v>
      </c>
      <c r="N17" s="2" t="s">
        <v>1</v>
      </c>
      <c r="O17" s="2">
        <v>0.2</v>
      </c>
      <c r="P17" s="2">
        <v>0.45286011833629825</v>
      </c>
      <c r="Q17" s="2">
        <v>0.22409476700804212</v>
      </c>
      <c r="R17" s="2">
        <v>-0.21210864112976488</v>
      </c>
    </row>
    <row r="18" spans="1:18">
      <c r="A18" s="92">
        <v>45394</v>
      </c>
      <c r="B18" s="108">
        <f t="shared" si="5"/>
        <v>-2.3668493040825727E-2</v>
      </c>
      <c r="C18" s="108">
        <f t="shared" si="6"/>
        <v>-1.3336998804133353E-4</v>
      </c>
      <c r="D18" s="108">
        <f t="shared" si="7"/>
        <v>1.3630272649131735E-2</v>
      </c>
      <c r="E18" s="106">
        <f t="shared" si="8"/>
        <v>-2.5663567876740034E-3</v>
      </c>
      <c r="F18" s="104">
        <f t="shared" si="9"/>
        <v>-4.5191616910024157E-3</v>
      </c>
      <c r="H18" s="45">
        <v>45387</v>
      </c>
      <c r="I18" s="48" cm="1">
        <f t="array" ref="I18">I17+MMULT(B17:F17,I17*$O$17:$O$21)</f>
        <v>98.685794702300058</v>
      </c>
      <c r="J18" s="48" cm="1">
        <f t="array" ref="J18">J17+MMULT(B17:F17,J17*$P$17:$P$21)</f>
        <v>97.782553582178863</v>
      </c>
      <c r="K18" s="48" cm="1">
        <f t="array" ref="K18">K17+MMULT(B17:F17,K17*$Q$17:$Q$21)</f>
        <v>98.505361175840022</v>
      </c>
      <c r="L18" s="49" cm="1">
        <f t="array" ref="L18">L17+MMULT(B17:F17,L17*$R$17:$R$21)</f>
        <v>92.634400022457527</v>
      </c>
      <c r="N18" s="2" t="s">
        <v>2</v>
      </c>
      <c r="O18" s="2">
        <v>0.2</v>
      </c>
      <c r="P18" s="2">
        <v>0.10729342605641271</v>
      </c>
      <c r="Q18" s="2">
        <v>0.14994677222291974</v>
      </c>
      <c r="R18" s="2">
        <v>-0.97299095264069302</v>
      </c>
    </row>
    <row r="19" spans="1:18">
      <c r="A19" s="92">
        <v>45401</v>
      </c>
      <c r="B19" s="108">
        <f t="shared" si="5"/>
        <v>8.3194587928832737E-5</v>
      </c>
      <c r="C19" s="108">
        <f t="shared" si="6"/>
        <v>-2.9754756922048688E-2</v>
      </c>
      <c r="D19" s="108">
        <f t="shared" si="7"/>
        <v>-6.2119904955004177E-2</v>
      </c>
      <c r="E19" s="106">
        <f t="shared" si="8"/>
        <v>-1.1796122711528951E-2</v>
      </c>
      <c r="F19" s="104">
        <f t="shared" si="9"/>
        <v>-5.5213299376589323E-2</v>
      </c>
      <c r="H19" s="45">
        <v>45394</v>
      </c>
      <c r="I19" s="48" cm="1">
        <f t="array" ref="I19">I18+MMULT(B18:F18,I18*$O$17:$O$21)</f>
        <v>98.345188401908771</v>
      </c>
      <c r="J19" s="48" cm="1">
        <f t="array" ref="J19">J18+MMULT(B18:F18,J18*$P$17:$P$21)</f>
        <v>97.157757272933466</v>
      </c>
      <c r="K19" s="48" cm="1">
        <f t="array" ref="K19">K18+MMULT(B18:F18,K18*$Q$17:$Q$21)</f>
        <v>98.128006624484073</v>
      </c>
      <c r="L19" s="49" cm="1">
        <f t="array" ref="L19">L18+MMULT(B18:F18,L18*$R$17:$R$21)</f>
        <v>95.388631452739332</v>
      </c>
      <c r="N19" s="2" t="s">
        <v>10</v>
      </c>
      <c r="O19" s="2">
        <v>0.2</v>
      </c>
      <c r="P19" s="2">
        <v>0.30581886286888871</v>
      </c>
      <c r="Q19" s="2">
        <v>0.21055545468500075</v>
      </c>
      <c r="R19" s="2">
        <v>1.8350512943727602</v>
      </c>
    </row>
    <row r="20" spans="1:18">
      <c r="A20" s="92">
        <v>45408</v>
      </c>
      <c r="B20" s="108">
        <f t="shared" si="5"/>
        <v>6.6671229703263524E-3</v>
      </c>
      <c r="C20" s="108">
        <f t="shared" si="6"/>
        <v>8.7956019484577805E-2</v>
      </c>
      <c r="D20" s="108">
        <f t="shared" si="7"/>
        <v>2.3373312258773867E-2</v>
      </c>
      <c r="E20" s="106">
        <f t="shared" si="8"/>
        <v>1.7404718386824346E-2</v>
      </c>
      <c r="F20" s="104">
        <f t="shared" si="9"/>
        <v>4.2264769810382075E-2</v>
      </c>
      <c r="H20" s="45">
        <v>45401</v>
      </c>
      <c r="I20" s="48" cm="1">
        <f t="array" ref="I20">I19+MMULT(B19:F19,I19*$O$17:$O$21)</f>
        <v>95.221727725069655</v>
      </c>
      <c r="J20" s="48" cm="1">
        <f t="array" ref="J20">J19+MMULT(B19:F19,J19*$P$17:$P$21)</f>
        <v>95.972442916094138</v>
      </c>
      <c r="K20" s="48" cm="1">
        <f t="array" ref="K20">K19+MMULT(B19:F19,K19*$Q$17:$Q$21)</f>
        <v>95.249901300154605</v>
      </c>
      <c r="L20" s="49" cm="1">
        <f t="array" ref="L20">L19+MMULT(B19:F19,L19*$R$17:$R$21)</f>
        <v>87.874218770877889</v>
      </c>
      <c r="N20" s="2" t="s">
        <v>4</v>
      </c>
      <c r="O20" s="2">
        <v>0.2</v>
      </c>
      <c r="P20" s="2">
        <v>0.39966819028290107</v>
      </c>
      <c r="Q20" s="2">
        <v>0.25631170733650732</v>
      </c>
      <c r="R20" s="2">
        <v>0.58986457386747659</v>
      </c>
    </row>
    <row r="21" spans="1:18">
      <c r="A21" s="92">
        <v>45415</v>
      </c>
      <c r="B21" s="108">
        <f t="shared" si="5"/>
        <v>1.1402298032984546E-2</v>
      </c>
      <c r="C21" s="108">
        <f t="shared" si="6"/>
        <v>4.6726106385708184E-2</v>
      </c>
      <c r="D21" s="108">
        <f t="shared" si="7"/>
        <v>7.942809717164493E-3</v>
      </c>
      <c r="E21" s="106">
        <f t="shared" si="8"/>
        <v>-4.8230480470618656E-3</v>
      </c>
      <c r="F21" s="104">
        <f t="shared" si="9"/>
        <v>1.4341481387532662E-2</v>
      </c>
      <c r="H21" s="45">
        <v>45408</v>
      </c>
      <c r="I21" s="48" cm="1">
        <f t="array" ref="I21">I20+MMULT(B20:F20,I20*$O$17:$O$21)</f>
        <v>98.605259333445261</v>
      </c>
      <c r="J21" s="48" cm="1">
        <f t="array" ref="J21">J20+MMULT(B20:F20,J20*$P$17:$P$21)</f>
        <v>97.444012389785399</v>
      </c>
      <c r="K21" s="48" cm="1">
        <f t="array" ref="K21">K20+MMULT(B20:F20,K20*$Q$17:$Q$21)</f>
        <v>98.182565483037521</v>
      </c>
      <c r="L21" s="49" cm="1">
        <f t="array" ref="L21">L20+MMULT(B20:F20,L20*$R$17:$R$21)</f>
        <v>84.010152857118527</v>
      </c>
      <c r="N21" s="2" t="s">
        <v>5</v>
      </c>
      <c r="O21" s="2">
        <v>0.2</v>
      </c>
      <c r="P21" s="2">
        <v>-0.26564059754450059</v>
      </c>
      <c r="Q21" s="2">
        <v>0.15909129874753009</v>
      </c>
      <c r="R21" s="2">
        <v>-0.23981627446977866</v>
      </c>
    </row>
    <row r="22" spans="1:18">
      <c r="A22" s="92">
        <v>45422</v>
      </c>
      <c r="B22" s="108">
        <f t="shared" si="5"/>
        <v>2.1645643980920184E-2</v>
      </c>
      <c r="C22" s="108">
        <f t="shared" si="6"/>
        <v>2.6399755360446555E-2</v>
      </c>
      <c r="D22" s="108">
        <f t="shared" si="7"/>
        <v>-1.8205160580081866E-4</v>
      </c>
      <c r="E22" s="106">
        <f t="shared" si="8"/>
        <v>3.0126819437277335E-2</v>
      </c>
      <c r="F22" s="104">
        <f t="shared" si="9"/>
        <v>1.1422150829369815E-2</v>
      </c>
      <c r="H22" s="45">
        <v>45415</v>
      </c>
      <c r="I22" s="48" cm="1">
        <f t="array" ref="I22">I21+MMULT(B21:F21,I21*$O$17:$O$21)</f>
        <v>100.09596669191066</v>
      </c>
      <c r="J22" s="48" cm="1">
        <f t="array" ref="J22">J21+MMULT(B21:F21,J21*$P$17:$P$21)</f>
        <v>98.113337044283313</v>
      </c>
      <c r="K22" s="48" cm="1">
        <f t="array" ref="K22">K21+MMULT(B21:F21,K21*$Q$17:$Q$21)</f>
        <v>99.388191156444165</v>
      </c>
      <c r="L22" s="49" cm="1">
        <f t="array" ref="L22">L21+MMULT(B21:F21,L21*$R$17:$R$21)</f>
        <v>80.684072680346475</v>
      </c>
    </row>
    <row r="23" spans="1:18">
      <c r="A23" s="92">
        <v>45429</v>
      </c>
      <c r="B23" s="108">
        <f t="shared" si="5"/>
        <v>1.2439247596477665E-2</v>
      </c>
      <c r="C23" s="108">
        <f t="shared" si="6"/>
        <v>3.1108397563438157E-2</v>
      </c>
      <c r="D23" s="108">
        <f t="shared" si="7"/>
        <v>1.4603257573274204E-2</v>
      </c>
      <c r="E23" s="106">
        <f t="shared" si="8"/>
        <v>4.1861739729210081E-3</v>
      </c>
      <c r="F23" s="104">
        <f t="shared" si="9"/>
        <v>2.1118862308377215E-2</v>
      </c>
      <c r="H23" s="45">
        <v>45422</v>
      </c>
      <c r="I23" s="48" cm="1">
        <f t="array" ref="I23">I22+MMULT(B22:F22,I22*$O$17:$O$21)</f>
        <v>101.88592917282988</v>
      </c>
      <c r="J23" s="48" cm="1">
        <f t="array" ref="J23">J22+MMULT(B22:F22,J22*$P$17:$P$21)</f>
        <v>100.23119571313764</v>
      </c>
      <c r="K23" s="48" cm="1">
        <f t="array" ref="K23">K22+MMULT(B22:F22,K22*$Q$17:$Q$21)</f>
        <v>101.20798128624219</v>
      </c>
      <c r="L23" s="49" cm="1">
        <f t="array" ref="L23">L22+MMULT(B22:F22,L22*$R$17:$R$21)</f>
        <v>79.426974531725591</v>
      </c>
    </row>
    <row r="24" spans="1:18">
      <c r="A24" s="92">
        <v>45436</v>
      </c>
      <c r="B24" s="108">
        <f t="shared" si="5"/>
        <v>-2.3376207837397866E-2</v>
      </c>
      <c r="C24" s="108">
        <f t="shared" si="6"/>
        <v>-4.8311792666155817E-2</v>
      </c>
      <c r="D24" s="108">
        <f t="shared" si="7"/>
        <v>-3.6421520346182675E-3</v>
      </c>
      <c r="E24" s="106">
        <f t="shared" si="8"/>
        <v>-4.5320591099091648E-3</v>
      </c>
      <c r="F24" s="104">
        <f t="shared" si="9"/>
        <v>1.4072801887263429E-2</v>
      </c>
      <c r="H24" s="45">
        <v>45429</v>
      </c>
      <c r="I24" s="48" cm="1">
        <f t="array" ref="I24">I23+MMULT(B23:F23,I23*$O$17:$O$21)</f>
        <v>103.58652635112631</v>
      </c>
      <c r="J24" s="48" cm="1">
        <f t="array" ref="J24">J23+MMULT(B23:F23,J23*$P$17:$P$21)</f>
        <v>101.18338913467731</v>
      </c>
      <c r="K24" s="48" cm="1">
        <f t="array" ref="K24">K23+MMULT(B23:F23,K23*$Q$17:$Q$21)</f>
        <v>102.72202862557386</v>
      </c>
      <c r="L24" s="49" cm="1">
        <f t="array" ref="L24">L23+MMULT(B23:F23,L23*$R$17:$R$21)</f>
        <v>78.735617862509585</v>
      </c>
    </row>
    <row r="25" spans="1:18">
      <c r="A25" s="103">
        <v>45443</v>
      </c>
      <c r="B25" s="109">
        <f t="shared" si="5"/>
        <v>-9.8000470959220091E-3</v>
      </c>
      <c r="C25" s="109">
        <f t="shared" si="6"/>
        <v>-2.8444935260115801E-2</v>
      </c>
      <c r="D25" s="109">
        <f t="shared" si="7"/>
        <v>-4.0938386698856112E-3</v>
      </c>
      <c r="E25" s="107">
        <f t="shared" si="8"/>
        <v>-4.6103770246602588E-3</v>
      </c>
      <c r="F25" s="105">
        <f t="shared" si="9"/>
        <v>-1.0978774766846585E-2</v>
      </c>
      <c r="H25" s="45">
        <v>45436</v>
      </c>
      <c r="I25" s="48" cm="1">
        <f t="array" ref="I25">I24+MMULT(B24:F24,I24*$O$17:$O$21)</f>
        <v>102.22354706556351</v>
      </c>
      <c r="J25" s="48" cm="1">
        <f t="array" ref="J25">J24+MMULT(B24:F24,J24*$P$17:$P$21)</f>
        <v>98.913526365383618</v>
      </c>
      <c r="K25" s="48" cm="1">
        <f t="array" ref="K25">K24+MMULT(B24:F24,K24*$Q$17:$Q$21)</f>
        <v>101.47166346081234</v>
      </c>
      <c r="L25" s="49" cm="1">
        <f t="array" ref="L25">L24+MMULT(B24:F24,L24*$R$17:$R$21)</f>
        <v>81.824692435183593</v>
      </c>
    </row>
    <row r="26" spans="1:18" ht="15.75" thickBot="1">
      <c r="H26" s="51">
        <v>45443</v>
      </c>
      <c r="I26" s="52" cm="1">
        <f t="array" ref="I26">I25+MMULT(B25:F25,I25*$O$17:$O$21)</f>
        <v>101.03922649442046</v>
      </c>
      <c r="J26" s="52" cm="1">
        <f t="array" ref="J26">J25+MMULT(B25:F25,J25*$P$17:$P$21)</f>
        <v>98.155038564109276</v>
      </c>
      <c r="K26" s="52" cm="1">
        <f t="array" ref="K26">K25+MMULT(B25:F25,K25*$Q$17:$Q$21)</f>
        <v>100.43140978706217</v>
      </c>
      <c r="L26" s="53" cm="1">
        <f t="array" ref="L26">L25+MMULT(B25:F25,L25*$R$17:$R$21)</f>
        <v>83.637627008944065</v>
      </c>
    </row>
    <row r="27" spans="1:18">
      <c r="H27" s="79"/>
      <c r="I27" s="58"/>
      <c r="J27" s="58"/>
      <c r="K27" s="58"/>
      <c r="L27" s="58"/>
    </row>
    <row r="28" spans="1:18" ht="39" customHeight="1">
      <c r="A28" s="1" t="s">
        <v>50</v>
      </c>
    </row>
    <row r="29" spans="1:18" ht="15.75" thickBot="1">
      <c r="A29" s="90"/>
      <c r="B29" s="122" t="s">
        <v>28</v>
      </c>
      <c r="C29" s="122" t="s">
        <v>29</v>
      </c>
      <c r="D29" s="122" t="s">
        <v>30</v>
      </c>
      <c r="E29" s="100" t="s">
        <v>31</v>
      </c>
      <c r="F29" s="58"/>
    </row>
    <row r="30" spans="1:18">
      <c r="A30" s="76">
        <v>45380</v>
      </c>
      <c r="B30" s="94">
        <v>0</v>
      </c>
      <c r="C30" s="94">
        <v>0</v>
      </c>
      <c r="D30" s="98">
        <v>0</v>
      </c>
      <c r="E30" s="93">
        <v>0</v>
      </c>
      <c r="F30" s="58"/>
      <c r="H30" s="42" t="s">
        <v>51</v>
      </c>
      <c r="I30" s="43" t="s">
        <v>28</v>
      </c>
      <c r="J30" s="43" t="s">
        <v>29</v>
      </c>
      <c r="K30" s="43" t="s">
        <v>30</v>
      </c>
      <c r="L30" s="44" t="s">
        <v>31</v>
      </c>
    </row>
    <row r="31" spans="1:18">
      <c r="A31" s="92">
        <v>45387</v>
      </c>
      <c r="B31" s="94" cm="1">
        <f t="array" ref="B31">MMULT(B17:F17,$O$17:$O$21)</f>
        <v>-1.3142052976999453E-2</v>
      </c>
      <c r="C31" s="94" cm="1">
        <f t="array" ref="C31">MMULT(B17:F17,$P$17:$P$21)</f>
        <v>-2.2174464178211416E-2</v>
      </c>
      <c r="D31" s="98" cm="1">
        <f t="array" ref="D31">MMULT(B17:F17,$Q$17:$Q$21)</f>
        <v>-1.4946388241599825E-2</v>
      </c>
      <c r="E31" s="93" cm="1">
        <f t="array" ref="E31">MMULT(B17:F17,$R$17:$R$21)</f>
        <v>-7.3655999775424794E-2</v>
      </c>
      <c r="F31" s="58"/>
      <c r="H31" s="45">
        <v>45387</v>
      </c>
      <c r="I31" s="54">
        <f t="shared" ref="I31:L39" si="10">(I18-I17)/I17</f>
        <v>-1.3142052976999424E-2</v>
      </c>
      <c r="J31" s="54">
        <f t="shared" si="10"/>
        <v>-2.2174464178211367E-2</v>
      </c>
      <c r="K31" s="54">
        <f t="shared" si="10"/>
        <v>-1.4946388241599778E-2</v>
      </c>
      <c r="L31" s="55">
        <f t="shared" si="10"/>
        <v>-7.3655999775424738E-2</v>
      </c>
    </row>
    <row r="32" spans="1:18">
      <c r="A32" s="92">
        <v>45394</v>
      </c>
      <c r="B32" s="94" cm="1">
        <f t="array" ref="B32">MMULT(B18:F18,$O$17:$O$21)</f>
        <v>-3.4514217716823488E-3</v>
      </c>
      <c r="C32" s="94" cm="1">
        <f t="array" ref="C32">MMULT(B18:F18,$P$17:$P$21)</f>
        <v>-6.3896501610616772E-3</v>
      </c>
      <c r="D32" s="98" cm="1">
        <f t="array" ref="D32">MMULT(B18:F18,$Q$17:$Q$21)</f>
        <v>-3.8308021700700695E-3</v>
      </c>
      <c r="E32" s="93" cm="1">
        <f t="array" ref="E32">MMULT(B18:F18,$R$17:$R$21)</f>
        <v>2.9732274723149189E-2</v>
      </c>
      <c r="F32" s="58"/>
      <c r="H32" s="45">
        <v>45394</v>
      </c>
      <c r="I32" s="54">
        <f t="shared" si="10"/>
        <v>-3.4514217716822802E-3</v>
      </c>
      <c r="J32" s="54">
        <f t="shared" si="10"/>
        <v>-6.3896501610617379E-3</v>
      </c>
      <c r="K32" s="54">
        <f t="shared" si="10"/>
        <v>-3.8308021700701285E-3</v>
      </c>
      <c r="L32" s="55">
        <f t="shared" si="10"/>
        <v>2.97322747231492E-2</v>
      </c>
    </row>
    <row r="33" spans="1:23">
      <c r="A33" s="92">
        <v>45401</v>
      </c>
      <c r="B33" s="94" cm="1">
        <f t="array" ref="B33">MMULT(B19:F19,$O$17:$O$21)</f>
        <v>-3.1760177875448464E-2</v>
      </c>
      <c r="C33" s="94" cm="1">
        <f t="array" ref="C33">MMULT(B19:F19,$P$17:$P$21)</f>
        <v>-1.2199894173242009E-2</v>
      </c>
      <c r="D33" s="98" cm="1">
        <f t="array" ref="D33">MMULT(B19:F19,$Q$17:$Q$21)</f>
        <v>-2.9330110977831197E-2</v>
      </c>
      <c r="E33" s="93" cm="1">
        <f t="array" ref="E33">MMULT(B19:F19,$R$17:$R$21)</f>
        <v>-7.8776816140658054E-2</v>
      </c>
      <c r="F33" s="58"/>
      <c r="H33" s="45">
        <v>45401</v>
      </c>
      <c r="I33" s="54">
        <f t="shared" si="10"/>
        <v>-3.1760177875448485E-2</v>
      </c>
      <c r="J33" s="54">
        <f t="shared" si="10"/>
        <v>-1.2199894173242064E-2</v>
      </c>
      <c r="K33" s="54">
        <f t="shared" si="10"/>
        <v>-2.9330110977831149E-2</v>
      </c>
      <c r="L33" s="55">
        <f t="shared" si="10"/>
        <v>-7.877681614065811E-2</v>
      </c>
    </row>
    <row r="34" spans="1:23">
      <c r="A34" s="92">
        <v>45408</v>
      </c>
      <c r="B34" s="94" cm="1">
        <f t="array" ref="B34">MMULT(B20:F20,$O$17:$O$21)</f>
        <v>3.553318858217689E-2</v>
      </c>
      <c r="C34" s="94" cm="1">
        <f t="array" ref="C34">MMULT(B20:F20,$P$17:$P$21)</f>
        <v>1.5333250139082226E-2</v>
      </c>
      <c r="D34" s="98" cm="1">
        <f t="array" ref="D34">MMULT(B20:F20,$Q$17:$Q$21)</f>
        <v>3.0789157183915696E-2</v>
      </c>
      <c r="E34" s="93" cm="1">
        <f t="array" ref="E34">MMULT(B20:F20,$R$17:$R$21)</f>
        <v>-4.3972691510743026E-2</v>
      </c>
      <c r="F34" s="58"/>
      <c r="H34" s="45">
        <v>45408</v>
      </c>
      <c r="I34" s="54">
        <f t="shared" si="10"/>
        <v>3.5533188582176932E-2</v>
      </c>
      <c r="J34" s="54">
        <f t="shared" si="10"/>
        <v>1.5333250139082221E-2</v>
      </c>
      <c r="K34" s="54">
        <f t="shared" si="10"/>
        <v>3.0789157183915703E-2</v>
      </c>
      <c r="L34" s="55">
        <f t="shared" si="10"/>
        <v>-4.3972691510743074E-2</v>
      </c>
    </row>
    <row r="35" spans="1:23">
      <c r="A35" s="92">
        <v>45415</v>
      </c>
      <c r="B35" s="94" cm="1">
        <f t="array" ref="B35">MMULT(B21:F21,$O$17:$O$21)</f>
        <v>1.5117929495265605E-2</v>
      </c>
      <c r="C35" s="94" cm="1">
        <f t="array" ref="C35">MMULT(B21:F21,$P$17:$P$21)</f>
        <v>6.868812542535175E-3</v>
      </c>
      <c r="D35" s="98" cm="1">
        <f t="array" ref="D35">MMULT(B21:F21,$Q$17:$Q$21)</f>
        <v>1.227942728401131E-2</v>
      </c>
      <c r="E35" s="93" cm="1">
        <f t="array" ref="E35">MMULT(B21:F21,$R$17:$R$21)</f>
        <v>-3.9591407272272547E-2</v>
      </c>
      <c r="F35" s="58"/>
      <c r="H35" s="45">
        <v>45415</v>
      </c>
      <c r="I35" s="54">
        <f t="shared" si="10"/>
        <v>1.5117929495265543E-2</v>
      </c>
      <c r="J35" s="54">
        <f t="shared" si="10"/>
        <v>6.8688125425351984E-3</v>
      </c>
      <c r="K35" s="54">
        <f t="shared" si="10"/>
        <v>1.2279427284011367E-2</v>
      </c>
      <c r="L35" s="55">
        <f t="shared" si="10"/>
        <v>-3.9591407272272568E-2</v>
      </c>
    </row>
    <row r="36" spans="1:23">
      <c r="A36" s="92">
        <v>45422</v>
      </c>
      <c r="B36" s="94" cm="1">
        <f t="array" ref="B36">MMULT(B22:F22,$O$17:$O$21)</f>
        <v>1.7882463600442617E-2</v>
      </c>
      <c r="C36" s="94" cm="1">
        <f t="array" ref="C36">MMULT(B22:F22,$P$17:$P$21)</f>
        <v>2.1585838711188042E-2</v>
      </c>
      <c r="D36" s="98" cm="1">
        <f t="array" ref="D36">MMULT(B22:F22,$Q$17:$Q$21)</f>
        <v>1.8309923026303347E-2</v>
      </c>
      <c r="E36" s="93" cm="1">
        <f t="array" ref="E36">MMULT(B22:F22,$R$17:$R$21)</f>
        <v>-1.558049943266058E-2</v>
      </c>
      <c r="F36" s="58"/>
      <c r="H36" s="45">
        <v>45422</v>
      </c>
      <c r="I36" s="54">
        <f t="shared" si="10"/>
        <v>1.7882463600442676E-2</v>
      </c>
      <c r="J36" s="54">
        <f t="shared" si="10"/>
        <v>2.1585838711187983E-2</v>
      </c>
      <c r="K36" s="54">
        <f t="shared" si="10"/>
        <v>1.8309923026303413E-2</v>
      </c>
      <c r="L36" s="55">
        <f t="shared" si="10"/>
        <v>-1.5580499432660586E-2</v>
      </c>
    </row>
    <row r="37" spans="1:23">
      <c r="A37" s="92">
        <v>45429</v>
      </c>
      <c r="B37" s="94" cm="1">
        <f t="array" ref="B37">MMULT(B23:F23,$O$17:$O$21)</f>
        <v>1.6691187802897651E-2</v>
      </c>
      <c r="C37" s="94" cm="1">
        <f t="array" ref="C37">MMULT(B23:F23,$P$17:$P$21)</f>
        <v>9.4999706904112004E-3</v>
      </c>
      <c r="D37" s="98" cm="1">
        <f t="array" ref="D37">MMULT(B23:F23,$Q$17:$Q$21)</f>
        <v>1.4959762264692861E-2</v>
      </c>
      <c r="E37" s="93" cm="1">
        <f t="array" ref="E37">MMULT(B23:F23,$R$17:$R$21)</f>
        <v>-8.7043057260081207E-3</v>
      </c>
      <c r="F37" s="58"/>
      <c r="H37" s="45">
        <v>45429</v>
      </c>
      <c r="I37" s="54">
        <f t="shared" si="10"/>
        <v>1.6691187802897668E-2</v>
      </c>
      <c r="J37" s="54">
        <f t="shared" si="10"/>
        <v>9.4999706904111917E-3</v>
      </c>
      <c r="K37" s="54">
        <f t="shared" si="10"/>
        <v>1.4959762264692872E-2</v>
      </c>
      <c r="L37" s="55">
        <f t="shared" si="10"/>
        <v>-8.7043057260081935E-3</v>
      </c>
    </row>
    <row r="38" spans="1:23">
      <c r="A38" s="92">
        <v>45436</v>
      </c>
      <c r="B38" s="94" cm="1">
        <f t="array" ref="B38">MMULT(B24:F24,$O$17:$O$21)</f>
        <v>-1.3157881952163537E-2</v>
      </c>
      <c r="C38" s="94" cm="1">
        <f t="array" ref="C38">MMULT(B24:F24,$P$17:$P$21)</f>
        <v>-2.2433156160369967E-2</v>
      </c>
      <c r="D38" s="98" cm="1">
        <f t="array" ref="D38">MMULT(B24:F24,$Q$17:$Q$21)</f>
        <v>-1.2172317676076542E-2</v>
      </c>
      <c r="E38" s="93" cm="1">
        <f t="array" ref="E38">MMULT(B24:F24,$R$17:$R$21)</f>
        <v>3.9233509008187811E-2</v>
      </c>
      <c r="F38" s="58"/>
      <c r="H38" s="45">
        <v>45436</v>
      </c>
      <c r="I38" s="54">
        <f t="shared" si="10"/>
        <v>-1.3157881952163572E-2</v>
      </c>
      <c r="J38" s="54">
        <f t="shared" si="10"/>
        <v>-2.2433156160369939E-2</v>
      </c>
      <c r="K38" s="54">
        <f t="shared" si="10"/>
        <v>-1.2172317676076594E-2</v>
      </c>
      <c r="L38" s="55">
        <f t="shared" si="10"/>
        <v>3.9233509008187874E-2</v>
      </c>
    </row>
    <row r="39" spans="1:23" ht="15.75" thickBot="1">
      <c r="A39" s="103">
        <v>45443</v>
      </c>
      <c r="B39" s="95" cm="1">
        <f t="array" ref="B39">MMULT(B25:F25,$O$17:$O$21)</f>
        <v>-1.1585594563486052E-2</v>
      </c>
      <c r="C39" s="95" cm="1">
        <f t="array" ref="C39">MMULT(B25:F25,$P$17:$P$21)</f>
        <v>-7.668190884960539E-3</v>
      </c>
      <c r="D39" s="99" cm="1">
        <f t="array" ref="D39">MMULT(B25:F25,$Q$17:$Q$21)</f>
        <v>-1.025166670448748E-2</v>
      </c>
      <c r="E39" s="96" cm="1">
        <f t="array" ref="E39">MMULT(B25:F25,$R$17:$R$21)</f>
        <v>2.2156326162748114E-2</v>
      </c>
      <c r="F39" s="58"/>
      <c r="H39" s="51">
        <v>45443</v>
      </c>
      <c r="I39" s="59">
        <f t="shared" si="10"/>
        <v>-1.1585594563485993E-2</v>
      </c>
      <c r="J39" s="59">
        <f t="shared" si="10"/>
        <v>-7.6681908849605702E-3</v>
      </c>
      <c r="K39" s="59">
        <f t="shared" si="10"/>
        <v>-1.0251666704487513E-2</v>
      </c>
      <c r="L39" s="60">
        <f t="shared" si="10"/>
        <v>2.2156326162748069E-2</v>
      </c>
      <c r="T39" s="68"/>
      <c r="W39" s="69"/>
    </row>
    <row r="41" spans="1:23" ht="15.75" thickBot="1">
      <c r="A41" s="76">
        <v>45380</v>
      </c>
      <c r="B41" s="139">
        <f t="shared" ref="B41:E50" si="11">1+B30</f>
        <v>1</v>
      </c>
      <c r="C41" s="139">
        <f t="shared" si="11"/>
        <v>1</v>
      </c>
      <c r="D41" s="139">
        <f t="shared" si="11"/>
        <v>1</v>
      </c>
      <c r="E41" s="139">
        <f t="shared" si="11"/>
        <v>1</v>
      </c>
      <c r="F41" s="58"/>
    </row>
    <row r="42" spans="1:23">
      <c r="A42" s="77">
        <v>45387</v>
      </c>
      <c r="B42" s="140">
        <f t="shared" si="11"/>
        <v>0.98685794702300056</v>
      </c>
      <c r="C42" s="140">
        <f t="shared" si="11"/>
        <v>0.97782553582178855</v>
      </c>
      <c r="D42" s="140">
        <f t="shared" si="11"/>
        <v>0.98505361175840023</v>
      </c>
      <c r="E42" s="140">
        <f t="shared" si="11"/>
        <v>0.92634400022457519</v>
      </c>
      <c r="H42" s="42"/>
      <c r="I42" s="43" t="s">
        <v>28</v>
      </c>
      <c r="J42" s="43" t="s">
        <v>29</v>
      </c>
      <c r="K42" s="43" t="s">
        <v>30</v>
      </c>
      <c r="L42" s="44" t="s">
        <v>31</v>
      </c>
    </row>
    <row r="43" spans="1:23">
      <c r="A43" s="77">
        <v>45394</v>
      </c>
      <c r="B43" s="140">
        <f t="shared" si="11"/>
        <v>0.99654857822831766</v>
      </c>
      <c r="C43" s="140">
        <f t="shared" si="11"/>
        <v>0.99361034983893837</v>
      </c>
      <c r="D43" s="140">
        <f t="shared" si="11"/>
        <v>0.99616919782992996</v>
      </c>
      <c r="E43" s="140">
        <f t="shared" si="11"/>
        <v>1.0297322747231492</v>
      </c>
      <c r="H43" s="61" t="s">
        <v>52</v>
      </c>
      <c r="I43" s="62">
        <f>AVERAGE(B31:B39)</f>
        <v>1.3475155934447669E-3</v>
      </c>
      <c r="J43" s="62">
        <f>AVERAGE(C31:C39)</f>
        <v>-1.9530537194032184E-3</v>
      </c>
      <c r="K43" s="62">
        <f>AVERAGE(D31:D39)</f>
        <v>6.4522044320645586E-4</v>
      </c>
      <c r="L43" s="63">
        <f>AVERAGE(E31:E39)</f>
        <v>-1.8795512218186886E-2</v>
      </c>
    </row>
    <row r="44" spans="1:23">
      <c r="A44" s="77">
        <v>45401</v>
      </c>
      <c r="B44" s="140">
        <f t="shared" si="11"/>
        <v>0.96823982212455151</v>
      </c>
      <c r="C44" s="140">
        <f t="shared" si="11"/>
        <v>0.98780010582675803</v>
      </c>
      <c r="D44" s="140">
        <f t="shared" si="11"/>
        <v>0.97066988902216877</v>
      </c>
      <c r="E44" s="140">
        <f t="shared" si="11"/>
        <v>0.92122318385934199</v>
      </c>
      <c r="H44" s="64" t="s">
        <v>53</v>
      </c>
      <c r="I44" s="2">
        <f>_xlfn.STDEV.S(B31:B39)</f>
        <v>2.1136124229310906E-2</v>
      </c>
      <c r="J44" s="2">
        <f>_xlfn.STDEV.S(C31:C39)</f>
        <v>1.5998346818702689E-2</v>
      </c>
      <c r="K44" s="2">
        <f>_xlfn.STDEV.S(D31:D39)</f>
        <v>1.9383125659047651E-2</v>
      </c>
      <c r="L44" s="46">
        <f>_xlfn.STDEV.S(E31:E39)</f>
        <v>4.3567942279644722E-2</v>
      </c>
    </row>
    <row r="45" spans="1:23" ht="15.75" thickBot="1">
      <c r="A45" s="77">
        <v>45408</v>
      </c>
      <c r="B45" s="140">
        <f t="shared" si="11"/>
        <v>1.0355331885821768</v>
      </c>
      <c r="C45" s="140">
        <f t="shared" si="11"/>
        <v>1.0153332501390822</v>
      </c>
      <c r="D45" s="140">
        <f t="shared" si="11"/>
        <v>1.0307891571839156</v>
      </c>
      <c r="E45" s="140">
        <f t="shared" si="11"/>
        <v>0.95602730848925699</v>
      </c>
      <c r="H45" s="65" t="s">
        <v>54</v>
      </c>
      <c r="I45" s="66">
        <f>(I43-$P$6)/I44</f>
        <v>4.573323406945852E-2</v>
      </c>
      <c r="J45" s="66">
        <f>(J43-$P$6)/J44</f>
        <v>-0.14588669833181028</v>
      </c>
      <c r="K45" s="66">
        <f>(K43-$P$6)/K44</f>
        <v>1.3637024859225173E-2</v>
      </c>
      <c r="L45" s="67">
        <f>(L43-$P$6)/L44</f>
        <v>-0.44014941931032597</v>
      </c>
    </row>
    <row r="46" spans="1:23">
      <c r="A46" s="77">
        <v>45415</v>
      </c>
      <c r="B46" s="140">
        <f t="shared" si="11"/>
        <v>1.0151179294952657</v>
      </c>
      <c r="C46" s="140">
        <f t="shared" si="11"/>
        <v>1.0068688125425351</v>
      </c>
      <c r="D46" s="140">
        <f t="shared" si="11"/>
        <v>1.0122794272840112</v>
      </c>
      <c r="E46" s="140">
        <f t="shared" si="11"/>
        <v>0.96040859272772749</v>
      </c>
    </row>
    <row r="47" spans="1:23">
      <c r="A47" s="77">
        <v>45422</v>
      </c>
      <c r="B47" s="140">
        <f t="shared" si="11"/>
        <v>1.0178824636004427</v>
      </c>
      <c r="C47" s="140">
        <f t="shared" si="11"/>
        <v>1.021585838711188</v>
      </c>
      <c r="D47" s="140">
        <f t="shared" si="11"/>
        <v>1.0183099230263033</v>
      </c>
      <c r="E47" s="140">
        <f t="shared" si="11"/>
        <v>0.9844195005673394</v>
      </c>
      <c r="F47" s="71"/>
      <c r="G47" s="71"/>
      <c r="H47" s="71"/>
      <c r="I47" s="71"/>
      <c r="J47" s="71"/>
      <c r="K47" s="71"/>
      <c r="L47" s="71"/>
    </row>
    <row r="48" spans="1:23">
      <c r="A48" s="77">
        <v>45429</v>
      </c>
      <c r="B48" s="140">
        <f t="shared" si="11"/>
        <v>1.0166911878028977</v>
      </c>
      <c r="C48" s="140">
        <f t="shared" si="11"/>
        <v>1.0094999706904113</v>
      </c>
      <c r="D48" s="140">
        <f t="shared" si="11"/>
        <v>1.0149597622646929</v>
      </c>
      <c r="E48" s="140">
        <f t="shared" si="11"/>
        <v>0.99129569427399189</v>
      </c>
      <c r="F48" s="72"/>
      <c r="G48" s="72"/>
      <c r="H48" s="72"/>
      <c r="I48" s="72"/>
      <c r="J48" s="72"/>
      <c r="K48" s="72"/>
      <c r="L48" s="72"/>
    </row>
    <row r="49" spans="1:8">
      <c r="A49" s="77">
        <v>45436</v>
      </c>
      <c r="B49" s="140">
        <f t="shared" si="11"/>
        <v>0.9868421180478365</v>
      </c>
      <c r="C49" s="140">
        <f t="shared" si="11"/>
        <v>0.97756684383963</v>
      </c>
      <c r="D49" s="140">
        <f t="shared" si="11"/>
        <v>0.98782768232392348</v>
      </c>
      <c r="E49" s="140">
        <f t="shared" si="11"/>
        <v>1.0392335090081879</v>
      </c>
    </row>
    <row r="50" spans="1:8">
      <c r="A50" s="78">
        <v>45443</v>
      </c>
      <c r="B50" s="141">
        <f t="shared" si="11"/>
        <v>0.98841440543651393</v>
      </c>
      <c r="C50" s="141">
        <f t="shared" si="11"/>
        <v>0.99233180911503949</v>
      </c>
      <c r="D50" s="141">
        <f t="shared" si="11"/>
        <v>0.98974833329551248</v>
      </c>
      <c r="E50" s="141">
        <f t="shared" si="11"/>
        <v>1.0221563261627482</v>
      </c>
    </row>
    <row r="51" spans="1:8">
      <c r="H51" s="70"/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CDD7B89D-E26B-482B-B38C-329DCBBB571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Rendimenti!O17:O22</xm:f>
              <xm:sqref>O15</xm:sqref>
            </x14:sparkline>
            <x14:sparkline>
              <xm:f>Rendimenti!P17:P22</xm:f>
              <xm:sqref>P15</xm:sqref>
            </x14:sparkline>
            <x14:sparkline>
              <xm:f>Rendimenti!Q17:Q22</xm:f>
              <xm:sqref>Q15</xm:sqref>
            </x14:sparkline>
            <x14:sparkline>
              <xm:f>Rendimenti!R17:R22</xm:f>
              <xm:sqref>R15</xm:sqref>
            </x14:sparkline>
          </x14:sparklines>
        </x14:sparklineGroup>
        <x14:sparklineGroup displayEmptyCellsAs="gap" xr2:uid="{D56CFDD3-AE38-4079-85A6-1C3379609BD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Rendimenti!I31:I39</xm:f>
              <xm:sqref>I28</xm:sqref>
            </x14:sparkline>
            <x14:sparkline>
              <xm:f>Rendimenti!J31:J39</xm:f>
              <xm:sqref>J28</xm:sqref>
            </x14:sparkline>
            <x14:sparkline>
              <xm:f>Rendimenti!K31:K39</xm:f>
              <xm:sqref>K28</xm:sqref>
            </x14:sparkline>
            <x14:sparkline>
              <xm:f>Rendimenti!L31:L39</xm:f>
              <xm:sqref>L28</xm:sqref>
            </x14:sparkline>
          </x14:sparklines>
        </x14:sparklineGroup>
        <x14:sparklineGroup displayEmptyCellsAs="gap" xr2:uid="{C3C4EC58-F260-4451-B9C6-DB1D5998961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Rendimenti!I17:I26</xm:f>
              <xm:sqref>I15</xm:sqref>
            </x14:sparkline>
            <x14:sparkline>
              <xm:f>Rendimenti!J17:J26</xm:f>
              <xm:sqref>J15</xm:sqref>
            </x14:sparkline>
            <x14:sparkline>
              <xm:f>Rendimenti!K17:K26</xm:f>
              <xm:sqref>K15</xm:sqref>
            </x14:sparkline>
            <x14:sparkline>
              <xm:f>Rendimenti!L17:L26</xm:f>
              <xm:sqref>L15</xm:sqref>
            </x14:sparkline>
          </x14:sparklines>
        </x14:sparklineGroup>
        <x14:sparklineGroup displayEmptyCellsAs="gap" xr2:uid="{527FF2DE-1341-432D-9BA2-7A2B1655DD9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Rendimenti!B17:B25</xm:f>
              <xm:sqref>B15</xm:sqref>
            </x14:sparkline>
            <x14:sparkline>
              <xm:f>Rendimenti!C17:C25</xm:f>
              <xm:sqref>C15</xm:sqref>
            </x14:sparkline>
            <x14:sparkline>
              <xm:f>Rendimenti!D17:D25</xm:f>
              <xm:sqref>D15</xm:sqref>
            </x14:sparkline>
            <x14:sparkline>
              <xm:f>Rendimenti!E17:E25</xm:f>
              <xm:sqref>E15</xm:sqref>
            </x14:sparkline>
            <x14:sparkline>
              <xm:f>Rendimenti!F17:F25</xm:f>
              <xm:sqref>F15</xm:sqref>
            </x14:sparkline>
          </x14:sparklines>
        </x14:sparklineGroup>
        <x14:sparklineGroup displayEmptyCellsAs="gap" xr2:uid="{01C5F0F7-A42B-4E81-8753-19834C05A53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Rendimenti!I3:I12</xm:f>
              <xm:sqref>I1</xm:sqref>
            </x14:sparkline>
            <x14:sparkline>
              <xm:f>Rendimenti!J3:J12</xm:f>
              <xm:sqref>J1</xm:sqref>
            </x14:sparkline>
            <x14:sparkline>
              <xm:f>Rendimenti!K3:K12</xm:f>
              <xm:sqref>K1</xm:sqref>
            </x14:sparkline>
            <x14:sparkline>
              <xm:f>Rendimenti!L3:L12</xm:f>
              <xm:sqref>L1</xm:sqref>
            </x14:sparkline>
            <x14:sparkline>
              <xm:f>Rendimenti!M3:M12</xm:f>
              <xm:sqref>M1</xm:sqref>
            </x14:sparkline>
          </x14:sparklines>
        </x14:sparklineGroup>
        <x14:sparklineGroup displayEmptyCellsAs="gap" xr2:uid="{AF5F154B-0226-46DC-9465-720B2E1CAF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Rendimenti!B3:B12</xm:f>
              <xm:sqref>B1</xm:sqref>
            </x14:sparkline>
            <x14:sparkline>
              <xm:f>Rendimenti!C3:C12</xm:f>
              <xm:sqref>C1</xm:sqref>
            </x14:sparkline>
            <x14:sparkline>
              <xm:f>Rendimenti!D3:D12</xm:f>
              <xm:sqref>D1</xm:sqref>
            </x14:sparkline>
            <x14:sparkline>
              <xm:f>Rendimenti!E3:E12</xm:f>
              <xm:sqref>E1</xm:sqref>
            </x14:sparkline>
            <x14:sparkline>
              <xm:f>Rendimenti!F3:F12</xm:f>
              <xm:sqref>F1</xm:sqref>
            </x14:sparkline>
          </x14:sparklines>
        </x14:sparklineGroup>
        <x14:sparklineGroup displayEmptyCellsAs="gap" xr2:uid="{0A917F66-2F33-4B8A-9DC7-C6E031E14D3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Rendimenti!B31:B37</xm:f>
              <xm:sqref>B28</xm:sqref>
            </x14:sparkline>
            <x14:sparkline>
              <xm:f>Rendimenti!C31:C37</xm:f>
              <xm:sqref>C28</xm:sqref>
            </x14:sparkline>
            <x14:sparkline>
              <xm:f>Rendimenti!D31:D37</xm:f>
              <xm:sqref>D28</xm:sqref>
            </x14:sparkline>
            <x14:sparkline>
              <xm:f>Rendimenti!E31:E37</xm:f>
              <xm:sqref>E28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2B9B-128B-46EA-8802-ABD82C667E0B}">
  <dimension ref="A1:AP107"/>
  <sheetViews>
    <sheetView topLeftCell="K1" zoomScale="70" zoomScaleNormal="70" workbookViewId="0">
      <selection activeCell="AH49" sqref="AH49"/>
    </sheetView>
  </sheetViews>
  <sheetFormatPr defaultColWidth="11.5703125" defaultRowHeight="15"/>
  <cols>
    <col min="1" max="1" width="16.7109375" style="1" hidden="1" customWidth="1"/>
    <col min="2" max="2" width="15.7109375" style="1" hidden="1" customWidth="1"/>
    <col min="3" max="4" width="14.7109375" style="1" hidden="1" customWidth="1"/>
    <col min="5" max="5" width="16.7109375" style="1" hidden="1" customWidth="1"/>
    <col min="6" max="10" width="0" hidden="1" customWidth="1"/>
  </cols>
  <sheetData>
    <row r="1" spans="1:42">
      <c r="A1" s="1" t="s">
        <v>37</v>
      </c>
      <c r="G1" t="s">
        <v>55</v>
      </c>
      <c r="L1" t="s">
        <v>56</v>
      </c>
      <c r="Q1" t="s">
        <v>57</v>
      </c>
      <c r="AC1" s="138" t="s">
        <v>28</v>
      </c>
      <c r="AD1" s="138" t="s">
        <v>29</v>
      </c>
      <c r="AE1" s="138" t="s">
        <v>30</v>
      </c>
      <c r="AF1" s="137" t="s">
        <v>31</v>
      </c>
      <c r="AH1" t="s">
        <v>58</v>
      </c>
      <c r="AM1" t="s">
        <v>59</v>
      </c>
    </row>
    <row r="2" spans="1:42">
      <c r="A2" s="1" t="s">
        <v>48</v>
      </c>
      <c r="B2" s="1" t="s">
        <v>39</v>
      </c>
      <c r="C2" s="1" t="s">
        <v>3</v>
      </c>
      <c r="D2" s="1" t="s">
        <v>40</v>
      </c>
      <c r="E2" s="1" t="s">
        <v>41</v>
      </c>
      <c r="G2" s="1" t="s">
        <v>28</v>
      </c>
      <c r="H2" s="1" t="s">
        <v>29</v>
      </c>
      <c r="I2" s="1" t="s">
        <v>60</v>
      </c>
      <c r="J2" s="1" t="s">
        <v>31</v>
      </c>
      <c r="L2" s="1" t="s">
        <v>28</v>
      </c>
      <c r="M2" s="1" t="s">
        <v>29</v>
      </c>
      <c r="N2" s="1" t="s">
        <v>60</v>
      </c>
      <c r="O2" s="1" t="s">
        <v>31</v>
      </c>
      <c r="Q2" s="1" t="s">
        <v>28</v>
      </c>
      <c r="R2" s="1" t="s">
        <v>29</v>
      </c>
      <c r="S2" s="1" t="s">
        <v>60</v>
      </c>
      <c r="T2" s="1" t="s">
        <v>31</v>
      </c>
      <c r="U2" s="1"/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C2" s="133">
        <v>100</v>
      </c>
      <c r="AD2" s="133">
        <v>100</v>
      </c>
      <c r="AE2" s="135">
        <v>100</v>
      </c>
      <c r="AF2" s="130">
        <v>100</v>
      </c>
      <c r="AH2" s="124" t="s">
        <v>28</v>
      </c>
      <c r="AI2" s="124" t="s">
        <v>29</v>
      </c>
      <c r="AJ2" s="124" t="s">
        <v>30</v>
      </c>
      <c r="AK2" s="137" t="s">
        <v>31</v>
      </c>
      <c r="AM2" s="138" t="s">
        <v>28</v>
      </c>
      <c r="AN2" s="138" t="s">
        <v>29</v>
      </c>
      <c r="AO2" s="138" t="s">
        <v>30</v>
      </c>
      <c r="AP2" s="137" t="s">
        <v>31</v>
      </c>
    </row>
    <row r="3" spans="1:42">
      <c r="A3" s="5">
        <f>'Costruzione Portafogli'!C7/Rendimenti!$P$3</f>
        <v>32260.048179375521</v>
      </c>
      <c r="B3" s="5">
        <f>'Costruzione Portafogli'!E7/Rendimenti!$P$5</f>
        <v>2609.6206004381038</v>
      </c>
      <c r="C3" s="5">
        <f>'Costruzione Portafogli'!G7/Rendimenti!$P$4</f>
        <v>169.32066335973167</v>
      </c>
      <c r="D3" s="5">
        <f>'Costruzione Portafogli'!I7</f>
        <v>458.33999599999999</v>
      </c>
      <c r="E3" s="5">
        <f>'Costruzione Portafogli'!K7/Rendimenti!$P$3</f>
        <v>13213.656999907349</v>
      </c>
      <c r="G3" cm="1">
        <f t="array" ref="G3">MMULT(A3:E3,$X$3:$X$7)</f>
        <v>9742.1972878161414</v>
      </c>
      <c r="H3" cm="1">
        <f t="array" ref="H3">MMULT(A3:E3,$Y$3:$Y$7)</f>
        <v>11614.165999236087</v>
      </c>
      <c r="I3" cm="1">
        <f t="array" ref="I3">MMULT(A3:E3,$Z$3:$Z$7)</f>
        <v>9875.9193156837973</v>
      </c>
      <c r="J3" cm="1">
        <f t="array" ref="J3">MMULT(A3:E3,$AA$3:$AA$7)</f>
        <v>-11969.551581109137</v>
      </c>
      <c r="W3" s="2" t="s">
        <v>1</v>
      </c>
      <c r="X3" s="2">
        <v>0.2</v>
      </c>
      <c r="Y3" s="2">
        <v>0.45286011833629825</v>
      </c>
      <c r="Z3" s="2">
        <v>0.22409476700804212</v>
      </c>
      <c r="AA3" s="2">
        <v>-0.21210864112976488</v>
      </c>
      <c r="AC3" s="133">
        <v>98.685794702300058</v>
      </c>
      <c r="AD3" s="133">
        <v>97.782553582178863</v>
      </c>
      <c r="AE3" s="135">
        <v>98.505361175840022</v>
      </c>
      <c r="AF3" s="130">
        <v>92.634400022457527</v>
      </c>
      <c r="AH3" s="124">
        <f t="shared" ref="AH3:AH11" si="0">AC3-AC2</f>
        <v>-1.3142052976999423</v>
      </c>
      <c r="AI3" s="124">
        <f t="shared" ref="AI3:AI11" si="1">AD3-AD2</f>
        <v>-2.2174464178211366</v>
      </c>
      <c r="AJ3" s="132">
        <f t="shared" ref="AJ3:AJ11" si="2">AE3-AE2</f>
        <v>-1.4946388241599777</v>
      </c>
      <c r="AK3" s="130">
        <f t="shared" ref="AK3:AK11" si="3">AF3-AF2</f>
        <v>-7.3655999775424732</v>
      </c>
      <c r="AM3" s="133">
        <f>-AH3</f>
        <v>1.3142052976999423</v>
      </c>
      <c r="AN3" s="133">
        <f t="shared" ref="AN3:AP3" si="4">-AI3</f>
        <v>2.2174464178211366</v>
      </c>
      <c r="AO3" s="133">
        <f t="shared" si="4"/>
        <v>1.4946388241599777</v>
      </c>
      <c r="AP3" s="135">
        <f t="shared" si="4"/>
        <v>7.3655999775424732</v>
      </c>
    </row>
    <row r="4" spans="1:42">
      <c r="A4" s="5">
        <f>'Costruzione Portafogli'!C8/Rendimenti!$P$3</f>
        <v>32170.036134531645</v>
      </c>
      <c r="B4" s="5">
        <f>'Costruzione Portafogli'!E8/Rendimenti!$P$5</f>
        <v>2589.7826968207924</v>
      </c>
      <c r="C4" s="5">
        <f>'Costruzione Portafogli'!G8/Rendimenti!$P$4</f>
        <v>165.15784411300294</v>
      </c>
      <c r="D4" s="5">
        <f>'Costruzione Portafogli'!I8</f>
        <v>460.97000100000002</v>
      </c>
      <c r="E4" s="5">
        <f>'Costruzione Portafogli'!K8/Rendimenti!$P$3</f>
        <v>12703.604187899566</v>
      </c>
      <c r="G4" cm="1">
        <f t="array" ref="G4">MMULT(A4:E4,$X$3:$X$7)</f>
        <v>9617.910172873002</v>
      </c>
      <c r="H4" cm="1">
        <f t="array" ref="H4">MMULT(A4:E4,$Y$3:$Y$7)</f>
        <v>11706.543451762942</v>
      </c>
      <c r="I4" cm="1">
        <f t="array" ref="I4">MMULT(A4:E4,$Z$3:$Z$7)</f>
        <v>9771.4260903319446</v>
      </c>
      <c r="J4" cm="1">
        <f t="array" ref="J4">MMULT(A4:E4,$AA$3:$AA$7)</f>
        <v>-11814.925822762805</v>
      </c>
      <c r="L4">
        <f>(G4-G3)/G3*100</f>
        <v>-1.2757606038072771</v>
      </c>
      <c r="M4">
        <f t="shared" ref="M4:O4" si="5">(H4-H3)/H3*100</f>
        <v>0.79538601853056512</v>
      </c>
      <c r="N4">
        <f t="shared" si="5"/>
        <v>-1.0580607436303033</v>
      </c>
      <c r="O4">
        <f t="shared" si="5"/>
        <v>-1.2918258240381295</v>
      </c>
      <c r="Q4">
        <f>-L4</f>
        <v>1.2757606038072771</v>
      </c>
      <c r="R4">
        <f t="shared" ref="R4:S4" si="6">-M4</f>
        <v>-0.79538601853056512</v>
      </c>
      <c r="S4">
        <f t="shared" si="6"/>
        <v>1.0580607436303033</v>
      </c>
      <c r="T4">
        <f>-O4</f>
        <v>1.2918258240381295</v>
      </c>
      <c r="W4" s="2" t="s">
        <v>2</v>
      </c>
      <c r="X4" s="2">
        <v>0.2</v>
      </c>
      <c r="Y4" s="2">
        <v>0.10729342605641271</v>
      </c>
      <c r="Z4" s="2">
        <v>0.14994677222291974</v>
      </c>
      <c r="AA4" s="2">
        <v>-0.97299095264069302</v>
      </c>
      <c r="AC4" s="133">
        <v>98.345188401908771</v>
      </c>
      <c r="AD4" s="133">
        <v>97.157757272933466</v>
      </c>
      <c r="AE4" s="135">
        <v>98.128006624484073</v>
      </c>
      <c r="AF4" s="130">
        <v>95.388631452739332</v>
      </c>
      <c r="AH4" s="133">
        <f t="shared" si="0"/>
        <v>-0.34060630039128625</v>
      </c>
      <c r="AI4" s="133">
        <f t="shared" si="1"/>
        <v>-0.6247963092453972</v>
      </c>
      <c r="AJ4" s="135">
        <f t="shared" si="2"/>
        <v>-0.37735455135594975</v>
      </c>
      <c r="AK4" s="130">
        <f t="shared" si="3"/>
        <v>2.7542314302818056</v>
      </c>
      <c r="AM4" s="133">
        <f t="shared" ref="AM4:AM11" si="7">-AH4</f>
        <v>0.34060630039128625</v>
      </c>
      <c r="AN4" s="133">
        <f t="shared" ref="AN4:AN11" si="8">-AI4</f>
        <v>0.6247963092453972</v>
      </c>
      <c r="AO4" s="133">
        <f t="shared" ref="AO4:AO11" si="9">-AJ4</f>
        <v>0.37735455135594975</v>
      </c>
      <c r="AP4" s="135">
        <f t="shared" ref="AP4:AP11" si="10">-AK4</f>
        <v>-2.7542314302818056</v>
      </c>
    </row>
    <row r="5" spans="1:42">
      <c r="A5" s="5">
        <f>'Costruzione Portafogli'!C9/Rendimenti!$P$3</f>
        <v>31919.975910312245</v>
      </c>
      <c r="B5" s="5">
        <f>'Costruzione Portafogli'!E9/Rendimenti!$P$5</f>
        <v>2547.8752090462376</v>
      </c>
      <c r="C5" s="5">
        <f>'Costruzione Portafogli'!G9/Rendimenti!$P$4</f>
        <v>165.8150816615053</v>
      </c>
      <c r="D5" s="5">
        <f>'Costruzione Portafogli'!I9</f>
        <v>459.82000699999998</v>
      </c>
      <c r="E5" s="5">
        <f>'Costruzione Portafogli'!K9/Rendimenti!$P$3</f>
        <v>12370.128859445938</v>
      </c>
      <c r="G5" cm="1">
        <f t="array" ref="G5">MMULT(A5:E5,$X$3:$X$7)</f>
        <v>9492.7230134931851</v>
      </c>
      <c r="H5" cm="1">
        <f t="array" ref="H5">MMULT(A5:E5,$Y$3:$Y$7)</f>
        <v>11677.130716226668</v>
      </c>
      <c r="I5" cm="1">
        <f t="array" ref="I5">MMULT(A5:E5,$Z$3:$Z$7)</f>
        <v>9655.8956150451013</v>
      </c>
      <c r="J5" cm="1">
        <f t="array" ref="J5">MMULT(A5:E5,$AA$3:$AA$7)</f>
        <v>-11640.609747159815</v>
      </c>
      <c r="L5">
        <f t="shared" ref="L5:L68" si="11">(G5-G4)/G4*100</f>
        <v>-1.3016045807217365</v>
      </c>
      <c r="M5">
        <f t="shared" ref="M5:M68" si="12">(H5-H4)/H4*100</f>
        <v>-0.25125038537182331</v>
      </c>
      <c r="N5">
        <f t="shared" ref="N5:N68" si="13">(I5-I4)/I4*100</f>
        <v>-1.1823297256595082</v>
      </c>
      <c r="O5">
        <f t="shared" ref="O5:O68" si="14">(J5-J4)/J4*100</f>
        <v>-1.4753886585318237</v>
      </c>
      <c r="Q5">
        <f t="shared" ref="Q5:Q68" si="15">-L5</f>
        <v>1.3016045807217365</v>
      </c>
      <c r="R5">
        <f t="shared" ref="R5:R68" si="16">-M5</f>
        <v>0.25125038537182331</v>
      </c>
      <c r="S5">
        <f t="shared" ref="S5:S68" si="17">-N5</f>
        <v>1.1823297256595082</v>
      </c>
      <c r="T5">
        <f t="shared" ref="T5:T68" si="18">-O5</f>
        <v>1.4753886585318237</v>
      </c>
      <c r="W5" s="2" t="s">
        <v>10</v>
      </c>
      <c r="X5" s="2">
        <v>0.2</v>
      </c>
      <c r="Y5" s="2">
        <v>0.30581886286888871</v>
      </c>
      <c r="Z5" s="2">
        <v>0.21055545468500075</v>
      </c>
      <c r="AA5" s="2">
        <v>1.8350512943727602</v>
      </c>
      <c r="AC5" s="133">
        <v>95.221727725069655</v>
      </c>
      <c r="AD5" s="133">
        <v>95.972442916094138</v>
      </c>
      <c r="AE5" s="135">
        <v>95.249901300154605</v>
      </c>
      <c r="AF5" s="130">
        <v>87.874218770877889</v>
      </c>
      <c r="AH5" s="133">
        <f t="shared" si="0"/>
        <v>-3.123460676839116</v>
      </c>
      <c r="AI5" s="133">
        <f t="shared" si="1"/>
        <v>-1.1853143568393278</v>
      </c>
      <c r="AJ5" s="135">
        <f t="shared" si="2"/>
        <v>-2.8781053243294679</v>
      </c>
      <c r="AK5" s="130">
        <f t="shared" si="3"/>
        <v>-7.5144126818614438</v>
      </c>
      <c r="AM5" s="133">
        <f t="shared" si="7"/>
        <v>3.123460676839116</v>
      </c>
      <c r="AN5" s="133">
        <f t="shared" si="8"/>
        <v>1.1853143568393278</v>
      </c>
      <c r="AO5" s="133">
        <f t="shared" si="9"/>
        <v>2.8781053243294679</v>
      </c>
      <c r="AP5" s="135">
        <f t="shared" si="10"/>
        <v>7.5144126818614438</v>
      </c>
    </row>
    <row r="6" spans="1:42">
      <c r="A6" s="5">
        <f>'Costruzione Portafogli'!C10/Rendimenti!$P$3</f>
        <v>31327.1564903178</v>
      </c>
      <c r="B6" s="5">
        <f>'Costruzione Portafogli'!E10/Rendimenti!$P$5</f>
        <v>2443.7297414007462</v>
      </c>
      <c r="C6" s="5">
        <f>'Costruzione Portafogli'!G10/Rendimenti!$P$4</f>
        <v>165.88895409868169</v>
      </c>
      <c r="D6" s="5">
        <f>'Costruzione Portafogli'!I10</f>
        <v>453.30999800000001</v>
      </c>
      <c r="E6" s="5">
        <f>'Costruzione Portafogli'!K10/Rendimenti!$P$3</f>
        <v>11895.941850273326</v>
      </c>
      <c r="G6" cm="1">
        <f t="array" ref="G6">MMULT(A6:E6,$X$3:$X$7)</f>
        <v>9257.2054068181114</v>
      </c>
      <c r="H6" cm="1">
        <f t="array" ref="H6">MMULT(A6:E6,$Y$3:$Y$7)</f>
        <v>11520.876388037424</v>
      </c>
      <c r="I6" cm="1">
        <f t="array" ref="I6">MMULT(A6:E6,$Z$3:$Z$7)</f>
        <v>9430.3395441130688</v>
      </c>
      <c r="J6" cm="1">
        <f t="array" ref="J6">MMULT(A6:E6,$AA$3:$AA$7)</f>
        <v>-11303.52172980332</v>
      </c>
      <c r="L6">
        <f t="shared" si="11"/>
        <v>-2.4810331697269929</v>
      </c>
      <c r="M6">
        <f t="shared" si="12"/>
        <v>-1.338122626066953</v>
      </c>
      <c r="N6">
        <f t="shared" si="13"/>
        <v>-2.3359414799450375</v>
      </c>
      <c r="O6">
        <f t="shared" si="14"/>
        <v>-2.8957934736944564</v>
      </c>
      <c r="Q6">
        <f t="shared" si="15"/>
        <v>2.4810331697269929</v>
      </c>
      <c r="R6">
        <f t="shared" si="16"/>
        <v>1.338122626066953</v>
      </c>
      <c r="S6">
        <f t="shared" si="17"/>
        <v>2.3359414799450375</v>
      </c>
      <c r="T6">
        <f t="shared" si="18"/>
        <v>2.8957934736944564</v>
      </c>
      <c r="W6" s="2" t="s">
        <v>4</v>
      </c>
      <c r="X6" s="2">
        <v>0.2</v>
      </c>
      <c r="Y6" s="2">
        <v>0.39966819028290107</v>
      </c>
      <c r="Z6" s="2">
        <v>0.25631170733650732</v>
      </c>
      <c r="AA6" s="2">
        <v>0.58986457386747659</v>
      </c>
      <c r="AC6" s="133">
        <v>98.605259333445261</v>
      </c>
      <c r="AD6" s="133">
        <v>97.444012389785399</v>
      </c>
      <c r="AE6" s="135">
        <v>98.182565483037521</v>
      </c>
      <c r="AF6" s="130">
        <v>84.010152857118527</v>
      </c>
      <c r="AH6" s="133">
        <f t="shared" si="0"/>
        <v>3.3835316083756055</v>
      </c>
      <c r="AI6" s="133">
        <f t="shared" si="1"/>
        <v>1.471569473691261</v>
      </c>
      <c r="AJ6" s="135">
        <f t="shared" si="2"/>
        <v>2.9326641828829167</v>
      </c>
      <c r="AK6" s="130">
        <f t="shared" si="3"/>
        <v>-3.8640659137593616</v>
      </c>
      <c r="AM6" s="133">
        <f t="shared" si="7"/>
        <v>-3.3835316083756055</v>
      </c>
      <c r="AN6" s="133">
        <f t="shared" si="8"/>
        <v>-1.471569473691261</v>
      </c>
      <c r="AO6" s="133">
        <f t="shared" si="9"/>
        <v>-2.9326641828829167</v>
      </c>
      <c r="AP6" s="135">
        <f t="shared" si="10"/>
        <v>3.8640659137593616</v>
      </c>
    </row>
    <row r="7" spans="1:42">
      <c r="A7" s="5">
        <f>'Costruzione Portafogli'!C11/Rendimenti!$P$3</f>
        <v>30554.25738904846</v>
      </c>
      <c r="B7" s="5">
        <f>'Costruzione Portafogli'!E11/Rendimenti!$P$5</f>
        <v>2497.1156977088394</v>
      </c>
      <c r="C7" s="5">
        <f>'Costruzione Portafogli'!G11/Rendimenti!$P$4</f>
        <v>164.31386948725165</v>
      </c>
      <c r="D7" s="5">
        <f>'Costruzione Portafogli'!I11</f>
        <v>450.39001500000001</v>
      </c>
      <c r="E7" s="5">
        <f>'Costruzione Portafogli'!K11/Rendimenti!$P$3</f>
        <v>11428.369913833041</v>
      </c>
      <c r="G7" cm="1">
        <f t="array" ref="G7">MMULT(A7:E7,$X$3:$X$7)</f>
        <v>9018.8893770155191</v>
      </c>
      <c r="H7" cm="1">
        <f t="array" ref="H7">MMULT(A7:E7,$Y$3:$Y$7)</f>
        <v>11299.146545415146</v>
      </c>
      <c r="I7" cm="1">
        <f t="array" ref="I7">MMULT(A7:E7,$Z$3:$Z$7)</f>
        <v>9189.6752568129905</v>
      </c>
      <c r="J7" cm="1">
        <f t="array" ref="J7">MMULT(A7:E7,$AA$3:$AA$7)</f>
        <v>-11084.008599927725</v>
      </c>
      <c r="L7">
        <f t="shared" si="11"/>
        <v>-2.574384161629037</v>
      </c>
      <c r="M7">
        <f t="shared" si="12"/>
        <v>-1.9245918032113378</v>
      </c>
      <c r="N7">
        <f t="shared" si="13"/>
        <v>-2.5520214428579511</v>
      </c>
      <c r="O7">
        <f t="shared" si="14"/>
        <v>-1.9419888343012417</v>
      </c>
      <c r="Q7">
        <f t="shared" si="15"/>
        <v>2.574384161629037</v>
      </c>
      <c r="R7">
        <f t="shared" si="16"/>
        <v>1.9245918032113378</v>
      </c>
      <c r="S7">
        <f t="shared" si="17"/>
        <v>2.5520214428579511</v>
      </c>
      <c r="T7">
        <f t="shared" si="18"/>
        <v>1.9419888343012417</v>
      </c>
      <c r="W7" s="2" t="s">
        <v>5</v>
      </c>
      <c r="X7" s="2">
        <v>0.2</v>
      </c>
      <c r="Y7" s="2">
        <v>-0.26564059754450059</v>
      </c>
      <c r="Z7" s="2">
        <v>0.15909129874753009</v>
      </c>
      <c r="AA7" s="2">
        <v>-0.23981627446977866</v>
      </c>
      <c r="AC7" s="133">
        <v>100.09596669191066</v>
      </c>
      <c r="AD7" s="133">
        <v>98.113337044283313</v>
      </c>
      <c r="AE7" s="135">
        <v>99.388191156444165</v>
      </c>
      <c r="AF7" s="130">
        <v>80.684072680346475</v>
      </c>
      <c r="AH7" s="133">
        <f t="shared" si="0"/>
        <v>1.4907073584654</v>
      </c>
      <c r="AI7" s="133">
        <f t="shared" si="1"/>
        <v>0.66932465449791323</v>
      </c>
      <c r="AJ7" s="135">
        <f t="shared" si="2"/>
        <v>1.2056256734066437</v>
      </c>
      <c r="AK7" s="130">
        <f t="shared" si="3"/>
        <v>-3.3260801767720523</v>
      </c>
      <c r="AM7" s="133">
        <f t="shared" si="7"/>
        <v>-1.4907073584654</v>
      </c>
      <c r="AN7" s="133">
        <f t="shared" si="8"/>
        <v>-0.66932465449791323</v>
      </c>
      <c r="AO7" s="133">
        <f t="shared" si="9"/>
        <v>-1.2056256734066437</v>
      </c>
      <c r="AP7" s="135">
        <f t="shared" si="10"/>
        <v>3.3260801767720523</v>
      </c>
    </row>
    <row r="8" spans="1:42">
      <c r="A8" s="5">
        <f>'Costruzione Portafogli'!C12/Rendimenti!$P$3</f>
        <v>30482.136569999078</v>
      </c>
      <c r="B8" s="5">
        <f>'Costruzione Portafogli'!E12/Rendimenti!$P$5</f>
        <v>2368.3572243206445</v>
      </c>
      <c r="C8" s="5">
        <f>'Costruzione Portafogli'!G12/Rendimenti!$P$4</f>
        <v>165.26653700258271</v>
      </c>
      <c r="D8" s="5">
        <f>'Costruzione Portafogli'!I12</f>
        <v>429.91000400000001</v>
      </c>
      <c r="E8" s="5">
        <f>'Costruzione Portafogli'!K12/Rendimenti!$P$3</f>
        <v>11252.348889094785</v>
      </c>
      <c r="G8" cm="1">
        <f t="array" ref="G8">MMULT(A8:E8,$X$3:$X$7)</f>
        <v>8939.603844883417</v>
      </c>
      <c r="H8" cm="1">
        <f t="array" ref="H8">MMULT(A8:E8,$Y$3:$Y$7)</f>
        <v>11291.535429977073</v>
      </c>
      <c r="I8" cm="1">
        <f t="array" ref="I8">MMULT(A8:E8,$Z$3:$Z$7)</f>
        <v>9121.1543505144728</v>
      </c>
      <c r="J8" cm="1">
        <f t="array" ref="J8">MMULT(A8:E8,$AA$3:$AA$7)</f>
        <v>-10911.549854142573</v>
      </c>
      <c r="L8">
        <f t="shared" si="11"/>
        <v>-0.8791052735845718</v>
      </c>
      <c r="M8">
        <f t="shared" si="12"/>
        <v>-6.7360091379297465E-2</v>
      </c>
      <c r="N8">
        <f t="shared" si="13"/>
        <v>-0.74562924568763278</v>
      </c>
      <c r="O8">
        <f t="shared" si="14"/>
        <v>-1.5559239622592558</v>
      </c>
      <c r="Q8">
        <f t="shared" si="15"/>
        <v>0.8791052735845718</v>
      </c>
      <c r="R8">
        <f t="shared" si="16"/>
        <v>6.7360091379297465E-2</v>
      </c>
      <c r="S8">
        <f t="shared" si="17"/>
        <v>0.74562924568763278</v>
      </c>
      <c r="T8">
        <f t="shared" si="18"/>
        <v>1.5559239622592558</v>
      </c>
      <c r="AC8" s="133">
        <v>101.88592917282988</v>
      </c>
      <c r="AD8" s="133">
        <v>100.23119571313764</v>
      </c>
      <c r="AE8" s="135">
        <v>101.20798128624219</v>
      </c>
      <c r="AF8" s="130">
        <v>79.426974531725591</v>
      </c>
      <c r="AH8" s="133">
        <f t="shared" si="0"/>
        <v>1.7899624809192147</v>
      </c>
      <c r="AI8" s="133">
        <f t="shared" si="1"/>
        <v>2.1178586688543248</v>
      </c>
      <c r="AJ8" s="135">
        <f t="shared" si="2"/>
        <v>1.8197901297980223</v>
      </c>
      <c r="AK8" s="130">
        <f t="shared" si="3"/>
        <v>-1.2570981486208836</v>
      </c>
      <c r="AM8" s="133">
        <f t="shared" si="7"/>
        <v>-1.7899624809192147</v>
      </c>
      <c r="AN8" s="133">
        <f t="shared" si="8"/>
        <v>-2.1178586688543248</v>
      </c>
      <c r="AO8" s="133">
        <f t="shared" si="9"/>
        <v>-1.8197901297980223</v>
      </c>
      <c r="AP8" s="135">
        <f t="shared" si="10"/>
        <v>1.2570981486208836</v>
      </c>
    </row>
    <row r="9" spans="1:42">
      <c r="A9" s="5">
        <f>'Costruzione Portafogli'!C13/Rendimenti!$P$3</f>
        <v>29831.057166682112</v>
      </c>
      <c r="B9" s="5">
        <f>'Costruzione Portafogli'!E13/Rendimenti!$P$5</f>
        <v>2356.1387165946367</v>
      </c>
      <c r="C9" s="5">
        <f>'Costruzione Portafogli'!G13/Rendimenti!$P$4</f>
        <v>161.74186561930057</v>
      </c>
      <c r="D9" s="5">
        <f>'Costruzione Portafogli'!I13</f>
        <v>433.48001099999999</v>
      </c>
      <c r="E9" s="5">
        <f>'Costruzione Portafogli'!K13/Rendimenti!$P$3</f>
        <v>10937.644769758177</v>
      </c>
      <c r="G9" cm="1">
        <f t="array" ref="G9">MMULT(A9:E9,$X$3:$X$7)</f>
        <v>8744.0125059308466</v>
      </c>
      <c r="H9" cm="1">
        <f t="array" ref="H9">MMULT(A9:E9,$Y$3:$Y$7)</f>
        <v>11079.323666342259</v>
      </c>
      <c r="I9" cm="1">
        <f t="array" ref="I9">MMULT(A9:E9,$Z$3:$Z$7)</f>
        <v>8923.5249462667198</v>
      </c>
      <c r="J9" cm="1">
        <f t="array" ref="J9">MMULT(A9:E9,$AA$3:$AA$7)</f>
        <v>-10690.452751832032</v>
      </c>
      <c r="L9">
        <f t="shared" si="11"/>
        <v>-2.1879195358809675</v>
      </c>
      <c r="M9">
        <f t="shared" si="12"/>
        <v>-1.8793880154812992</v>
      </c>
      <c r="N9">
        <f t="shared" si="13"/>
        <v>-2.1667148329378487</v>
      </c>
      <c r="O9">
        <f t="shared" si="14"/>
        <v>-2.0262667106506567</v>
      </c>
      <c r="Q9">
        <f t="shared" si="15"/>
        <v>2.1879195358809675</v>
      </c>
      <c r="R9">
        <f t="shared" si="16"/>
        <v>1.8793880154812992</v>
      </c>
      <c r="S9">
        <f t="shared" si="17"/>
        <v>2.1667148329378487</v>
      </c>
      <c r="T9">
        <f t="shared" si="18"/>
        <v>2.0262667106506567</v>
      </c>
      <c r="V9" s="124" t="s">
        <v>61</v>
      </c>
      <c r="W9" s="125"/>
      <c r="X9" s="125"/>
      <c r="Y9" s="125"/>
      <c r="Z9" s="126"/>
      <c r="AC9" s="133">
        <v>103.58652635112631</v>
      </c>
      <c r="AD9" s="133">
        <v>101.18338913467731</v>
      </c>
      <c r="AE9" s="135">
        <v>102.72202862557386</v>
      </c>
      <c r="AF9" s="130">
        <v>78.735617862509585</v>
      </c>
      <c r="AH9" s="133">
        <f t="shared" si="0"/>
        <v>1.7005971782964338</v>
      </c>
      <c r="AI9" s="133">
        <f t="shared" si="1"/>
        <v>0.95219342153967546</v>
      </c>
      <c r="AJ9" s="135">
        <f t="shared" si="2"/>
        <v>1.5140473393316682</v>
      </c>
      <c r="AK9" s="130">
        <f t="shared" si="3"/>
        <v>-0.69135666921600603</v>
      </c>
      <c r="AM9" s="133">
        <f t="shared" si="7"/>
        <v>-1.7005971782964338</v>
      </c>
      <c r="AN9" s="133">
        <f t="shared" si="8"/>
        <v>-0.95219342153967546</v>
      </c>
      <c r="AO9" s="133">
        <f t="shared" si="9"/>
        <v>-1.5140473393316682</v>
      </c>
      <c r="AP9" s="135">
        <f t="shared" si="10"/>
        <v>0.69135666921600603</v>
      </c>
    </row>
    <row r="10" spans="1:42">
      <c r="A10" s="5">
        <f>'Costruzione Portafogli'!C14/Rendimenti!$P$3</f>
        <v>28964.97730010192</v>
      </c>
      <c r="B10" s="5">
        <f>'Costruzione Portafogli'!E14/Rendimenti!$P$5</f>
        <v>2453.0507647859808</v>
      </c>
      <c r="C10" s="5">
        <f>'Costruzione Portafogli'!G14/Rendimenti!$P$4</f>
        <v>163.64755925554181</v>
      </c>
      <c r="D10" s="5">
        <f>'Costruzione Portafogli'!I14</f>
        <v>431.10000600000001</v>
      </c>
      <c r="E10" s="5">
        <f>'Costruzione Portafogli'!K14/Rendimenti!$P$3</f>
        <v>10520.355894561291</v>
      </c>
      <c r="G10" cm="1">
        <f t="array" ref="G10">MMULT(A10:E10,$X$3:$X$7)</f>
        <v>8506.6263049409481</v>
      </c>
      <c r="H10" cm="1">
        <f t="array" ref="H10">MMULT(A10:E10,$Y$3:$Y$7)</f>
        <v>10807.989112076237</v>
      </c>
      <c r="I10" cm="1">
        <f t="array" ref="I10">MMULT(A10:E10,$Z$3:$Z$7)</f>
        <v>8677.3768311079621</v>
      </c>
      <c r="J10" cm="1">
        <f t="array" ref="J10">MMULT(A10:E10,$AA$3:$AA$7)</f>
        <v>-10498.878445947779</v>
      </c>
      <c r="L10">
        <f t="shared" si="11"/>
        <v>-2.7148428805297948</v>
      </c>
      <c r="M10">
        <f t="shared" si="12"/>
        <v>-2.4490173086134002</v>
      </c>
      <c r="N10">
        <f t="shared" si="13"/>
        <v>-2.7584179642119699</v>
      </c>
      <c r="O10">
        <f t="shared" si="14"/>
        <v>-1.7920130263091285</v>
      </c>
      <c r="Q10">
        <f t="shared" si="15"/>
        <v>2.7148428805297948</v>
      </c>
      <c r="R10">
        <f t="shared" si="16"/>
        <v>2.4490173086134002</v>
      </c>
      <c r="S10">
        <f t="shared" si="17"/>
        <v>2.7584179642119699</v>
      </c>
      <c r="T10">
        <f t="shared" si="18"/>
        <v>1.7920130263091285</v>
      </c>
      <c r="V10" s="127"/>
      <c r="W10" s="128">
        <f>KURT(Q:Q)</f>
        <v>0.11893457586113909</v>
      </c>
      <c r="X10" s="128">
        <f>KURT(R:R)</f>
        <v>0.43257014927277959</v>
      </c>
      <c r="Y10" s="128">
        <f>KURT(S:S)</f>
        <v>0.19286894022616874</v>
      </c>
      <c r="Z10" s="129">
        <f>KURT(T:T)</f>
        <v>9.1830066145060396E-2</v>
      </c>
      <c r="AC10" s="133">
        <v>102.22354706556351</v>
      </c>
      <c r="AD10" s="133">
        <v>98.913526365383618</v>
      </c>
      <c r="AE10" s="135">
        <v>101.47166346081234</v>
      </c>
      <c r="AF10" s="130">
        <v>81.824692435183593</v>
      </c>
      <c r="AH10" s="133">
        <f t="shared" si="0"/>
        <v>-1.3629792855628011</v>
      </c>
      <c r="AI10" s="133">
        <f t="shared" si="1"/>
        <v>-2.2698627692936952</v>
      </c>
      <c r="AJ10" s="135">
        <f t="shared" si="2"/>
        <v>-1.2503651647615186</v>
      </c>
      <c r="AK10" s="130">
        <f t="shared" si="3"/>
        <v>3.0890745726740079</v>
      </c>
      <c r="AM10" s="133">
        <f t="shared" si="7"/>
        <v>1.3629792855628011</v>
      </c>
      <c r="AN10" s="133">
        <f t="shared" si="8"/>
        <v>2.2698627692936952</v>
      </c>
      <c r="AO10" s="133">
        <f t="shared" si="9"/>
        <v>1.2503651647615186</v>
      </c>
      <c r="AP10" s="135">
        <f t="shared" si="10"/>
        <v>-3.0890745726740079</v>
      </c>
    </row>
    <row r="11" spans="1:42">
      <c r="A11" s="5">
        <f>'Costruzione Portafogli'!C15/Rendimenti!$P$3</f>
        <v>30772.686000185306</v>
      </c>
      <c r="B11" s="5">
        <f>'Costruzione Portafogli'!E15/Rendimenti!$P$5</f>
        <v>2450.6967467882305</v>
      </c>
      <c r="C11" s="5">
        <f>'Costruzione Portafogli'!G15/Rendimenti!$P$4</f>
        <v>163.90858714518279</v>
      </c>
      <c r="D11" s="5">
        <f>'Costruzione Portafogli'!I15</f>
        <v>443.92999300000002</v>
      </c>
      <c r="E11" s="5">
        <f>'Costruzione Portafogli'!K15/Rendimenti!$P$3</f>
        <v>11239.812733253035</v>
      </c>
      <c r="G11" cm="1">
        <f t="array" ref="G11">MMULT(A11:E11,$X$3:$X$7)</f>
        <v>9014.2068120743515</v>
      </c>
      <c r="H11" cm="1">
        <f t="array" ref="H11">MMULT(A11:E11,$Y$3:$Y$7)</f>
        <v>11440.466337658056</v>
      </c>
      <c r="I11" cm="1">
        <f t="array" ref="I11">MMULT(A11:E11,$Z$3:$Z$7)</f>
        <v>9199.9246732503671</v>
      </c>
      <c r="J11" cm="1">
        <f t="array" ref="J11">MMULT(A11:E11,$AA$3:$AA$7)</f>
        <v>-11044.50914798238</v>
      </c>
      <c r="L11">
        <f t="shared" si="11"/>
        <v>5.9668838025549897</v>
      </c>
      <c r="M11">
        <f t="shared" si="12"/>
        <v>5.8519417351662995</v>
      </c>
      <c r="N11">
        <f t="shared" si="13"/>
        <v>6.0219563159813125</v>
      </c>
      <c r="O11">
        <f t="shared" si="14"/>
        <v>5.1970379964271007</v>
      </c>
      <c r="Q11">
        <f t="shared" si="15"/>
        <v>-5.9668838025549897</v>
      </c>
      <c r="R11">
        <f t="shared" si="16"/>
        <v>-5.8519417351662995</v>
      </c>
      <c r="S11">
        <f t="shared" si="17"/>
        <v>-6.0219563159813125</v>
      </c>
      <c r="T11">
        <f t="shared" si="18"/>
        <v>-5.1970379964271007</v>
      </c>
      <c r="AC11" s="127">
        <v>101.03922649442046</v>
      </c>
      <c r="AD11" s="127">
        <v>98.155038564109276</v>
      </c>
      <c r="AE11" s="136">
        <v>100.43140978706217</v>
      </c>
      <c r="AF11" s="129">
        <v>83.637627008944065</v>
      </c>
      <c r="AH11" s="127">
        <f t="shared" si="0"/>
        <v>-1.1843205711430471</v>
      </c>
      <c r="AI11" s="127">
        <f t="shared" si="1"/>
        <v>-0.75848780127434168</v>
      </c>
      <c r="AJ11" s="136">
        <f t="shared" si="2"/>
        <v>-1.040253673750172</v>
      </c>
      <c r="AK11" s="129">
        <f t="shared" si="3"/>
        <v>1.8129345737604723</v>
      </c>
      <c r="AM11" s="127">
        <f t="shared" si="7"/>
        <v>1.1843205711430471</v>
      </c>
      <c r="AN11" s="127">
        <f t="shared" si="8"/>
        <v>0.75848780127434168</v>
      </c>
      <c r="AO11" s="127">
        <f t="shared" si="9"/>
        <v>1.040253673750172</v>
      </c>
      <c r="AP11" s="136">
        <f t="shared" si="10"/>
        <v>-1.8129345737604723</v>
      </c>
    </row>
    <row r="12" spans="1:42">
      <c r="A12" s="5">
        <f>'Costruzione Portafogli'!C16/Rendimenti!$P$3</f>
        <v>30482.442323728341</v>
      </c>
      <c r="B12" s="5">
        <f>'Costruzione Portafogli'!E16/Rendimenti!$P$5</f>
        <v>2496.2560960274704</v>
      </c>
      <c r="C12" s="5">
        <f>'Costruzione Portafogli'!G16/Rendimenti!$P$4</f>
        <v>169.90569000697698</v>
      </c>
      <c r="D12" s="5">
        <f>'Costruzione Portafogli'!I16</f>
        <v>440.08999599999999</v>
      </c>
      <c r="E12" s="5">
        <f>'Costruzione Portafogli'!K16/Rendimenti!$P$3</f>
        <v>11130.11254424164</v>
      </c>
      <c r="G12" cm="1">
        <f t="array" ref="G12">MMULT(A12:E12,$X$3:$X$7)</f>
        <v>8943.7613300008852</v>
      </c>
      <c r="H12" cm="1">
        <f t="array" ref="H12">MMULT(A12:E12,$Y$3:$Y$7)</f>
        <v>11343.354896945921</v>
      </c>
      <c r="I12" cm="1">
        <f t="array" ref="I12">MMULT(A12:E12,$Z$3:$Z$7)</f>
        <v>9124.5402025521344</v>
      </c>
      <c r="J12" cm="1">
        <f t="array" ref="J12">MMULT(A12:E12,$AA$3:$AA$7)</f>
        <v>-10992.226986978258</v>
      </c>
      <c r="L12">
        <f t="shared" si="11"/>
        <v>-0.78149396327479426</v>
      </c>
      <c r="M12">
        <f t="shared" si="12"/>
        <v>-0.84884162800669838</v>
      </c>
      <c r="N12">
        <f t="shared" si="13"/>
        <v>-0.81940312965192008</v>
      </c>
      <c r="O12">
        <f t="shared" si="14"/>
        <v>-0.47337695413719472</v>
      </c>
      <c r="Q12">
        <f t="shared" si="15"/>
        <v>0.78149396327479426</v>
      </c>
      <c r="R12">
        <f t="shared" si="16"/>
        <v>0.84884162800669838</v>
      </c>
      <c r="S12">
        <f t="shared" si="17"/>
        <v>0.81940312965192008</v>
      </c>
      <c r="T12">
        <f t="shared" si="18"/>
        <v>0.47337695413719472</v>
      </c>
      <c r="V12" s="132"/>
      <c r="W12" s="131" t="s">
        <v>28</v>
      </c>
      <c r="X12" s="131" t="s">
        <v>29</v>
      </c>
      <c r="Y12" s="131" t="s">
        <v>60</v>
      </c>
      <c r="Z12" s="123" t="s">
        <v>31</v>
      </c>
    </row>
    <row r="13" spans="1:42">
      <c r="A13" s="5">
        <f>'Costruzione Portafogli'!C17/Rendimenti!$P$3</f>
        <v>29086.250347447422</v>
      </c>
      <c r="B13" s="5">
        <f>'Costruzione Portafogli'!E17/Rendimenti!$P$5</f>
        <v>2581.9880040258126</v>
      </c>
      <c r="C13" s="5">
        <f>'Costruzione Portafogli'!G17/Rendimenti!$P$4</f>
        <v>170.28953978114251</v>
      </c>
      <c r="D13" s="5">
        <f>'Costruzione Portafogli'!I17</f>
        <v>422.709991</v>
      </c>
      <c r="E13" s="5">
        <f>'Costruzione Portafogli'!K17/Rendimenti!$P$3</f>
        <v>10506.828065412768</v>
      </c>
      <c r="G13" cm="1">
        <f t="array" ref="G13">MMULT(A13:E13,$X$3:$X$7)</f>
        <v>8553.6131895334292</v>
      </c>
      <c r="H13" cm="1">
        <f t="array" ref="H13">MMULT(A13:E13,$Y$3:$Y$7)</f>
        <v>10879.014518230955</v>
      </c>
      <c r="I13" cm="1">
        <f t="array" ref="I13">MMULT(A13:E13,$Z$3:$Z$7)</f>
        <v>8720.9830954924273</v>
      </c>
      <c r="J13" cm="1">
        <f t="array" ref="J13">MMULT(A13:E13,$AA$3:$AA$7)</f>
        <v>-10639.572678538676</v>
      </c>
      <c r="L13">
        <f t="shared" si="11"/>
        <v>-4.3622378334129515</v>
      </c>
      <c r="M13">
        <f t="shared" si="12"/>
        <v>-4.093501287171966</v>
      </c>
      <c r="N13">
        <f t="shared" si="13"/>
        <v>-4.4227664967362639</v>
      </c>
      <c r="O13">
        <f t="shared" si="14"/>
        <v>-3.2082153039356553</v>
      </c>
      <c r="Q13">
        <f t="shared" si="15"/>
        <v>4.3622378334129515</v>
      </c>
      <c r="R13">
        <f t="shared" si="16"/>
        <v>4.093501287171966</v>
      </c>
      <c r="S13">
        <f t="shared" si="17"/>
        <v>4.4227664967362639</v>
      </c>
      <c r="T13">
        <f t="shared" si="18"/>
        <v>3.2082153039356553</v>
      </c>
      <c r="V13" s="100" t="s">
        <v>52</v>
      </c>
      <c r="W13">
        <f>AVERAGE(Q:Q)</f>
        <v>-0.13454798858756023</v>
      </c>
      <c r="X13">
        <f>AVERAGE(R:R)</f>
        <v>-0.1325898798079671</v>
      </c>
      <c r="Y13">
        <f>AVERAGE(S:S)</f>
        <v>-0.13780322443571957</v>
      </c>
      <c r="Z13" s="130">
        <f>AVERAGE(T:T)</f>
        <v>-6.9289738695432895E-2</v>
      </c>
    </row>
    <row r="14" spans="1:42">
      <c r="A14" s="5">
        <f>'Costruzione Portafogli'!C18/Rendimenti!$P$3</f>
        <v>27692.745297878257</v>
      </c>
      <c r="B14" s="5">
        <f>'Costruzione Portafogli'!E18/Rendimenti!$P$5</f>
        <v>2495.4117577408088</v>
      </c>
      <c r="C14" s="5">
        <f>'Costruzione Portafogli'!G18/Rendimenti!$P$4</f>
        <v>158.89812355410848</v>
      </c>
      <c r="D14" s="5">
        <f>'Costruzione Portafogli'!I18</f>
        <v>403.25</v>
      </c>
      <c r="E14" s="5">
        <f>'Costruzione Portafogli'!K18/Rendimenti!$P$3</f>
        <v>10004.956554248125</v>
      </c>
      <c r="G14" cm="1">
        <f t="array" ref="G14">MMULT(A14:E14,$X$3:$X$7)</f>
        <v>8151.0523466842596</v>
      </c>
      <c r="H14" cm="1">
        <f t="array" ref="H14">MMULT(A14:E14,$Y$3:$Y$7)</f>
        <v>10360.718793275237</v>
      </c>
      <c r="I14" cm="1">
        <f t="array" ref="I14">MMULT(A14:E14,$Z$3:$Z$7)</f>
        <v>8308.4943385463612</v>
      </c>
      <c r="J14" cm="1">
        <f t="array" ref="J14">MMULT(A14:E14,$AA$3:$AA$7)</f>
        <v>-10171.785948039007</v>
      </c>
      <c r="L14">
        <f t="shared" si="11"/>
        <v>-4.7063250807478694</v>
      </c>
      <c r="M14">
        <f t="shared" si="12"/>
        <v>-4.7641789988161438</v>
      </c>
      <c r="N14">
        <f t="shared" si="13"/>
        <v>-4.7298424091576008</v>
      </c>
      <c r="O14">
        <f t="shared" si="14"/>
        <v>-4.3966684060841299</v>
      </c>
      <c r="Q14">
        <f t="shared" si="15"/>
        <v>4.7063250807478694</v>
      </c>
      <c r="R14">
        <f t="shared" si="16"/>
        <v>4.7641789988161438</v>
      </c>
      <c r="S14">
        <f t="shared" si="17"/>
        <v>4.7298424091576008</v>
      </c>
      <c r="T14">
        <f t="shared" si="18"/>
        <v>4.3966684060841299</v>
      </c>
      <c r="V14" s="99" t="s">
        <v>62</v>
      </c>
      <c r="W14" s="128">
        <f>_xlfn.STDEV.S(Q:Q)</f>
        <v>2.2624527694886796</v>
      </c>
      <c r="X14" s="128">
        <f t="shared" ref="X14:Z14" si="19">_xlfn.STDEV.S(R:R)</f>
        <v>2.1287675347887598</v>
      </c>
      <c r="Y14" s="128">
        <f t="shared" si="19"/>
        <v>2.2412279591280471</v>
      </c>
      <c r="Z14" s="129">
        <f t="shared" si="19"/>
        <v>2.1737931978271821</v>
      </c>
    </row>
    <row r="15" spans="1:42">
      <c r="A15" s="5">
        <f>'Costruzione Portafogli'!C19/Rendimenti!$P$3</f>
        <v>29186.213286389328</v>
      </c>
      <c r="B15" s="5">
        <f>'Costruzione Portafogli'!E19/Rendimenti!$P$5</f>
        <v>2571.672553075603</v>
      </c>
      <c r="C15" s="5">
        <f>'Costruzione Portafogli'!G19/Rendimenti!$P$4</f>
        <v>162.13551723441495</v>
      </c>
      <c r="D15" s="5">
        <f>'Costruzione Portafogli'!I19</f>
        <v>412.92999300000002</v>
      </c>
      <c r="E15" s="5">
        <f>'Costruzione Portafogli'!K19/Rendimenti!$P$3</f>
        <v>10754.767087000835</v>
      </c>
      <c r="G15" cm="1">
        <f t="array" ref="G15">MMULT(A15:E15,$X$3:$X$7)</f>
        <v>8617.5436873400358</v>
      </c>
      <c r="H15" cm="1">
        <f t="array" ref="H15">MMULT(A15:E15,$Y$3:$Y$7)</f>
        <v>10850.911888661733</v>
      </c>
      <c r="I15" cm="1">
        <f t="array" ref="I15">MMULT(A15:E15,$Z$3:$Z$7)</f>
        <v>8777.0588374747185</v>
      </c>
      <c r="J15" cm="1">
        <f t="array" ref="J15">MMULT(A15:E15,$AA$3:$AA$7)</f>
        <v>-10730.930577668363</v>
      </c>
      <c r="L15">
        <f t="shared" si="11"/>
        <v>5.7230811533867607</v>
      </c>
      <c r="M15">
        <f t="shared" si="12"/>
        <v>4.7312653220996808</v>
      </c>
      <c r="N15">
        <f t="shared" si="13"/>
        <v>5.6395837781883413</v>
      </c>
      <c r="O15">
        <f t="shared" si="14"/>
        <v>5.4970152978607674</v>
      </c>
      <c r="Q15">
        <f t="shared" si="15"/>
        <v>-5.7230811533867607</v>
      </c>
      <c r="R15">
        <f t="shared" si="16"/>
        <v>-4.7312653220996808</v>
      </c>
      <c r="S15">
        <f t="shared" si="17"/>
        <v>-5.6395837781883413</v>
      </c>
      <c r="T15">
        <f t="shared" si="18"/>
        <v>-5.4970152978607674</v>
      </c>
    </row>
    <row r="16" spans="1:42">
      <c r="A16" s="5">
        <f>'Costruzione Portafogli'!C20/Rendimenti!$P$3</f>
        <v>28812.433984990272</v>
      </c>
      <c r="B16" s="5">
        <f>'Costruzione Portafogli'!E20/Rendimenti!$P$5</f>
        <v>2588.3356891835892</v>
      </c>
      <c r="C16" s="5">
        <f>'Costruzione Portafogli'!G20/Rendimenti!$P$4</f>
        <v>158.73054788425523</v>
      </c>
      <c r="D16" s="5">
        <f>'Costruzione Portafogli'!I20</f>
        <v>407.13000499999998</v>
      </c>
      <c r="E16" s="5">
        <f>'Costruzione Portafogli'!K20/Rendimenti!$P$3</f>
        <v>10310.24702029093</v>
      </c>
      <c r="G16" cm="1">
        <f t="array" ref="G16">MMULT(A16:E16,$X$3:$X$7)</f>
        <v>8455.3754494698114</v>
      </c>
      <c r="H16" cm="1">
        <f t="array" ref="H16">MMULT(A16:E16,$Y$3:$Y$7)</f>
        <v>10798.153196539317</v>
      </c>
      <c r="I16" cm="1">
        <f t="array" ref="I16">MMULT(A16:E16,$Z$3:$Z$7)</f>
        <v>8622.8726210610312</v>
      </c>
      <c r="J16" cm="1">
        <f t="array" ref="J16">MMULT(A16:E16,$AA$3:$AA$7)</f>
        <v>-10570.928193179807</v>
      </c>
      <c r="L16">
        <f t="shared" si="11"/>
        <v>-1.8818383028155048</v>
      </c>
      <c r="M16">
        <f t="shared" si="12"/>
        <v>-0.48621436303011439</v>
      </c>
      <c r="N16">
        <f t="shared" si="13"/>
        <v>-1.7566957140058193</v>
      </c>
      <c r="O16">
        <f t="shared" si="14"/>
        <v>-1.4910392284293574</v>
      </c>
      <c r="Q16">
        <f t="shared" si="15"/>
        <v>1.8818383028155048</v>
      </c>
      <c r="R16">
        <f t="shared" si="16"/>
        <v>0.48621436303011439</v>
      </c>
      <c r="S16">
        <f t="shared" si="17"/>
        <v>1.7566957140058193</v>
      </c>
      <c r="T16">
        <f t="shared" si="18"/>
        <v>1.4910392284293574</v>
      </c>
      <c r="V16" t="s">
        <v>63</v>
      </c>
    </row>
    <row r="17" spans="1:26">
      <c r="A17" s="5">
        <f>'Costruzione Portafogli'!C21/Rendimenti!$P$3</f>
        <v>29035.624942092101</v>
      </c>
      <c r="B17" s="5">
        <f>'Costruzione Portafogli'!E21/Rendimenti!$P$5</f>
        <v>2572.4680950802208</v>
      </c>
      <c r="C17" s="5">
        <f>'Costruzione Portafogli'!G21/Rendimenti!$P$4</f>
        <v>162.28986041715117</v>
      </c>
      <c r="D17" s="5">
        <f>'Costruzione Portafogli'!I21</f>
        <v>417.11999500000002</v>
      </c>
      <c r="E17" s="5">
        <f>'Costruzione Portafogli'!K21/Rendimenti!$P$3</f>
        <v>10780.422097655888</v>
      </c>
      <c r="G17" cm="1">
        <f t="array" ref="G17">MMULT(A17:E17,$X$3:$X$7)</f>
        <v>8593.584998049073</v>
      </c>
      <c r="H17" cm="1">
        <f t="array" ref="H17">MMULT(A17:E17,$Y$3:$Y$7)</f>
        <v>10777.70858888331</v>
      </c>
      <c r="I17" cm="1">
        <f t="array" ref="I17">MMULT(A17:E17,$Z$3:$Z$7)</f>
        <v>8748.6199998309403</v>
      </c>
      <c r="J17" cm="1">
        <f t="array" ref="J17">MMULT(A17:E17,$AA$3:$AA$7)</f>
        <v>-10703.161271437722</v>
      </c>
      <c r="L17">
        <f t="shared" si="11"/>
        <v>1.6345761274022181</v>
      </c>
      <c r="M17">
        <f t="shared" si="12"/>
        <v>-0.18933429896659851</v>
      </c>
      <c r="N17">
        <f t="shared" si="13"/>
        <v>1.4583003170286435</v>
      </c>
      <c r="O17">
        <f t="shared" si="14"/>
        <v>1.250912652525918</v>
      </c>
      <c r="Q17">
        <f t="shared" si="15"/>
        <v>-1.6345761274022181</v>
      </c>
      <c r="R17">
        <f t="shared" si="16"/>
        <v>0.18933429896659851</v>
      </c>
      <c r="S17">
        <f t="shared" si="17"/>
        <v>-1.4583003170286435</v>
      </c>
      <c r="T17">
        <f t="shared" si="18"/>
        <v>-1.250912652525918</v>
      </c>
      <c r="V17" s="90" t="s">
        <v>64</v>
      </c>
      <c r="W17" s="102" t="s">
        <v>28</v>
      </c>
      <c r="X17" s="102" t="s">
        <v>29</v>
      </c>
      <c r="Y17" s="102" t="s">
        <v>60</v>
      </c>
      <c r="Z17" s="91" t="s">
        <v>31</v>
      </c>
    </row>
    <row r="18" spans="1:26">
      <c r="A18" s="5">
        <f>'Costruzione Portafogli'!C22/Rendimenti!$P$3</f>
        <v>28989.400537385343</v>
      </c>
      <c r="B18" s="5">
        <f>'Costruzione Portafogli'!E22/Rendimenti!$P$5</f>
        <v>2403.3770295423601</v>
      </c>
      <c r="C18" s="5">
        <f>'Costruzione Portafogli'!G22/Rendimenti!$P$4</f>
        <v>163.95014935064933</v>
      </c>
      <c r="D18" s="5">
        <f>'Costruzione Portafogli'!I22</f>
        <v>413.77999899999998</v>
      </c>
      <c r="E18" s="5">
        <f>'Costruzione Portafogli'!K22/Rendimenti!$P$3</f>
        <v>10610.970000926527</v>
      </c>
      <c r="G18" cm="1">
        <f t="array" ref="G18">MMULT(A18:E18,$X$3:$X$7)</f>
        <v>8516.2955432409763</v>
      </c>
      <c r="H18" cm="1">
        <f t="array" ref="H18">MMULT(A18:E18,$Y$3:$Y$7)</f>
        <v>10782.819253507856</v>
      </c>
      <c r="I18" cm="1">
        <f t="array" ref="I18">MMULT(A18:E18,$Z$3:$Z$7)</f>
        <v>8685.4418418088353</v>
      </c>
      <c r="J18" cm="1">
        <f t="array" ref="J18">MMULT(A18:E18,$AA$3:$AA$7)</f>
        <v>-10487.118658249708</v>
      </c>
      <c r="L18">
        <f t="shared" si="11"/>
        <v>-0.8993854698085032</v>
      </c>
      <c r="M18">
        <f t="shared" si="12"/>
        <v>4.7418842162958413E-2</v>
      </c>
      <c r="N18">
        <f t="shared" si="13"/>
        <v>-0.72214998506422545</v>
      </c>
      <c r="O18">
        <f t="shared" si="14"/>
        <v>-2.0184934871956171</v>
      </c>
      <c r="Q18">
        <f t="shared" si="15"/>
        <v>0.8993854698085032</v>
      </c>
      <c r="R18">
        <f t="shared" si="16"/>
        <v>-4.7418842162958413E-2</v>
      </c>
      <c r="S18">
        <f t="shared" si="17"/>
        <v>0.72214998506422545</v>
      </c>
      <c r="T18">
        <f t="shared" si="18"/>
        <v>2.0184934871956171</v>
      </c>
      <c r="V18" s="133">
        <v>0.01</v>
      </c>
      <c r="W18">
        <f t="shared" ref="W18:W27" si="20">$W$13+$W$14*NORMINV(1-V18,0,1)</f>
        <v>5.1287042018302422</v>
      </c>
      <c r="X18">
        <f t="shared" ref="X18:X27" si="21">$X$13+$X$14*NORMINV(1-V18,0,1)</f>
        <v>4.8196639490750259</v>
      </c>
      <c r="Y18">
        <f t="shared" ref="Y18:Y27" si="22">$Y$13+$Y$14*NORMINV(1-V18,0,1)</f>
        <v>5.0760726735227051</v>
      </c>
      <c r="Z18" s="130">
        <f t="shared" ref="Z18:Z27" si="23">$Z$13+$Z$14*NORMINV(1-V18,0,1)</f>
        <v>4.9877094456742723</v>
      </c>
    </row>
    <row r="19" spans="1:26">
      <c r="A19" s="5">
        <f>'Costruzione Portafogli'!C23/Rendimenti!$P$3</f>
        <v>29555.535995552676</v>
      </c>
      <c r="B19" s="5">
        <f>'Costruzione Portafogli'!E23/Rendimenti!$P$5</f>
        <v>2440.25109525783</v>
      </c>
      <c r="C19" s="5">
        <f>'Costruzione Portafogli'!G23/Rendimenti!$P$4</f>
        <v>170.84262675496041</v>
      </c>
      <c r="D19" s="5">
        <f>'Costruzione Portafogli'!I23</f>
        <v>425.709991</v>
      </c>
      <c r="E19" s="5">
        <f>'Costruzione Portafogli'!K23/Rendimenti!$P$3</f>
        <v>10964.616280922821</v>
      </c>
      <c r="G19" cm="1">
        <f t="array" ref="G19">MMULT(A19:E19,$X$3:$X$7)</f>
        <v>8711.3911978976575</v>
      </c>
      <c r="H19" cm="1">
        <f t="array" ref="H19">MMULT(A19:E19,$Y$3:$Y$7)</f>
        <v>10956.08884770839</v>
      </c>
      <c r="I19" cm="1">
        <f t="array" ref="I19">MMULT(A19:E19,$Z$3:$Z$7)</f>
        <v>8878.6100738482492</v>
      </c>
      <c r="J19" cm="1">
        <f t="array" ref="J19">MMULT(A19:E19,$AA$3:$AA$7)</f>
        <v>-10708.204017424459</v>
      </c>
      <c r="L19">
        <f t="shared" si="11"/>
        <v>2.2908511531345392</v>
      </c>
      <c r="M19">
        <f t="shared" si="12"/>
        <v>1.606904373771878</v>
      </c>
      <c r="N19">
        <f t="shared" si="13"/>
        <v>2.2240461171424357</v>
      </c>
      <c r="O19">
        <f t="shared" si="14"/>
        <v>2.1081611296619949</v>
      </c>
      <c r="Q19">
        <f t="shared" si="15"/>
        <v>-2.2908511531345392</v>
      </c>
      <c r="R19">
        <f t="shared" si="16"/>
        <v>-1.606904373771878</v>
      </c>
      <c r="S19">
        <f t="shared" si="17"/>
        <v>-2.2240461171424357</v>
      </c>
      <c r="T19">
        <f t="shared" si="18"/>
        <v>-2.1081611296619949</v>
      </c>
      <c r="V19" s="133">
        <f>V18+0.01</f>
        <v>0.02</v>
      </c>
      <c r="W19">
        <f t="shared" si="20"/>
        <v>4.5119619221057636</v>
      </c>
      <c r="X19">
        <f t="shared" si="21"/>
        <v>4.2393641257528376</v>
      </c>
      <c r="Y19">
        <f t="shared" si="22"/>
        <v>4.4651162551010888</v>
      </c>
      <c r="Z19" s="130">
        <f t="shared" si="23"/>
        <v>4.3951356732810067</v>
      </c>
    </row>
    <row r="20" spans="1:26">
      <c r="A20" s="5">
        <f>'Costruzione Portafogli'!C24/Rendimenti!$P$3</f>
        <v>30431.881775224683</v>
      </c>
      <c r="B20" s="5">
        <f>'Costruzione Portafogli'!E24/Rendimenti!$P$5</f>
        <v>2386.6567717719499</v>
      </c>
      <c r="C20" s="5">
        <f>'Costruzione Portafogli'!G24/Rendimenti!$P$4</f>
        <v>170.15092735963376</v>
      </c>
      <c r="D20" s="5">
        <f>'Costruzione Portafogli'!I24</f>
        <v>438.290009</v>
      </c>
      <c r="E20" s="5">
        <f>'Costruzione Portafogli'!K24/Rendimenti!$P$3</f>
        <v>11480.302446029835</v>
      </c>
      <c r="G20" cm="1">
        <f t="array" ref="G20">MMULT(A20:E20,$X$3:$X$7)</f>
        <v>8981.4563858772199</v>
      </c>
      <c r="H20" cm="1">
        <f t="array" ref="H20">MMULT(A20:E20,$Y$3:$Y$7)</f>
        <v>11215.029699870996</v>
      </c>
      <c r="I20" cm="1">
        <f t="array" ref="I20">MMULT(A20:E20,$Z$3:$Z$7)</f>
        <v>9152.0782279103751</v>
      </c>
      <c r="J20" cm="1">
        <f t="array" ref="J20">MMULT(A20:E20,$AA$3:$AA$7)</f>
        <v>-10959.4564698713</v>
      </c>
      <c r="L20">
        <f t="shared" si="11"/>
        <v>3.1001384491232336</v>
      </c>
      <c r="M20">
        <f t="shared" si="12"/>
        <v>2.3634424269639558</v>
      </c>
      <c r="N20">
        <f t="shared" si="13"/>
        <v>3.0800784333081634</v>
      </c>
      <c r="O20">
        <f t="shared" si="14"/>
        <v>2.3463547392074449</v>
      </c>
      <c r="Q20">
        <f t="shared" si="15"/>
        <v>-3.1001384491232336</v>
      </c>
      <c r="R20">
        <f t="shared" si="16"/>
        <v>-2.3634424269639558</v>
      </c>
      <c r="S20">
        <f t="shared" si="17"/>
        <v>-3.0800784333081634</v>
      </c>
      <c r="T20">
        <f t="shared" si="18"/>
        <v>-2.3463547392074449</v>
      </c>
      <c r="V20" s="133">
        <f t="shared" ref="V20:V27" si="24">V19+0.01</f>
        <v>0.03</v>
      </c>
      <c r="W20">
        <f t="shared" si="20"/>
        <v>4.1206587190108426</v>
      </c>
      <c r="X20">
        <f t="shared" si="21"/>
        <v>3.8711824928626264</v>
      </c>
      <c r="Y20">
        <f t="shared" si="22"/>
        <v>4.0774839955021829</v>
      </c>
      <c r="Z20" s="130">
        <f t="shared" si="23"/>
        <v>4.0191666132205972</v>
      </c>
    </row>
    <row r="21" spans="1:26">
      <c r="A21" s="5">
        <f>'Costruzione Portafogli'!C25/Rendimenti!$P$3</f>
        <v>30393.282683220608</v>
      </c>
      <c r="B21" s="5">
        <f>'Costruzione Portafogli'!E25/Rendimenti!$P$5</f>
        <v>2392.0359307323429</v>
      </c>
      <c r="C21" s="5">
        <f>'Costruzione Portafogli'!G25/Rendimenti!$P$4</f>
        <v>172.44127165624195</v>
      </c>
      <c r="D21" s="5">
        <f>'Costruzione Portafogli'!I25</f>
        <v>435.72000100000002</v>
      </c>
      <c r="E21" s="5">
        <f>'Costruzione Portafogli'!K25/Rendimenti!$P$3</f>
        <v>11727.554716019644</v>
      </c>
      <c r="G21" cm="1">
        <f t="array" ref="G21">MMULT(A21:E21,$X$3:$X$7)</f>
        <v>9024.2069205257685</v>
      </c>
      <c r="H21" cm="1">
        <f t="array" ref="H21">MMULT(A21:E21,$Y$3:$Y$7)</f>
        <v>11132.119898190191</v>
      </c>
      <c r="I21" cm="1">
        <f t="array" ref="I21">MMULT(A21:E21,$Z$3:$Z$7)</f>
        <v>9183.3941670017466</v>
      </c>
      <c r="J21" cm="1">
        <f t="array" ref="J21">MMULT(A21:E21,$AA$3:$AA$7)</f>
        <v>-11013.111317569608</v>
      </c>
      <c r="L21">
        <f t="shared" si="11"/>
        <v>0.47598666420928337</v>
      </c>
      <c r="M21">
        <f t="shared" si="12"/>
        <v>-0.7392740269048006</v>
      </c>
      <c r="N21">
        <f t="shared" si="13"/>
        <v>0.3421729831358935</v>
      </c>
      <c r="O21">
        <f t="shared" si="14"/>
        <v>0.48957580921837529</v>
      </c>
      <c r="Q21">
        <f t="shared" si="15"/>
        <v>-0.47598666420928337</v>
      </c>
      <c r="R21">
        <f t="shared" si="16"/>
        <v>0.7392740269048006</v>
      </c>
      <c r="S21">
        <f t="shared" si="17"/>
        <v>-0.3421729831358935</v>
      </c>
      <c r="T21">
        <f t="shared" si="18"/>
        <v>-0.48957580921837529</v>
      </c>
      <c r="V21" s="133">
        <f t="shared" si="24"/>
        <v>0.04</v>
      </c>
      <c r="W21">
        <f t="shared" si="20"/>
        <v>3.8262965618221663</v>
      </c>
      <c r="X21">
        <f t="shared" si="21"/>
        <v>3.5942137922805326</v>
      </c>
      <c r="Y21">
        <f t="shared" si="22"/>
        <v>3.7858833461106789</v>
      </c>
      <c r="Z21" s="130">
        <f t="shared" si="23"/>
        <v>3.7363397345233267</v>
      </c>
    </row>
    <row r="22" spans="1:26">
      <c r="A22" s="5">
        <f>'Costruzione Portafogli'!C26/Rendimenti!$P$3</f>
        <v>31280.505883442976</v>
      </c>
      <c r="B22" s="5">
        <f>'Costruzione Portafogli'!E26/Rendimenti!$P$5</f>
        <v>2388.9194412408979</v>
      </c>
      <c r="C22" s="5">
        <f>'Costruzione Portafogli'!G26/Rendimenti!$P$4</f>
        <v>174.7125382143775</v>
      </c>
      <c r="D22" s="5">
        <f>'Costruzione Portafogli'!I26</f>
        <v>440.86999500000002</v>
      </c>
      <c r="E22" s="5">
        <f>'Costruzione Portafogli'!K26/Rendimenti!$P$3</f>
        <v>12088.567061984621</v>
      </c>
      <c r="G22" cm="1">
        <f t="array" ref="G22">MMULT(A22:E22,$X$3:$X$7)</f>
        <v>9274.7149839765734</v>
      </c>
      <c r="H22" cm="1">
        <f t="array" ref="H22">MMULT(A22:E22,$Y$3:$Y$7)</f>
        <v>11440.426872433745</v>
      </c>
      <c r="I22" cm="1">
        <f t="array" ref="I22">MMULT(A22:E22,$Z$3:$Z$7)</f>
        <v>9440.9810901010314</v>
      </c>
      <c r="J22" cm="1">
        <f t="array" ref="J22">MMULT(A22:E22,$AA$3:$AA$7)</f>
        <v>-11277.637655061711</v>
      </c>
      <c r="L22">
        <f t="shared" si="11"/>
        <v>2.7759565539329389</v>
      </c>
      <c r="M22">
        <f t="shared" si="12"/>
        <v>2.7695261734800192</v>
      </c>
      <c r="N22">
        <f t="shared" si="13"/>
        <v>2.8049206907056181</v>
      </c>
      <c r="O22">
        <f t="shared" si="14"/>
        <v>2.4019219443473254</v>
      </c>
      <c r="Q22">
        <f t="shared" si="15"/>
        <v>-2.7759565539329389</v>
      </c>
      <c r="R22">
        <f t="shared" si="16"/>
        <v>-2.7695261734800192</v>
      </c>
      <c r="S22">
        <f t="shared" si="17"/>
        <v>-2.8049206907056181</v>
      </c>
      <c r="T22">
        <f t="shared" si="18"/>
        <v>-2.4019219443473254</v>
      </c>
      <c r="V22" s="133">
        <f t="shared" si="24"/>
        <v>0.05</v>
      </c>
      <c r="W22">
        <f t="shared" si="20"/>
        <v>3.5868556551122959</v>
      </c>
      <c r="X22">
        <f t="shared" si="21"/>
        <v>3.3689211207258674</v>
      </c>
      <c r="Y22">
        <f t="shared" si="22"/>
        <v>3.5486887129610931</v>
      </c>
      <c r="Z22" s="130">
        <f t="shared" si="23"/>
        <v>3.5062818869930452</v>
      </c>
    </row>
    <row r="23" spans="1:26">
      <c r="A23" s="5">
        <f>'Costruzione Portafogli'!C27/Rendimenti!$P$3</f>
        <v>31230.186231816919</v>
      </c>
      <c r="B23" s="5">
        <f>'Costruzione Portafogli'!E27/Rendimenti!$P$5</f>
        <v>2341.2502867799421</v>
      </c>
      <c r="C23" s="5">
        <f>'Costruzione Portafogli'!G27/Rendimenti!$P$4</f>
        <v>177.05870520337342</v>
      </c>
      <c r="D23" s="5">
        <f>'Costruzione Portafogli'!I27</f>
        <v>437.35998499999999</v>
      </c>
      <c r="E23" s="5">
        <f>'Costruzione Portafogli'!K27/Rendimenti!$P$3</f>
        <v>11771.722159733161</v>
      </c>
      <c r="G23" cm="1">
        <f t="array" ref="G23">MMULT(A23:E23,$X$3:$X$7)</f>
        <v>9191.5154737066787</v>
      </c>
      <c r="H23" cm="1">
        <f t="array" ref="H23">MMULT(A23:E23,$Y$3:$Y$7)</f>
        <v>11496.006054083506</v>
      </c>
      <c r="I23" cm="1">
        <f t="array" ref="I23">MMULT(A23:E23,$Z$3:$Z$7)</f>
        <v>9371.7439582484967</v>
      </c>
      <c r="J23" cm="1">
        <f t="array" ref="J23">MMULT(A23:E23,$AA$3:$AA$7)</f>
        <v>-11142.36329586291</v>
      </c>
      <c r="L23">
        <f t="shared" si="11"/>
        <v>-0.89705732643681302</v>
      </c>
      <c r="M23">
        <f t="shared" si="12"/>
        <v>0.485813879757241</v>
      </c>
      <c r="N23">
        <f t="shared" si="13"/>
        <v>-0.73336797512634144</v>
      </c>
      <c r="O23">
        <f t="shared" si="14"/>
        <v>-1.1994919799368362</v>
      </c>
      <c r="Q23">
        <f t="shared" si="15"/>
        <v>0.89705732643681302</v>
      </c>
      <c r="R23">
        <f t="shared" si="16"/>
        <v>-0.485813879757241</v>
      </c>
      <c r="S23">
        <f t="shared" si="17"/>
        <v>0.73336797512634144</v>
      </c>
      <c r="T23">
        <f t="shared" si="18"/>
        <v>1.1994919799368362</v>
      </c>
      <c r="V23" s="133">
        <f t="shared" si="24"/>
        <v>6.0000000000000005E-2</v>
      </c>
      <c r="W23">
        <f t="shared" si="20"/>
        <v>3.383053836435959</v>
      </c>
      <c r="X23">
        <f t="shared" si="21"/>
        <v>3.1771616723166338</v>
      </c>
      <c r="Y23">
        <f t="shared" si="22"/>
        <v>3.3467988258887624</v>
      </c>
      <c r="Z23" s="130">
        <f t="shared" si="23"/>
        <v>3.3104665254005226</v>
      </c>
    </row>
    <row r="24" spans="1:26">
      <c r="A24" s="5">
        <f>'Costruzione Portafogli'!C28/Rendimenti!$P$3</f>
        <v>29911.424071157235</v>
      </c>
      <c r="B24" s="5">
        <f>'Costruzione Portafogli'!E28/Rendimenti!$P$5</f>
        <v>2388.2587251198865</v>
      </c>
      <c r="C24" s="5">
        <f>'Costruzione Portafogli'!G28/Rendimenti!$P$4</f>
        <v>175.29028519407078</v>
      </c>
      <c r="D24" s="5">
        <f>'Costruzione Portafogli'!I28</f>
        <v>426.08999599999999</v>
      </c>
      <c r="E24" s="5">
        <f>'Costruzione Portafogli'!K28/Rendimenti!$P$3</f>
        <v>11249.615455387753</v>
      </c>
      <c r="G24" cm="1">
        <f t="array" ref="G24">MMULT(A24:E24,$X$3:$X$7)</f>
        <v>8830.1357065717893</v>
      </c>
      <c r="H24" cm="1">
        <f t="array" ref="H24">MMULT(A24:E24,$Y$3:$Y$7)</f>
        <v>11037.482626972629</v>
      </c>
      <c r="I24" cm="1">
        <f t="array" ref="I24">MMULT(A24:E24,$Z$3:$Z$7)</f>
        <v>8996.9414084322671</v>
      </c>
      <c r="J24" cm="1">
        <f t="array" ref="J24">MMULT(A24:E24,$AA$3:$AA$7)</f>
        <v>-10793.064455168796</v>
      </c>
      <c r="L24">
        <f t="shared" si="11"/>
        <v>-3.9316668526387746</v>
      </c>
      <c r="M24">
        <f t="shared" si="12"/>
        <v>-3.9885454561673974</v>
      </c>
      <c r="N24">
        <f t="shared" si="13"/>
        <v>-3.999282860116435</v>
      </c>
      <c r="O24">
        <f t="shared" si="14"/>
        <v>-3.1348721220013136</v>
      </c>
      <c r="Q24">
        <f t="shared" si="15"/>
        <v>3.9316668526387746</v>
      </c>
      <c r="R24">
        <f t="shared" si="16"/>
        <v>3.9885454561673974</v>
      </c>
      <c r="S24">
        <f t="shared" si="17"/>
        <v>3.999282860116435</v>
      </c>
      <c r="T24">
        <f t="shared" si="18"/>
        <v>3.1348721220013136</v>
      </c>
      <c r="V24" s="133">
        <f t="shared" si="24"/>
        <v>7.0000000000000007E-2</v>
      </c>
      <c r="W24">
        <f t="shared" si="20"/>
        <v>3.204359510302949</v>
      </c>
      <c r="X24">
        <f t="shared" si="21"/>
        <v>3.0090261491123735</v>
      </c>
      <c r="Y24">
        <f t="shared" si="22"/>
        <v>3.1697808897497635</v>
      </c>
      <c r="Z24" s="130">
        <f t="shared" si="23"/>
        <v>3.1387747597748299</v>
      </c>
    </row>
    <row r="25" spans="1:26">
      <c r="A25" s="5">
        <f>'Costruzione Portafogli'!C29/Rendimenti!$P$3</f>
        <v>29017.363105716668</v>
      </c>
      <c r="B25" s="5">
        <f>'Costruzione Portafogli'!E29/Rendimenti!$P$5</f>
        <v>2303.2490490793916</v>
      </c>
      <c r="C25" s="5">
        <f>'Costruzione Portafogli'!G29/Rendimenti!$P$4</f>
        <v>169.2280000734421</v>
      </c>
      <c r="D25" s="5">
        <f>'Costruzione Portafogli'!I29</f>
        <v>415.97000100000002</v>
      </c>
      <c r="E25" s="5">
        <f>'Costruzione Portafogli'!K29/Rendimenti!$P$3</f>
        <v>10776.299779486704</v>
      </c>
      <c r="G25" cm="1">
        <f t="array" ref="G25">MMULT(A25:E25,$X$3:$X$7)</f>
        <v>8536.4219870712404</v>
      </c>
      <c r="H25" cm="1">
        <f t="array" ref="H25">MMULT(A25:E25,$Y$3:$Y$7)</f>
        <v>10743.310350717253</v>
      </c>
      <c r="I25" cm="1">
        <f t="array" ref="I25">MMULT(A25:E25,$Z$3:$Z$7)</f>
        <v>8704.6693721675365</v>
      </c>
      <c r="J25" cm="1">
        <f t="array" ref="J25">MMULT(A25:E25,$AA$3:$AA$7)</f>
        <v>-10424.297981680658</v>
      </c>
      <c r="L25">
        <f t="shared" si="11"/>
        <v>-3.3262650684060695</v>
      </c>
      <c r="M25">
        <f t="shared" si="12"/>
        <v>-2.6652116809361828</v>
      </c>
      <c r="N25">
        <f t="shared" si="13"/>
        <v>-3.2485710753968271</v>
      </c>
      <c r="O25">
        <f t="shared" si="14"/>
        <v>-3.416698519867877</v>
      </c>
      <c r="Q25">
        <f t="shared" si="15"/>
        <v>3.3262650684060695</v>
      </c>
      <c r="R25">
        <f t="shared" si="16"/>
        <v>2.6652116809361828</v>
      </c>
      <c r="S25">
        <f t="shared" si="17"/>
        <v>3.2485710753968271</v>
      </c>
      <c r="T25">
        <f t="shared" si="18"/>
        <v>3.416698519867877</v>
      </c>
      <c r="V25" s="133">
        <f t="shared" si="24"/>
        <v>0.08</v>
      </c>
      <c r="W25">
        <f t="shared" si="20"/>
        <v>3.0443600543647489</v>
      </c>
      <c r="X25">
        <f t="shared" si="21"/>
        <v>2.8584808418341661</v>
      </c>
      <c r="Y25">
        <f t="shared" si="22"/>
        <v>3.0112824411058994</v>
      </c>
      <c r="Z25" s="130">
        <f t="shared" si="23"/>
        <v>2.9850452615660723</v>
      </c>
    </row>
    <row r="26" spans="1:26">
      <c r="A26" s="5">
        <f>'Costruzione Portafogli'!C30/Rendimenti!$P$3</f>
        <v>29789.409802649869</v>
      </c>
      <c r="B26" s="5">
        <f>'Costruzione Portafogli'!E30/Rendimenti!$P$5</f>
        <v>2292.6114498845541</v>
      </c>
      <c r="C26" s="5">
        <f>'Costruzione Portafogli'!G30/Rendimenti!$P$4</f>
        <v>172.67922934746684</v>
      </c>
      <c r="D26" s="5">
        <f>'Costruzione Portafogli'!I30</f>
        <v>420.36999500000002</v>
      </c>
      <c r="E26" s="5">
        <f>'Costruzione Portafogli'!K30/Rendimenti!$P$3</f>
        <v>11222.3752154174</v>
      </c>
      <c r="G26" cm="1">
        <f t="array" ref="G26">MMULT(A26:E26,$X$3:$X$7)</f>
        <v>8779.4891384598595</v>
      </c>
      <c r="H26" cm="1">
        <f t="array" ref="H26">MMULT(A26:E26,$Y$3:$Y$7)</f>
        <v>10976.116408089707</v>
      </c>
      <c r="I26" cm="1">
        <f t="array" ref="I26">MMULT(A26:E26,$Z$3:$Z$7)</f>
        <v>8948.9070887376529</v>
      </c>
      <c r="J26" cm="1">
        <f t="array" ref="J26">MMULT(A26:E26,$AA$3:$AA$7)</f>
        <v>-10675.753035526568</v>
      </c>
      <c r="L26">
        <f t="shared" si="11"/>
        <v>2.8474125547770979</v>
      </c>
      <c r="M26">
        <f t="shared" si="12"/>
        <v>2.1669862432756721</v>
      </c>
      <c r="N26">
        <f t="shared" si="13"/>
        <v>2.8058241631904641</v>
      </c>
      <c r="O26">
        <f t="shared" si="14"/>
        <v>2.4122013231759989</v>
      </c>
      <c r="Q26">
        <f t="shared" si="15"/>
        <v>-2.8474125547770979</v>
      </c>
      <c r="R26">
        <f t="shared" si="16"/>
        <v>-2.1669862432756721</v>
      </c>
      <c r="S26">
        <f t="shared" si="17"/>
        <v>-2.8058241631904641</v>
      </c>
      <c r="T26">
        <f t="shared" si="18"/>
        <v>-2.4122013231759989</v>
      </c>
      <c r="V26" s="133">
        <f t="shared" si="24"/>
        <v>0.09</v>
      </c>
      <c r="W26">
        <f t="shared" si="20"/>
        <v>2.898846950590757</v>
      </c>
      <c r="X26">
        <f t="shared" si="21"/>
        <v>2.7215659080163745</v>
      </c>
      <c r="Y26">
        <f t="shared" si="22"/>
        <v>2.8671344434124593</v>
      </c>
      <c r="Z26" s="130">
        <f t="shared" si="23"/>
        <v>2.8452344334929132</v>
      </c>
    </row>
    <row r="27" spans="1:26">
      <c r="A27" s="5">
        <f>'Costruzione Portafogli'!C31/Rendimenti!$P$3</f>
        <v>28557.787454831836</v>
      </c>
      <c r="B27" s="5">
        <f>'Costruzione Portafogli'!E31/Rendimenti!$P$5</f>
        <v>2221.5013265052394</v>
      </c>
      <c r="C27" s="5">
        <f>'Costruzione Portafogli'!G31/Rendimenti!$P$4</f>
        <v>168.71886599875148</v>
      </c>
      <c r="D27" s="5">
        <f>'Costruzione Portafogli'!I31</f>
        <v>408.23998999999998</v>
      </c>
      <c r="E27" s="5">
        <f>'Costruzione Portafogli'!K31/Rendimenti!$P$3</f>
        <v>10607.245799129065</v>
      </c>
      <c r="G27" cm="1">
        <f t="array" ref="G27">MMULT(A27:E27,$X$3:$X$7)</f>
        <v>8392.6986872929792</v>
      </c>
      <c r="H27" cm="1">
        <f t="array" ref="H27">MMULT(A27:E27,$Y$3:$Y$7)</f>
        <v>10568.078331894249</v>
      </c>
      <c r="I27" cm="1">
        <f t="array" ref="I27">MMULT(A27:E27,$Z$3:$Z$7)</f>
        <v>8560.4395560560934</v>
      </c>
      <c r="J27" cm="1">
        <f t="array" ref="J27">MMULT(A27:E27,$AA$3:$AA$7)</f>
        <v>-10212.23027144514</v>
      </c>
      <c r="L27">
        <f t="shared" si="11"/>
        <v>-4.4056145530437201</v>
      </c>
      <c r="M27">
        <f t="shared" si="12"/>
        <v>-3.7175086435373705</v>
      </c>
      <c r="N27">
        <f t="shared" si="13"/>
        <v>-4.3409494458876692</v>
      </c>
      <c r="O27">
        <f t="shared" si="14"/>
        <v>-4.3418273403190017</v>
      </c>
      <c r="Q27">
        <f t="shared" si="15"/>
        <v>4.4056145530437201</v>
      </c>
      <c r="R27">
        <f t="shared" si="16"/>
        <v>3.7175086435373705</v>
      </c>
      <c r="S27">
        <f t="shared" si="17"/>
        <v>4.3409494458876692</v>
      </c>
      <c r="T27">
        <f t="shared" si="18"/>
        <v>4.3418273403190017</v>
      </c>
      <c r="V27" s="134">
        <f t="shared" si="24"/>
        <v>9.9999999999999992E-2</v>
      </c>
      <c r="W27" s="128">
        <f t="shared" si="20"/>
        <v>2.7649019001213744</v>
      </c>
      <c r="X27" s="128">
        <f t="shared" si="21"/>
        <v>2.5955354870810878</v>
      </c>
      <c r="Y27" s="128">
        <f t="shared" si="22"/>
        <v>2.7344459753271591</v>
      </c>
      <c r="Z27" s="129">
        <f t="shared" si="23"/>
        <v>2.7165383371501961</v>
      </c>
    </row>
    <row r="28" spans="1:26">
      <c r="A28" s="5">
        <f>'Costruzione Portafogli'!C32/Rendimenti!$P$3</f>
        <v>27416.29760029649</v>
      </c>
      <c r="B28" s="5">
        <f>'Costruzione Portafogli'!E32/Rendimenti!$P$5</f>
        <v>2123.4112285832698</v>
      </c>
      <c r="C28" s="5">
        <f>'Costruzione Portafogli'!G32/Rendimenti!$P$4</f>
        <v>166.18621294539577</v>
      </c>
      <c r="D28" s="5">
        <f>'Costruzione Portafogli'!I32</f>
        <v>390.39999399999999</v>
      </c>
      <c r="E28" s="5">
        <f>'Costruzione Portafogli'!K32/Rendimenti!$P$3</f>
        <v>10069.42433799685</v>
      </c>
      <c r="G28" cm="1">
        <f t="array" ref="G28">MMULT(A28:E28,$X$3:$X$7)</f>
        <v>8033.1438747644015</v>
      </c>
      <c r="H28" cm="1">
        <f t="array" ref="H28">MMULT(A28:E28,$Y$3:$Y$7)</f>
        <v>10175.581280936056</v>
      </c>
      <c r="I28" cm="1">
        <f t="array" ref="I28">MMULT(A28:E28,$Z$3:$Z$7)</f>
        <v>8199.2607809968576</v>
      </c>
      <c r="J28" cm="1">
        <f t="array" ref="J28">MMULT(A28:E28,$AA$3:$AA$7)</f>
        <v>-9760.8620224779934</v>
      </c>
      <c r="L28">
        <f t="shared" si="11"/>
        <v>-4.2841382244898663</v>
      </c>
      <c r="M28">
        <f t="shared" si="12"/>
        <v>-3.7139869580039391</v>
      </c>
      <c r="N28">
        <f t="shared" si="13"/>
        <v>-4.2191615593351086</v>
      </c>
      <c r="O28">
        <f t="shared" si="14"/>
        <v>-4.4198792719082798</v>
      </c>
      <c r="Q28">
        <f t="shared" si="15"/>
        <v>4.2841382244898663</v>
      </c>
      <c r="R28">
        <f t="shared" si="16"/>
        <v>3.7139869580039391</v>
      </c>
      <c r="S28">
        <f t="shared" si="17"/>
        <v>4.2191615593351086</v>
      </c>
      <c r="T28">
        <f t="shared" si="18"/>
        <v>4.4198792719082798</v>
      </c>
    </row>
    <row r="29" spans="1:26">
      <c r="A29" s="5">
        <f>'Costruzione Portafogli'!C33/Rendimenti!$P$3</f>
        <v>26614.944871676085</v>
      </c>
      <c r="B29" s="5">
        <f>'Costruzione Portafogli'!E33/Rendimenti!$P$5</f>
        <v>2039.2907557871056</v>
      </c>
      <c r="C29" s="5">
        <f>'Costruzione Portafogli'!G33/Rendimenti!$P$4</f>
        <v>158.74028996168769</v>
      </c>
      <c r="D29" s="5">
        <f>'Costruzione Portafogli'!I33</f>
        <v>387.85000600000001</v>
      </c>
      <c r="E29" s="5">
        <f>'Costruzione Portafogli'!K33/Rendimenti!$P$3</f>
        <v>9798.591788196054</v>
      </c>
      <c r="G29" cm="1">
        <f t="array" ref="G29">MMULT(A29:E29,$X$3:$X$7)</f>
        <v>7799.8835423241871</v>
      </c>
      <c r="H29" cm="1">
        <f t="array" ref="H29">MMULT(A29:E29,$Y$3:$Y$7)</f>
        <v>9872.3028832706113</v>
      </c>
      <c r="I29" cm="1">
        <f t="array" ref="I29">MMULT(A29:E29,$Z$3:$Z$7)</f>
        <v>7961.7597610434932</v>
      </c>
      <c r="J29" cm="1">
        <f t="array" ref="J29">MMULT(A29:E29,$AA$3:$AA$7)</f>
        <v>-9459.2574702778275</v>
      </c>
      <c r="L29">
        <f t="shared" si="11"/>
        <v>-2.9037240721280559</v>
      </c>
      <c r="M29">
        <f t="shared" si="12"/>
        <v>-2.9804528045354663</v>
      </c>
      <c r="N29">
        <f t="shared" si="13"/>
        <v>-2.8966150278304639</v>
      </c>
      <c r="O29">
        <f t="shared" si="14"/>
        <v>-3.0899376664234155</v>
      </c>
      <c r="Q29">
        <f t="shared" si="15"/>
        <v>2.9037240721280559</v>
      </c>
      <c r="R29">
        <f t="shared" si="16"/>
        <v>2.9804528045354663</v>
      </c>
      <c r="S29">
        <f t="shared" si="17"/>
        <v>2.8966150278304639</v>
      </c>
      <c r="T29">
        <f t="shared" si="18"/>
        <v>3.0899376664234155</v>
      </c>
    </row>
    <row r="30" spans="1:26">
      <c r="A30" s="5">
        <f>'Costruzione Portafogli'!C34/Rendimenti!$P$3</f>
        <v>27144.250903363292</v>
      </c>
      <c r="B30" s="5">
        <f>'Costruzione Portafogli'!E34/Rendimenti!$P$5</f>
        <v>2100.5329206086085</v>
      </c>
      <c r="C30" s="5">
        <f>'Costruzione Portafogli'!G34/Rendimenti!$P$4</f>
        <v>165.95535561281321</v>
      </c>
      <c r="D30" s="5">
        <f>'Costruzione Portafogli'!I34</f>
        <v>391.67001299999998</v>
      </c>
      <c r="E30" s="5">
        <f>'Costruzione Portafogli'!K34/Rendimenti!$P$3</f>
        <v>9869.7307430742148</v>
      </c>
      <c r="G30" cm="1">
        <f t="array" ref="G30">MMULT(A30:E30,$X$3:$X$7)</f>
        <v>7934.4279871317858</v>
      </c>
      <c r="H30" cm="1">
        <f t="array" ref="H30">MMULT(A30:E30,$Y$3:$Y$7)</f>
        <v>10103.411201074394</v>
      </c>
      <c r="I30" cm="1">
        <f t="array" ref="I30">MMULT(A30:E30,$Z$3:$Z$7)</f>
        <v>8103.3734104973882</v>
      </c>
      <c r="J30" cm="1">
        <f t="array" ref="J30">MMULT(A30:E30,$AA$3:$AA$7)</f>
        <v>-9632.6829024574872</v>
      </c>
      <c r="L30">
        <f t="shared" si="11"/>
        <v>1.7249545339686891</v>
      </c>
      <c r="M30">
        <f t="shared" si="12"/>
        <v>2.3409767765068636</v>
      </c>
      <c r="N30">
        <f t="shared" si="13"/>
        <v>1.7786727269366229</v>
      </c>
      <c r="O30">
        <f t="shared" si="14"/>
        <v>1.8333937174729011</v>
      </c>
      <c r="Q30">
        <f t="shared" si="15"/>
        <v>-1.7249545339686891</v>
      </c>
      <c r="R30">
        <f t="shared" si="16"/>
        <v>-2.3409767765068636</v>
      </c>
      <c r="S30">
        <f t="shared" si="17"/>
        <v>-1.7786727269366229</v>
      </c>
      <c r="T30">
        <f t="shared" si="18"/>
        <v>-1.8333937174729011</v>
      </c>
    </row>
    <row r="31" spans="1:26">
      <c r="A31" s="5">
        <f>'Costruzione Portafogli'!C35/Rendimenti!$P$3</f>
        <v>27457.453905309001</v>
      </c>
      <c r="B31" s="5">
        <f>'Costruzione Portafogli'!E35/Rendimenti!$P$5</f>
        <v>1964.0861349831273</v>
      </c>
      <c r="C31" s="5">
        <f>'Costruzione Portafogli'!G35/Rendimenti!$P$4</f>
        <v>165.80021154999571</v>
      </c>
      <c r="D31" s="5">
        <f>'Costruzione Portafogli'!I35</f>
        <v>391.30999800000001</v>
      </c>
      <c r="E31" s="5">
        <f>'Costruzione Portafogli'!K35/Rendimenti!$P$3</f>
        <v>9563.0405336792373</v>
      </c>
      <c r="G31" cm="1">
        <f t="array" ref="G31">MMULT(A31:E31,$X$3:$X$7)</f>
        <v>7908.3381567042725</v>
      </c>
      <c r="H31" cm="1">
        <f t="array" ref="H31">MMULT(A31:E31,$Y$3:$Y$7)</f>
        <v>10311.886544455003</v>
      </c>
      <c r="I31" cm="1">
        <f t="array" ref="I31">MMULT(A31:E31,$Z$3:$Z$7)</f>
        <v>8104.1841229460933</v>
      </c>
      <c r="J31" cm="1">
        <f t="array" ref="J31">MMULT(A31:E31,$AA$3:$AA$7)</f>
        <v>-9493.3022316418464</v>
      </c>
      <c r="L31">
        <f t="shared" si="11"/>
        <v>-0.32881803792064584</v>
      </c>
      <c r="M31">
        <f t="shared" si="12"/>
        <v>2.0634154072481961</v>
      </c>
      <c r="N31">
        <f t="shared" si="13"/>
        <v>1.0004629030853557E-2</v>
      </c>
      <c r="O31">
        <f t="shared" si="14"/>
        <v>-1.446955871246234</v>
      </c>
      <c r="Q31">
        <f t="shared" si="15"/>
        <v>0.32881803792064584</v>
      </c>
      <c r="R31">
        <f t="shared" si="16"/>
        <v>-2.0634154072481961</v>
      </c>
      <c r="S31">
        <f t="shared" si="17"/>
        <v>-1.0004629030853557E-2</v>
      </c>
      <c r="T31">
        <f t="shared" si="18"/>
        <v>1.446955871246234</v>
      </c>
    </row>
    <row r="32" spans="1:26">
      <c r="A32" s="5">
        <f>'Costruzione Portafogli'!C36/Rendimenti!$P$3</f>
        <v>28798.814046141022</v>
      </c>
      <c r="B32" s="5">
        <f>'Costruzione Portafogli'!E36/Rendimenti!$P$5</f>
        <v>1919.4979713456873</v>
      </c>
      <c r="C32" s="5">
        <f>'Costruzione Portafogli'!G36/Rendimenti!$P$4</f>
        <v>164.57507667356205</v>
      </c>
      <c r="D32" s="5">
        <f>'Costruzione Portafogli'!I36</f>
        <v>396.290009</v>
      </c>
      <c r="E32" s="5">
        <f>'Costruzione Portafogli'!K36/Rendimenti!$P$3</f>
        <v>10061.817591957752</v>
      </c>
      <c r="G32" cm="1">
        <f t="array" ref="G32">MMULT(A32:E32,$X$3:$X$7)</f>
        <v>8268.1989390236049</v>
      </c>
      <c r="H32" cm="1">
        <f t="array" ref="H32">MMULT(A32:E32,$Y$3:$Y$7)</f>
        <v>10783.671286552153</v>
      </c>
      <c r="I32" cm="1">
        <f t="array" ref="I32">MMULT(A32:E32,$Z$3:$Z$7)</f>
        <v>8478.459626240945</v>
      </c>
      <c r="J32" cm="1">
        <f t="array" ref="J32">MMULT(A32:E32,$AA$3:$AA$7)</f>
        <v>-9853.3579377470232</v>
      </c>
      <c r="L32">
        <f t="shared" si="11"/>
        <v>4.5503970010976502</v>
      </c>
      <c r="M32">
        <f t="shared" si="12"/>
        <v>4.5751545079871194</v>
      </c>
      <c r="N32">
        <f t="shared" si="13"/>
        <v>4.618299604461507</v>
      </c>
      <c r="O32">
        <f t="shared" si="14"/>
        <v>3.7927340489075099</v>
      </c>
      <c r="Q32">
        <f t="shared" si="15"/>
        <v>-4.5503970010976502</v>
      </c>
      <c r="R32">
        <f t="shared" si="16"/>
        <v>-4.5751545079871194</v>
      </c>
      <c r="S32">
        <f t="shared" si="17"/>
        <v>-4.618299604461507</v>
      </c>
      <c r="T32">
        <f t="shared" si="18"/>
        <v>-3.7927340489075099</v>
      </c>
    </row>
    <row r="33" spans="1:20">
      <c r="A33" s="5">
        <f>'Costruzione Portafogli'!C37/Rendimenti!$P$3</f>
        <v>30447.326971185033</v>
      </c>
      <c r="B33" s="5">
        <f>'Costruzione Portafogli'!E37/Rendimenti!$P$5</f>
        <v>1759.8791747084247</v>
      </c>
      <c r="C33" s="5">
        <f>'Costruzione Portafogli'!G37/Rendimenti!$P$4</f>
        <v>165.88858354039925</v>
      </c>
      <c r="D33" s="5">
        <f>'Costruzione Portafogli'!I37</f>
        <v>410.76001000000002</v>
      </c>
      <c r="E33" s="5">
        <f>'Costruzione Portafogli'!K37/Rendimenti!$P$3</f>
        <v>10286.713791346243</v>
      </c>
      <c r="G33" cm="1">
        <f t="array" ref="G33">MMULT(A33:E33,$X$3:$X$7)</f>
        <v>8614.1137061560203</v>
      </c>
      <c r="H33" cm="1">
        <f t="array" ref="H33">MMULT(A33:E33,$Y$3:$Y$7)</f>
        <v>11459.534330810689</v>
      </c>
      <c r="I33" cm="1">
        <f t="array" ref="I33">MMULT(A33:E33,$Z$3:$Z$7)</f>
        <v>8863.7128478877148</v>
      </c>
      <c r="J33" cm="1">
        <f t="array" ref="J33">MMULT(A33:E33,$AA$3:$AA$7)</f>
        <v>-10090.70220439339</v>
      </c>
      <c r="L33">
        <f t="shared" si="11"/>
        <v>4.1836773604925455</v>
      </c>
      <c r="M33">
        <f t="shared" si="12"/>
        <v>6.2674670462310527</v>
      </c>
      <c r="N33">
        <f t="shared" si="13"/>
        <v>4.5439058346684336</v>
      </c>
      <c r="O33">
        <f t="shared" si="14"/>
        <v>2.4087652975350653</v>
      </c>
      <c r="Q33">
        <f t="shared" si="15"/>
        <v>-4.1836773604925455</v>
      </c>
      <c r="R33">
        <f t="shared" si="16"/>
        <v>-6.2674670462310527</v>
      </c>
      <c r="S33">
        <f t="shared" si="17"/>
        <v>-4.5439058346684336</v>
      </c>
      <c r="T33">
        <f t="shared" si="18"/>
        <v>-2.4087652975350653</v>
      </c>
    </row>
    <row r="34" spans="1:20">
      <c r="A34" s="5">
        <f>'Costruzione Portafogli'!C38/Rendimenti!$P$3</f>
        <v>30022.440470675439</v>
      </c>
      <c r="B34" s="5">
        <f>'Costruzione Portafogli'!E38/Rendimenti!$P$5</f>
        <v>1913.5799713456872</v>
      </c>
      <c r="C34" s="5">
        <f>'Costruzione Portafogli'!G38/Rendimenti!$P$4</f>
        <v>166.46719116981041</v>
      </c>
      <c r="D34" s="5">
        <f>'Costruzione Portafogli'!I38</f>
        <v>416.98001099999999</v>
      </c>
      <c r="E34" s="5">
        <f>'Costruzione Portafogli'!K38/Rendimenti!$P$3</f>
        <v>9705.5962197720746</v>
      </c>
      <c r="G34" cm="1">
        <f t="array" ref="G34">MMULT(A34:E34,$X$3:$X$7)</f>
        <v>8445.0127727926028</v>
      </c>
      <c r="H34" cm="1">
        <f t="array" ref="H34">MMULT(A34:E34,$Y$3:$Y$7)</f>
        <v>11440.642569596304</v>
      </c>
      <c r="I34" cm="1">
        <f t="array" ref="I34">MMULT(A34:E34,$Z$3:$Z$7)</f>
        <v>8700.8102837766983</v>
      </c>
      <c r="J34" cm="1">
        <f t="array" ref="J34">MMULT(A34:E34,$AA$3:$AA$7)</f>
        <v>-10006.037406715195</v>
      </c>
      <c r="L34">
        <f t="shared" si="11"/>
        <v>-1.9630682752953508</v>
      </c>
      <c r="M34">
        <f t="shared" si="12"/>
        <v>-0.16485627311741358</v>
      </c>
      <c r="N34">
        <f t="shared" si="13"/>
        <v>-1.8378592234047537</v>
      </c>
      <c r="O34">
        <f t="shared" si="14"/>
        <v>-0.83903771970728558</v>
      </c>
      <c r="Q34">
        <f t="shared" si="15"/>
        <v>1.9630682752953508</v>
      </c>
      <c r="R34">
        <f t="shared" si="16"/>
        <v>0.16485627311741358</v>
      </c>
      <c r="S34">
        <f t="shared" si="17"/>
        <v>1.8378592234047537</v>
      </c>
      <c r="T34">
        <f t="shared" si="18"/>
        <v>0.83903771970728558</v>
      </c>
    </row>
    <row r="35" spans="1:20">
      <c r="A35" s="5">
        <f>'Costruzione Portafogli'!C39/Rendimenti!$P$3</f>
        <v>31268.28499953674</v>
      </c>
      <c r="B35" s="5">
        <f>'Costruzione Portafogli'!E39/Rendimenti!$P$5</f>
        <v>2051.4664799005391</v>
      </c>
      <c r="C35" s="5">
        <f>'Costruzione Portafogli'!G39/Rendimenti!$P$4</f>
        <v>172.97801824424397</v>
      </c>
      <c r="D35" s="5">
        <f>'Costruzione Portafogli'!I39</f>
        <v>432.26001000000002</v>
      </c>
      <c r="E35" s="5">
        <f>'Costruzione Portafogli'!K39/Rendimenti!$P$3</f>
        <v>10491.364845733347</v>
      </c>
      <c r="G35" cm="1">
        <f t="array" ref="G35">MMULT(A35:E35,$X$3:$X$7)</f>
        <v>8883.2708706829744</v>
      </c>
      <c r="H35" cm="1">
        <f t="array" ref="H35">MMULT(A35:E35,$Y$3:$Y$7)</f>
        <v>11818.99620222289</v>
      </c>
      <c r="I35" cm="1">
        <f t="array" ref="I35">MMULT(A35:E35,$Z$3:$Z$7)</f>
        <v>9130.969444097067</v>
      </c>
      <c r="J35" cm="1">
        <f t="array" ref="J35">MMULT(A35:E35,$AA$3:$AA$7)</f>
        <v>-10571.933394830063</v>
      </c>
      <c r="L35">
        <f t="shared" si="11"/>
        <v>5.1895492603908533</v>
      </c>
      <c r="M35">
        <f t="shared" si="12"/>
        <v>3.3071012430024407</v>
      </c>
      <c r="N35">
        <f t="shared" si="13"/>
        <v>4.9438977094171586</v>
      </c>
      <c r="O35">
        <f t="shared" si="14"/>
        <v>5.6555453983720536</v>
      </c>
      <c r="Q35">
        <f t="shared" si="15"/>
        <v>-5.1895492603908533</v>
      </c>
      <c r="R35">
        <f t="shared" si="16"/>
        <v>-3.3071012430024407</v>
      </c>
      <c r="S35">
        <f t="shared" si="17"/>
        <v>-4.9438977094171586</v>
      </c>
      <c r="T35">
        <f t="shared" si="18"/>
        <v>-5.6555453983720536</v>
      </c>
    </row>
    <row r="36" spans="1:20">
      <c r="A36" s="5">
        <f>'Costruzione Portafogli'!C40/Rendimenti!$P$3</f>
        <v>31266.274437135184</v>
      </c>
      <c r="B36" s="5">
        <f>'Costruzione Portafogli'!E40/Rendimenti!$P$5</f>
        <v>2130.4291117162988</v>
      </c>
      <c r="C36" s="5">
        <f>'Costruzione Portafogli'!G40/Rendimenti!$P$4</f>
        <v>170.75149351261368</v>
      </c>
      <c r="D36" s="5">
        <f>'Costruzione Portafogli'!I40</f>
        <v>433.32998700000002</v>
      </c>
      <c r="E36" s="5">
        <f>'Costruzione Portafogli'!K40/Rendimenti!$P$3</f>
        <v>10327.119030853331</v>
      </c>
      <c r="G36" cm="1">
        <f t="array" ref="G36">MMULT(A36:E36,$X$3:$X$7)</f>
        <v>8865.5808120434849</v>
      </c>
      <c r="H36" cm="1">
        <f t="array" ref="H36">MMULT(A36:E36,$Y$3:$Y$7)</f>
        <v>11869.934948912311</v>
      </c>
      <c r="I36" cm="1">
        <f t="array" ref="I36">MMULT(A36:E36,$Z$3:$Z$7)</f>
        <v>9116.0344400524737</v>
      </c>
      <c r="J36" cm="1">
        <f t="array" ref="J36">MMULT(A36:E36,$AA$3:$AA$7)</f>
        <v>-10612.402689666396</v>
      </c>
      <c r="L36">
        <f t="shared" si="11"/>
        <v>-0.19913902094183736</v>
      </c>
      <c r="M36">
        <f t="shared" si="12"/>
        <v>0.43099046499261928</v>
      </c>
      <c r="N36">
        <f t="shared" si="13"/>
        <v>-0.16356427579821176</v>
      </c>
      <c r="O36">
        <f t="shared" si="14"/>
        <v>0.3827993738224274</v>
      </c>
      <c r="Q36">
        <f t="shared" si="15"/>
        <v>0.19913902094183736</v>
      </c>
      <c r="R36">
        <f t="shared" si="16"/>
        <v>-0.43099046499261928</v>
      </c>
      <c r="S36">
        <f t="shared" si="17"/>
        <v>0.16356427579821176</v>
      </c>
      <c r="T36">
        <f t="shared" si="18"/>
        <v>-0.3827993738224274</v>
      </c>
    </row>
    <row r="37" spans="1:20">
      <c r="A37" s="5">
        <f>'Costruzione Portafogli'!C41/Rendimenti!$P$3</f>
        <v>31823.431853979433</v>
      </c>
      <c r="B37" s="5">
        <f>'Costruzione Portafogli'!E41/Rendimenti!$P$5</f>
        <v>2080.8217486235276</v>
      </c>
      <c r="C37" s="5">
        <f>'Costruzione Portafogli'!G41/Rendimenti!$P$4</f>
        <v>173.09711064665777</v>
      </c>
      <c r="D37" s="5">
        <f>'Costruzione Portafogli'!I41</f>
        <v>440.73001099999999</v>
      </c>
      <c r="E37" s="5">
        <f>'Costruzione Portafogli'!K41/Rendimenti!$P$3</f>
        <v>10401.519829519133</v>
      </c>
      <c r="G37" cm="1">
        <f t="array" ref="G37">MMULT(A37:E37,$X$3:$X$7)</f>
        <v>8983.9201107537519</v>
      </c>
      <c r="H37" cm="1">
        <f t="array" ref="H37">MMULT(A37:E37,$Y$3:$Y$7)</f>
        <v>12100.837794241914</v>
      </c>
      <c r="I37" cm="1">
        <f t="array" ref="I37">MMULT(A37:E37,$Z$3:$Z$7)</f>
        <v>9247.6791525482786</v>
      </c>
      <c r="J37" cm="1">
        <f t="array" ref="J37">MMULT(A37:E37,$AA$3:$AA$7)</f>
        <v>-10691.486259367279</v>
      </c>
      <c r="L37">
        <f t="shared" si="11"/>
        <v>1.3348172129851721</v>
      </c>
      <c r="M37">
        <f t="shared" si="12"/>
        <v>1.9452747325355964</v>
      </c>
      <c r="N37">
        <f t="shared" si="13"/>
        <v>1.4441006488238668</v>
      </c>
      <c r="O37">
        <f t="shared" si="14"/>
        <v>0.7451994803955978</v>
      </c>
      <c r="Q37">
        <f t="shared" si="15"/>
        <v>-1.3348172129851721</v>
      </c>
      <c r="R37">
        <f t="shared" si="16"/>
        <v>-1.9452747325355964</v>
      </c>
      <c r="S37">
        <f t="shared" si="17"/>
        <v>-1.4441006488238668</v>
      </c>
      <c r="T37">
        <f t="shared" si="18"/>
        <v>-0.7451994803955978</v>
      </c>
    </row>
    <row r="38" spans="1:20">
      <c r="A38" s="5">
        <f>'Costruzione Portafogli'!C42/Rendimenti!$P$3</f>
        <v>31900.194570554988</v>
      </c>
      <c r="B38" s="5">
        <f>'Costruzione Portafogli'!E42/Rendimenti!$P$5</f>
        <v>2211.2781491918777</v>
      </c>
      <c r="C38" s="5">
        <f>'Costruzione Portafogli'!G42/Rendimenti!$P$4</f>
        <v>170.00563295469846</v>
      </c>
      <c r="D38" s="5">
        <f>'Costruzione Portafogli'!I42</f>
        <v>443.290009</v>
      </c>
      <c r="E38" s="5">
        <f>'Costruzione Portafogli'!K42/Rendimenti!$P$3</f>
        <v>10619.382933382749</v>
      </c>
      <c r="G38" cm="1">
        <f t="array" ref="G38">MMULT(A38:E38,$X$3:$X$7)</f>
        <v>9068.8302590168641</v>
      </c>
      <c r="H38" cm="1">
        <f t="array" ref="H38">MMULT(A38:E38,$Y$3:$Y$7)</f>
        <v>12091.802113804319</v>
      </c>
      <c r="I38" cm="1">
        <f t="array" ref="I38">MMULT(A38:E38,$Z$3:$Z$7)</f>
        <v>9319.1081459251363</v>
      </c>
      <c r="J38" cm="1">
        <f t="array" ref="J38">MMULT(A38:E38,$AA$3:$AA$7)</f>
        <v>-10891.1112782604</v>
      </c>
      <c r="L38">
        <f t="shared" si="11"/>
        <v>0.94513472088286665</v>
      </c>
      <c r="M38">
        <f t="shared" si="12"/>
        <v>-7.4669874856885546E-2</v>
      </c>
      <c r="N38">
        <f t="shared" si="13"/>
        <v>0.77239913062051768</v>
      </c>
      <c r="O38">
        <f t="shared" si="14"/>
        <v>1.8671400219798309</v>
      </c>
      <c r="Q38">
        <f t="shared" si="15"/>
        <v>-0.94513472088286665</v>
      </c>
      <c r="R38">
        <f t="shared" si="16"/>
        <v>7.4669874856885546E-2</v>
      </c>
      <c r="S38">
        <f t="shared" si="17"/>
        <v>-0.77239913062051768</v>
      </c>
      <c r="T38">
        <f t="shared" si="18"/>
        <v>-1.8671400219798309</v>
      </c>
    </row>
    <row r="39" spans="1:20">
      <c r="A39" s="5">
        <f>'Costruzione Portafogli'!C43/Rendimenti!$P$3</f>
        <v>31016.82572037432</v>
      </c>
      <c r="B39" s="5">
        <f>'Costruzione Portafogli'!E43/Rendimenti!$P$5</f>
        <v>2356.3873235450833</v>
      </c>
      <c r="C39" s="5">
        <f>'Costruzione Portafogli'!G43/Rendimenti!$P$4</f>
        <v>170.75908396881158</v>
      </c>
      <c r="D39" s="5">
        <f>'Costruzione Portafogli'!I43</f>
        <v>439.13000499999998</v>
      </c>
      <c r="E39" s="5">
        <f>'Costruzione Portafogli'!K43/Rendimenti!$P$3</f>
        <v>10196.071636245715</v>
      </c>
      <c r="G39" cm="1">
        <f t="array" ref="G39">MMULT(A39:E39,$X$3:$X$7)</f>
        <v>8835.8347538267863</v>
      </c>
      <c r="H39" cm="1">
        <f t="array" ref="H39">MMULT(A39:E39,$Y$3:$Y$7)</f>
        <v>11818.345316426408</v>
      </c>
      <c r="I39" cm="1">
        <f t="array" ref="I39">MMULT(A39:E39,$Z$3:$Z$7)</f>
        <v>9074.6557030329932</v>
      </c>
      <c r="J39" cm="1">
        <f t="array" ref="J39">MMULT(A39:E39,$AA$3:$AA$7)</f>
        <v>-10744.485305130725</v>
      </c>
      <c r="L39">
        <f t="shared" si="11"/>
        <v>-2.5691902763139436</v>
      </c>
      <c r="M39">
        <f t="shared" si="12"/>
        <v>-2.2615057276344679</v>
      </c>
      <c r="N39">
        <f t="shared" si="13"/>
        <v>-2.6231313025274012</v>
      </c>
      <c r="O39">
        <f t="shared" si="14"/>
        <v>-1.3462902855684913</v>
      </c>
      <c r="Q39">
        <f t="shared" si="15"/>
        <v>2.5691902763139436</v>
      </c>
      <c r="R39">
        <f t="shared" si="16"/>
        <v>2.2615057276344679</v>
      </c>
      <c r="S39">
        <f t="shared" si="17"/>
        <v>2.6231313025274012</v>
      </c>
      <c r="T39">
        <f t="shared" si="18"/>
        <v>1.3462902855684913</v>
      </c>
    </row>
    <row r="40" spans="1:20">
      <c r="A40" s="5">
        <f>'Costruzione Portafogli'!C44/Rendimenti!$P$3</f>
        <v>30501.677012878718</v>
      </c>
      <c r="B40" s="5">
        <f>'Costruzione Portafogli'!E44/Rendimenti!$P$5</f>
        <v>2303.0809214374522</v>
      </c>
      <c r="C40" s="5">
        <f>'Costruzione Portafogli'!G44/Rendimenti!$P$4</f>
        <v>168.47080762451498</v>
      </c>
      <c r="D40" s="5">
        <f>'Costruzione Portafogli'!I44</f>
        <v>424.73998999999998</v>
      </c>
      <c r="E40" s="5">
        <f>'Costruzione Portafogli'!K44/Rendimenti!$P$3</f>
        <v>9918.8456925785231</v>
      </c>
      <c r="G40" cm="1">
        <f t="array" ref="G40">MMULT(A40:E40,$X$3:$X$7)</f>
        <v>8663.3628849038414</v>
      </c>
      <c r="H40" cm="1">
        <f t="array" ref="H40">MMULT(A40:E40,$Y$3:$Y$7)</f>
        <v>11646.527021284142</v>
      </c>
      <c r="I40" cm="1">
        <f t="array" ref="I40">MMULT(A40:E40,$Z$3:$Z$7)</f>
        <v>8902.9460767135261</v>
      </c>
      <c r="J40" cm="1">
        <f t="array" ref="J40">MMULT(A40:E40,$AA$3:$AA$7)</f>
        <v>-10529.555137372299</v>
      </c>
      <c r="L40">
        <f t="shared" si="11"/>
        <v>-1.9519589685428143</v>
      </c>
      <c r="M40">
        <f t="shared" si="12"/>
        <v>-1.4538269998208155</v>
      </c>
      <c r="N40">
        <f t="shared" si="13"/>
        <v>-1.892188882296407</v>
      </c>
      <c r="O40">
        <f t="shared" si="14"/>
        <v>-2.0003765806798808</v>
      </c>
      <c r="Q40">
        <f t="shared" si="15"/>
        <v>1.9519589685428143</v>
      </c>
      <c r="R40">
        <f t="shared" si="16"/>
        <v>1.4538269998208155</v>
      </c>
      <c r="S40">
        <f t="shared" si="17"/>
        <v>1.892188882296407</v>
      </c>
      <c r="T40">
        <f t="shared" si="18"/>
        <v>2.0003765806798808</v>
      </c>
    </row>
    <row r="41" spans="1:20">
      <c r="A41" s="5">
        <f>'Costruzione Portafogli'!C45/Rendimenti!$P$3</f>
        <v>30764.319466320765</v>
      </c>
      <c r="B41" s="5">
        <f>'Costruzione Portafogli'!E45/Rendimenti!$P$5</f>
        <v>2319.9408616422952</v>
      </c>
      <c r="C41" s="5">
        <f>'Costruzione Portafogli'!G45/Rendimenti!$P$4</f>
        <v>160.56434140788522</v>
      </c>
      <c r="D41" s="5">
        <f>'Costruzione Portafogli'!I45</f>
        <v>427.45001200000002</v>
      </c>
      <c r="E41" s="5">
        <f>'Costruzione Portafogli'!K45/Rendimenti!$P$3</f>
        <v>9726.5453089965722</v>
      </c>
      <c r="G41" cm="1">
        <f t="array" ref="G41">MMULT(A41:E41,$X$3:$X$7)</f>
        <v>8679.7639980735039</v>
      </c>
      <c r="H41" cm="1">
        <f t="array" ref="H41">MMULT(A41:E41,$Y$3:$Y$7)</f>
        <v>11817.024226461159</v>
      </c>
      <c r="I41" cm="1">
        <f t="array" ref="I41">MMULT(A41:E41,$Z$3:$Z$7)</f>
        <v>8932.7675127404746</v>
      </c>
      <c r="J41" cm="1">
        <f t="array" ref="J41">MMULT(A41:E41,$AA$3:$AA$7)</f>
        <v>-10568.461904079062</v>
      </c>
      <c r="L41">
        <f t="shared" si="11"/>
        <v>0.18931578173000124</v>
      </c>
      <c r="M41">
        <f t="shared" si="12"/>
        <v>1.4639317357477566</v>
      </c>
      <c r="N41">
        <f t="shared" si="13"/>
        <v>0.33496143602339917</v>
      </c>
      <c r="O41">
        <f t="shared" si="14"/>
        <v>0.36950057432789424</v>
      </c>
      <c r="Q41">
        <f t="shared" si="15"/>
        <v>-0.18931578173000124</v>
      </c>
      <c r="R41">
        <f t="shared" si="16"/>
        <v>-1.4639317357477566</v>
      </c>
      <c r="S41">
        <f t="shared" si="17"/>
        <v>-0.33496143602339917</v>
      </c>
      <c r="T41">
        <f t="shared" si="18"/>
        <v>-0.36950057432789424</v>
      </c>
    </row>
    <row r="42" spans="1:20">
      <c r="A42" s="5">
        <f>'Costruzione Portafogli'!C46/Rendimenti!$P$3</f>
        <v>30711.803947002689</v>
      </c>
      <c r="B42" s="5">
        <f>'Costruzione Portafogli'!E46/Rendimenti!$P$5</f>
        <v>2342.2426328814167</v>
      </c>
      <c r="C42" s="5">
        <f>'Costruzione Portafogli'!G46/Rendimenti!$P$4</f>
        <v>159.70292666805389</v>
      </c>
      <c r="D42" s="5">
        <f>'Costruzione Portafogli'!I46</f>
        <v>424.89001500000001</v>
      </c>
      <c r="E42" s="5">
        <f>'Costruzione Portafogli'!K46/Rendimenti!$P$3</f>
        <v>9697.4710173260446</v>
      </c>
      <c r="G42" cm="1">
        <f t="array" ref="G42">MMULT(A42:E42,$X$3:$X$7)</f>
        <v>8667.2221077756421</v>
      </c>
      <c r="H42" cm="1">
        <f t="array" ref="H42">MMULT(A42:E42,$Y$3:$Y$7)</f>
        <v>11802.071601579884</v>
      </c>
      <c r="I42" cm="1">
        <f t="array" ref="I42">MMULT(A42:E42,$Z$3:$Z$7)</f>
        <v>8918.8801386906525</v>
      </c>
      <c r="J42" cm="1">
        <f t="array" ref="J42">MMULT(A42:E42,$AA$3:$AA$7)</f>
        <v>-10575.140633743362</v>
      </c>
      <c r="L42">
        <f t="shared" si="11"/>
        <v>-0.14449575242651136</v>
      </c>
      <c r="M42">
        <f t="shared" si="12"/>
        <v>-0.12653460460707136</v>
      </c>
      <c r="N42">
        <f t="shared" si="13"/>
        <v>-0.15546552655730694</v>
      </c>
      <c r="O42">
        <f t="shared" si="14"/>
        <v>6.3194906930798711E-2</v>
      </c>
      <c r="Q42">
        <f t="shared" si="15"/>
        <v>0.14449575242651136</v>
      </c>
      <c r="R42">
        <f t="shared" si="16"/>
        <v>0.12653460460707136</v>
      </c>
      <c r="S42">
        <f t="shared" si="17"/>
        <v>0.15546552655730694</v>
      </c>
      <c r="T42">
        <f t="shared" si="18"/>
        <v>-6.3194906930798711E-2</v>
      </c>
    </row>
    <row r="43" spans="1:20">
      <c r="A43" s="5">
        <f>'Costruzione Portafogli'!C47/Rendimenti!$P$3</f>
        <v>31159.649773001023</v>
      </c>
      <c r="B43" s="5">
        <f>'Costruzione Portafogli'!E47/Rendimenti!$P$5</f>
        <v>2485.5414865904922</v>
      </c>
      <c r="C43" s="5">
        <f>'Costruzione Portafogli'!G47/Rendimenti!$P$4</f>
        <v>158.96452506823996</v>
      </c>
      <c r="D43" s="5">
        <f>'Costruzione Portafogli'!I47</f>
        <v>444.42001299999998</v>
      </c>
      <c r="E43" s="5">
        <f>'Costruzione Portafogli'!K47/Rendimenti!$P$3</f>
        <v>9792.7268034837398</v>
      </c>
      <c r="G43" cm="1">
        <f t="array" ref="G43">MMULT(A43:E43,$X$3:$X$7)</f>
        <v>8808.2605202286995</v>
      </c>
      <c r="H43" cm="1">
        <f t="array" ref="H43">MMULT(A43:E43,$Y$3:$Y$7)</f>
        <v>12002.534038167103</v>
      </c>
      <c r="I43" cm="1">
        <f t="array" ref="I43">MMULT(A43:E43,$Z$3:$Z$7)</f>
        <v>9060.7319046803077</v>
      </c>
      <c r="J43" cm="1">
        <f t="array" ref="J43">MMULT(A43:E43,$AA$3:$AA$7)</f>
        <v>-10822.239930135849</v>
      </c>
      <c r="L43">
        <f t="shared" si="11"/>
        <v>1.6272620073567439</v>
      </c>
      <c r="M43">
        <f t="shared" si="12"/>
        <v>1.6985360143077235</v>
      </c>
      <c r="N43">
        <f t="shared" si="13"/>
        <v>1.5904661099132107</v>
      </c>
      <c r="O43">
        <f t="shared" si="14"/>
        <v>2.3366052986949235</v>
      </c>
      <c r="Q43">
        <f t="shared" si="15"/>
        <v>-1.6272620073567439</v>
      </c>
      <c r="R43">
        <f t="shared" si="16"/>
        <v>-1.6985360143077235</v>
      </c>
      <c r="S43">
        <f t="shared" si="17"/>
        <v>-1.5904661099132107</v>
      </c>
      <c r="T43">
        <f t="shared" si="18"/>
        <v>-2.3366052986949235</v>
      </c>
    </row>
    <row r="44" spans="1:20">
      <c r="A44" s="5">
        <f>'Costruzione Portafogli'!C48/Rendimenti!$P$3</f>
        <v>31782.275548966925</v>
      </c>
      <c r="B44" s="5">
        <f>'Costruzione Portafogli'!E48/Rendimenti!$P$5</f>
        <v>2573.9932693150204</v>
      </c>
      <c r="C44" s="5">
        <f>'Costruzione Portafogli'!G48/Rendimenti!$P$4</f>
        <v>159.85605059549312</v>
      </c>
      <c r="D44" s="5">
        <f>'Costruzione Portafogli'!I48</f>
        <v>452.540009</v>
      </c>
      <c r="E44" s="5">
        <f>'Costruzione Portafogli'!K48/Rendimenti!$P$3</f>
        <v>10265.134954136942</v>
      </c>
      <c r="G44" cm="1">
        <f t="array" ref="G44">MMULT(A44:E44,$X$3:$X$7)</f>
        <v>9046.7599664028767</v>
      </c>
      <c r="H44" cm="1">
        <f t="array" ref="H44">MMULT(A44:E44,$Y$3:$Y$7)</f>
        <v>12172.01388156454</v>
      </c>
      <c r="I44" cm="1">
        <f t="array" ref="I44">MMULT(A44:E44,$Z$3:$Z$7)</f>
        <v>9290.9471340229102</v>
      </c>
      <c r="J44" cm="1">
        <f t="array" ref="J44">MMULT(A44:E44,$AA$3:$AA$7)</f>
        <v>-11147.232491409957</v>
      </c>
      <c r="L44">
        <f t="shared" si="11"/>
        <v>2.7076792929369971</v>
      </c>
      <c r="M44">
        <f t="shared" si="12"/>
        <v>1.4120338493396896</v>
      </c>
      <c r="N44">
        <f t="shared" si="13"/>
        <v>2.5408016898026209</v>
      </c>
      <c r="O44">
        <f t="shared" si="14"/>
        <v>3.0030064327914832</v>
      </c>
      <c r="Q44">
        <f t="shared" si="15"/>
        <v>-2.7076792929369971</v>
      </c>
      <c r="R44">
        <f t="shared" si="16"/>
        <v>-1.4120338493396896</v>
      </c>
      <c r="S44">
        <f t="shared" si="17"/>
        <v>-2.5408016898026209</v>
      </c>
      <c r="T44">
        <f t="shared" si="18"/>
        <v>-3.0030064327914832</v>
      </c>
    </row>
    <row r="45" spans="1:20">
      <c r="A45" s="5">
        <f>'Costruzione Portafogli'!C49/Rendimenti!$P$3</f>
        <v>30923.274344482536</v>
      </c>
      <c r="B45" s="5">
        <f>'Costruzione Portafogli'!E49/Rendimenti!$P$5</f>
        <v>2610.2244261441006</v>
      </c>
      <c r="C45" s="5">
        <f>'Costruzione Portafogli'!G49/Rendimenti!$P$4</f>
        <v>162.5122666499382</v>
      </c>
      <c r="D45" s="5">
        <f>'Costruzione Portafogli'!I49</f>
        <v>452.11999500000002</v>
      </c>
      <c r="E45" s="5">
        <f>'Costruzione Portafogli'!K49/Rendimenti!$P$3</f>
        <v>10321.902796256834</v>
      </c>
      <c r="G45" cm="1">
        <f t="array" ref="G45">MMULT(A45:E45,$X$3:$X$7)</f>
        <v>8894.0067657066811</v>
      </c>
      <c r="H45" cm="1">
        <f t="array" ref="H45">MMULT(A45:E45,$Y$3:$Y$7)</f>
        <v>11772.458470632886</v>
      </c>
      <c r="I45" cm="1">
        <f t="array" ref="I45">MMULT(A45:E45,$Z$3:$Z$7)</f>
        <v>9113.3651002683655</v>
      </c>
      <c r="J45" cm="1">
        <f t="array" ref="J45">MMULT(A45:E45,$AA$3:$AA$7)</f>
        <v>-11009.27081207351</v>
      </c>
      <c r="L45">
        <f t="shared" si="11"/>
        <v>-1.6884851732938424</v>
      </c>
      <c r="M45">
        <f t="shared" si="12"/>
        <v>-3.282574394174921</v>
      </c>
      <c r="N45">
        <f t="shared" si="13"/>
        <v>-1.9113447874894214</v>
      </c>
      <c r="O45">
        <f t="shared" si="14"/>
        <v>-1.2376316672569685</v>
      </c>
      <c r="Q45">
        <f t="shared" si="15"/>
        <v>1.6884851732938424</v>
      </c>
      <c r="R45">
        <f t="shared" si="16"/>
        <v>3.282574394174921</v>
      </c>
      <c r="S45">
        <f t="shared" si="17"/>
        <v>1.9113447874894214</v>
      </c>
      <c r="T45">
        <f t="shared" si="18"/>
        <v>1.2376316672569685</v>
      </c>
    </row>
    <row r="46" spans="1:20">
      <c r="A46" s="5">
        <f>'Costruzione Portafogli'!C50/Rendimenti!$P$3</f>
        <v>31481.589919392201</v>
      </c>
      <c r="B46" s="5">
        <f>'Costruzione Portafogli'!E50/Rendimenti!$P$5</f>
        <v>2686.5076538985259</v>
      </c>
      <c r="C46" s="5">
        <f>'Costruzione Portafogli'!G50/Rendimenti!$P$4</f>
        <v>167.58608361996156</v>
      </c>
      <c r="D46" s="5">
        <f>'Costruzione Portafogli'!I50</f>
        <v>455.17001299999998</v>
      </c>
      <c r="E46" s="5">
        <f>'Costruzione Portafogli'!K50/Rendimenti!$P$3</f>
        <v>10767.82170017604</v>
      </c>
      <c r="G46" cm="1">
        <f t="array" ref="G46">MMULT(A46:E46,$X$3:$X$7)</f>
        <v>9111.7350740173461</v>
      </c>
      <c r="H46" cm="1">
        <f t="array" ref="H46">MMULT(A46:E46,$Y$3:$Y$7)</f>
        <v>11917.798516828971</v>
      </c>
      <c r="I46" cm="1">
        <f t="array" ref="I46">MMULT(A46:E46,$Z$3:$Z$7)</f>
        <v>9322.7110154419097</v>
      </c>
      <c r="J46" cm="1">
        <f t="array" ref="J46">MMULT(A46:E46,$AA$3:$AA$7)</f>
        <v>-11297.746058719909</v>
      </c>
      <c r="L46">
        <f t="shared" si="11"/>
        <v>2.448033985651743</v>
      </c>
      <c r="M46">
        <f t="shared" si="12"/>
        <v>1.2345768435594329</v>
      </c>
      <c r="N46">
        <f t="shared" si="13"/>
        <v>2.2971307839667205</v>
      </c>
      <c r="O46">
        <f t="shared" si="14"/>
        <v>2.620293855702398</v>
      </c>
      <c r="Q46">
        <f t="shared" si="15"/>
        <v>-2.448033985651743</v>
      </c>
      <c r="R46">
        <f t="shared" si="16"/>
        <v>-1.2345768435594329</v>
      </c>
      <c r="S46">
        <f t="shared" si="17"/>
        <v>-2.2971307839667205</v>
      </c>
      <c r="T46">
        <f t="shared" si="18"/>
        <v>-2.620293855702398</v>
      </c>
    </row>
    <row r="47" spans="1:20">
      <c r="A47" s="5">
        <f>'Costruzione Portafogli'!C51/Rendimenti!$P$3</f>
        <v>31433.34568701937</v>
      </c>
      <c r="B47" s="5">
        <f>'Costruzione Portafogli'!E51/Rendimenti!$P$5</f>
        <v>2564.7351492510807</v>
      </c>
      <c r="C47" s="5">
        <f>'Costruzione Portafogli'!G51/Rendimenti!$P$4</f>
        <v>168.36273631834706</v>
      </c>
      <c r="D47" s="5">
        <f>'Costruzione Portafogli'!I51</f>
        <v>460.76998900000001</v>
      </c>
      <c r="E47" s="5">
        <f>'Costruzione Portafogli'!K51/Rendimenti!$P$3</f>
        <v>11124.756967478921</v>
      </c>
      <c r="G47" cm="1">
        <f t="array" ref="G47">MMULT(A47:E47,$X$3:$X$7)</f>
        <v>9150.3941058135442</v>
      </c>
      <c r="H47" cm="1">
        <f t="array" ref="H47">MMULT(A47:E47,$Y$3:$Y$7)</f>
        <v>11790.544388452043</v>
      </c>
      <c r="I47" cm="1">
        <f t="array" ref="I47">MMULT(A47:E47,$Z$3:$Z$7)</f>
        <v>9352.0245045271095</v>
      </c>
      <c r="J47" cm="1">
        <f t="array" ref="J47">MMULT(A47:E47,$AA$3:$AA$7)</f>
        <v>-11249.89995588169</v>
      </c>
      <c r="L47">
        <f t="shared" si="11"/>
        <v>0.42427739044385415</v>
      </c>
      <c r="M47">
        <f t="shared" si="12"/>
        <v>-1.0677653947348911</v>
      </c>
      <c r="N47">
        <f t="shared" si="13"/>
        <v>0.31443095293467338</v>
      </c>
      <c r="O47">
        <f t="shared" si="14"/>
        <v>-0.42350131247011003</v>
      </c>
      <c r="Q47">
        <f t="shared" si="15"/>
        <v>-0.42427739044385415</v>
      </c>
      <c r="R47">
        <f t="shared" si="16"/>
        <v>1.0677653947348911</v>
      </c>
      <c r="S47">
        <f t="shared" si="17"/>
        <v>-0.31443095293467338</v>
      </c>
      <c r="T47">
        <f t="shared" si="18"/>
        <v>0.42350131247011003</v>
      </c>
    </row>
    <row r="48" spans="1:20">
      <c r="A48" s="5">
        <f>'Costruzione Portafogli'!C52/Rendimenti!$P$3</f>
        <v>31380.774576114149</v>
      </c>
      <c r="B48" s="5">
        <f>'Costruzione Portafogli'!E52/Rendimenti!$P$5</f>
        <v>2509.0781980936599</v>
      </c>
      <c r="C48" s="5">
        <f>'Costruzione Portafogli'!G52/Rendimenti!$P$4</f>
        <v>169.35126423858893</v>
      </c>
      <c r="D48" s="5">
        <f>'Costruzione Portafogli'!I52</f>
        <v>457.89001500000001</v>
      </c>
      <c r="E48" s="5">
        <f>'Costruzione Portafogli'!K52/Rendimenti!$P$3</f>
        <v>10857.148259983323</v>
      </c>
      <c r="G48" cm="1">
        <f t="array" ref="G48">MMULT(A48:E48,$X$3:$X$7)</f>
        <v>9074.8484626859445</v>
      </c>
      <c r="H48" cm="1">
        <f t="array" ref="H48">MMULT(A48:E48,$Y$3:$Y$7)</f>
        <v>11831.004417427981</v>
      </c>
      <c r="I48" cm="1">
        <f t="array" ref="I48">MMULT(A48:E48,$Z$3:$Z$7)</f>
        <v>9288.7937655606947</v>
      </c>
      <c r="J48" cm="1">
        <f t="array" ref="J48">MMULT(A48:E48,$AA$3:$AA$7)</f>
        <v>-11120.303331006595</v>
      </c>
      <c r="L48">
        <f t="shared" si="11"/>
        <v>-0.8255998840487444</v>
      </c>
      <c r="M48">
        <f t="shared" si="12"/>
        <v>0.34315658075606614</v>
      </c>
      <c r="N48">
        <f t="shared" si="13"/>
        <v>-0.67611819169000364</v>
      </c>
      <c r="O48">
        <f t="shared" si="14"/>
        <v>-1.1519802432317603</v>
      </c>
      <c r="Q48">
        <f t="shared" si="15"/>
        <v>0.8255998840487444</v>
      </c>
      <c r="R48">
        <f t="shared" si="16"/>
        <v>-0.34315658075606614</v>
      </c>
      <c r="S48">
        <f t="shared" si="17"/>
        <v>0.67611819169000364</v>
      </c>
      <c r="T48">
        <f t="shared" si="18"/>
        <v>1.1519802432317603</v>
      </c>
    </row>
    <row r="49" spans="1:20">
      <c r="A49" s="5">
        <f>'Costruzione Portafogli'!C53/Rendimenti!$P$3</f>
        <v>31341.323079773931</v>
      </c>
      <c r="B49" s="5">
        <f>'Costruzione Portafogli'!E53/Rendimenti!$P$5</f>
        <v>2453.3551059143924</v>
      </c>
      <c r="C49" s="5">
        <f>'Costruzione Portafogli'!G53/Rendimenti!$P$4</f>
        <v>168.3851968799344</v>
      </c>
      <c r="D49" s="5">
        <f>'Costruzione Portafogli'!I53</f>
        <v>464.29998799999998</v>
      </c>
      <c r="E49" s="5">
        <f>'Costruzione Portafogli'!K53/Rendimenti!$P$3</f>
        <v>10921.217021217457</v>
      </c>
      <c r="G49" cm="1">
        <f t="array" ref="G49">MMULT(A49:E49,$X$3:$X$7)</f>
        <v>9069.7160783571435</v>
      </c>
      <c r="H49" cm="1">
        <f t="array" ref="H49">MMULT(A49:E49,$Y$3:$Y$7)</f>
        <v>11792.406843325858</v>
      </c>
      <c r="I49" cm="1">
        <f t="array" ref="I49">MMULT(A49:E49,$Z$3:$Z$7)</f>
        <v>9283.2297166751905</v>
      </c>
      <c r="J49" cm="1">
        <f t="array" ref="J49">MMULT(A49:E49,$AA$3:$AA$7)</f>
        <v>-11071.073761977612</v>
      </c>
      <c r="L49">
        <f t="shared" si="11"/>
        <v>-5.6556143608396017E-2</v>
      </c>
      <c r="M49">
        <f t="shared" si="12"/>
        <v>-0.32624088995576539</v>
      </c>
      <c r="N49">
        <f t="shared" si="13"/>
        <v>-5.9900661226149801E-2</v>
      </c>
      <c r="O49">
        <f t="shared" si="14"/>
        <v>-0.44269987574634578</v>
      </c>
      <c r="Q49">
        <f t="shared" si="15"/>
        <v>5.6556143608396017E-2</v>
      </c>
      <c r="R49">
        <f t="shared" si="16"/>
        <v>0.32624088995576539</v>
      </c>
      <c r="S49">
        <f t="shared" si="17"/>
        <v>5.9900661226149801E-2</v>
      </c>
      <c r="T49">
        <f t="shared" si="18"/>
        <v>0.44269987574634578</v>
      </c>
    </row>
    <row r="50" spans="1:20">
      <c r="A50" s="5">
        <f>'Costruzione Portafogli'!C54/Rendimenti!$P$3</f>
        <v>30405.744464004449</v>
      </c>
      <c r="B50" s="5">
        <f>'Costruzione Portafogli'!E54/Rendimenti!$P$5</f>
        <v>2369.3137248238709</v>
      </c>
      <c r="C50" s="5">
        <f>'Costruzione Portafogli'!G54/Rendimenti!$P$4</f>
        <v>168.02012600829894</v>
      </c>
      <c r="D50" s="5">
        <f>'Costruzione Portafogli'!I54</f>
        <v>457.70001200000002</v>
      </c>
      <c r="E50" s="5">
        <f>'Costruzione Portafogli'!K54/Rendimenti!$P$3</f>
        <v>10557.713731122025</v>
      </c>
      <c r="G50" cm="1">
        <f t="array" ref="G50">MMULT(A50:E50,$X$3:$X$7)</f>
        <v>8791.6984115917294</v>
      </c>
      <c r="H50" cm="1">
        <f t="array" ref="H50">MMULT(A50:E50,$Y$3:$Y$7)</f>
        <v>11453.515298135548</v>
      </c>
      <c r="I50" cm="1">
        <f t="array" ref="I50">MMULT(A50:E50,$Z$3:$Z$7)</f>
        <v>9001.3709816283481</v>
      </c>
      <c r="J50" cm="1">
        <f t="array" ref="J50">MMULT(A50:E50,$AA$3:$AA$7)</f>
        <v>-10708.246960686291</v>
      </c>
      <c r="L50">
        <f t="shared" si="11"/>
        <v>-3.0653403520408022</v>
      </c>
      <c r="M50">
        <f t="shared" si="12"/>
        <v>-2.8738115101762505</v>
      </c>
      <c r="N50">
        <f t="shared" si="13"/>
        <v>-3.0362141587485221</v>
      </c>
      <c r="O50">
        <f t="shared" si="14"/>
        <v>-3.2772503290277961</v>
      </c>
      <c r="Q50">
        <f t="shared" si="15"/>
        <v>3.0653403520408022</v>
      </c>
      <c r="R50">
        <f t="shared" si="16"/>
        <v>2.8738115101762505</v>
      </c>
      <c r="S50">
        <f t="shared" si="17"/>
        <v>3.0362141587485221</v>
      </c>
      <c r="T50">
        <f t="shared" si="18"/>
        <v>3.2772503290277961</v>
      </c>
    </row>
    <row r="51" spans="1:20">
      <c r="A51" s="5">
        <f>'Costruzione Portafogli'!C55/Rendimenti!$P$3</f>
        <v>30937.61697396461</v>
      </c>
      <c r="B51" s="5">
        <f>'Costruzione Portafogli'!E55/Rendimenti!$P$5</f>
        <v>2435.3252102303004</v>
      </c>
      <c r="C51" s="5">
        <f>'Costruzione Portafogli'!G55/Rendimenti!$P$4</f>
        <v>170.92102955432878</v>
      </c>
      <c r="D51" s="5">
        <f>'Costruzione Portafogli'!I55</f>
        <v>464.26001000000002</v>
      </c>
      <c r="E51" s="5">
        <f>'Costruzione Portafogli'!K55/Rendimenti!$P$3</f>
        <v>10830.176749745206</v>
      </c>
      <c r="G51" cm="1">
        <f t="array" ref="G51">MMULT(A51:E51,$X$3:$X$7)</f>
        <v>8967.6599946988899</v>
      </c>
      <c r="H51" cm="1">
        <f t="array" ref="H51">MMULT(A51:E51,$Y$3:$Y$7)</f>
        <v>11632.593478841078</v>
      </c>
      <c r="I51" cm="1">
        <f t="array" ref="I51">MMULT(A51:E51,$Z$3:$Z$7)</f>
        <v>9176.0977378382577</v>
      </c>
      <c r="J51" cm="1">
        <f t="array" ref="J51">MMULT(A51:E51,$AA$3:$AA$7)</f>
        <v>-10941.438542924214</v>
      </c>
      <c r="L51">
        <f t="shared" si="11"/>
        <v>2.0014515383643929</v>
      </c>
      <c r="M51">
        <f t="shared" si="12"/>
        <v>1.5635215568680572</v>
      </c>
      <c r="N51">
        <f t="shared" si="13"/>
        <v>1.9411127101252028</v>
      </c>
      <c r="O51">
        <f t="shared" si="14"/>
        <v>2.1776821462378568</v>
      </c>
      <c r="Q51">
        <f t="shared" si="15"/>
        <v>-2.0014515383643929</v>
      </c>
      <c r="R51">
        <f t="shared" si="16"/>
        <v>-1.5635215568680572</v>
      </c>
      <c r="S51">
        <f t="shared" si="17"/>
        <v>-1.9411127101252028</v>
      </c>
      <c r="T51">
        <f t="shared" si="18"/>
        <v>-2.1776821462378568</v>
      </c>
    </row>
    <row r="52" spans="1:20">
      <c r="A52" s="5">
        <f>'Costruzione Portafogli'!C56/Rendimenti!$P$3</f>
        <v>29565.125544334292</v>
      </c>
      <c r="B52" s="5">
        <f>'Costruzione Portafogli'!E56/Rendimenti!$P$5</f>
        <v>2287.5993040080521</v>
      </c>
      <c r="C52" s="5">
        <f>'Costruzione Portafogli'!G56/Rendimenti!$P$4</f>
        <v>172.24604760884731</v>
      </c>
      <c r="D52" s="5">
        <f>'Costruzione Portafogli'!I56</f>
        <v>453.76001000000002</v>
      </c>
      <c r="E52" s="5">
        <f>'Costruzione Portafogli'!K56/Rendimenti!$P$3</f>
        <v>10320.475908459188</v>
      </c>
      <c r="G52" cm="1">
        <f t="array" ref="G52">MMULT(A52:E52,$X$3:$X$7)</f>
        <v>8559.8413628820781</v>
      </c>
      <c r="H52" cm="1">
        <f t="array" ref="H52">MMULT(A52:E52,$Y$3:$Y$7)</f>
        <v>11126.80276457216</v>
      </c>
      <c r="I52" cm="1">
        <f t="array" ref="I52">MMULT(A52:E52,$Z$3:$Z$7)</f>
        <v>8762.8773159219854</v>
      </c>
      <c r="J52" cm="1">
        <f t="array" ref="J52">MMULT(A52:E52,$AA$3:$AA$7)</f>
        <v>-10388.112825676453</v>
      </c>
      <c r="L52">
        <f t="shared" si="11"/>
        <v>-4.5476593900514546</v>
      </c>
      <c r="M52">
        <f t="shared" si="12"/>
        <v>-4.3480477091279628</v>
      </c>
      <c r="N52">
        <f t="shared" si="13"/>
        <v>-4.503226030519814</v>
      </c>
      <c r="O52">
        <f t="shared" si="14"/>
        <v>-5.0571569275558765</v>
      </c>
      <c r="Q52">
        <f t="shared" si="15"/>
        <v>4.5476593900514546</v>
      </c>
      <c r="R52">
        <f t="shared" si="16"/>
        <v>4.3480477091279628</v>
      </c>
      <c r="S52">
        <f t="shared" si="17"/>
        <v>4.503226030519814</v>
      </c>
      <c r="T52">
        <f t="shared" si="18"/>
        <v>5.0571569275558765</v>
      </c>
    </row>
    <row r="53" spans="1:20">
      <c r="A53" s="5">
        <f>'Costruzione Portafogli'!C57/Rendimenti!$P$3</f>
        <v>29520.967293616235</v>
      </c>
      <c r="B53" s="5">
        <f>'Costruzione Portafogli'!E57/Rendimenti!$P$5</f>
        <v>2311.1230648274231</v>
      </c>
      <c r="C53" s="5">
        <f>'Costruzione Portafogli'!G57/Rendimenti!$P$4</f>
        <v>167.28759356524719</v>
      </c>
      <c r="D53" s="5">
        <f>'Costruzione Portafogli'!I57</f>
        <v>436.30999800000001</v>
      </c>
      <c r="E53" s="5">
        <f>'Costruzione Portafogli'!K57/Rendimenti!$P$3</f>
        <v>10775.974952283888</v>
      </c>
      <c r="G53" cm="1">
        <f t="array" ref="G53">MMULT(A53:E53,$X$3:$X$7)</f>
        <v>8642.3325804585602</v>
      </c>
      <c r="H53" cm="1">
        <f t="array" ref="H53">MMULT(A53:E53,$Y$3:$Y$7)</f>
        <v>10979.839557142299</v>
      </c>
      <c r="I53" cm="1">
        <f t="array" ref="I53">MMULT(A53:E53,$Z$3:$Z$7)</f>
        <v>8823.458257567132</v>
      </c>
      <c r="J53" cm="1">
        <f t="array" ref="J53">MMULT(A53:E53,$AA$3:$AA$7)</f>
        <v>-10530.263130689058</v>
      </c>
      <c r="L53">
        <f t="shared" si="11"/>
        <v>0.96370030797752415</v>
      </c>
      <c r="M53">
        <f t="shared" si="12"/>
        <v>-1.3208035636058257</v>
      </c>
      <c r="N53">
        <f t="shared" si="13"/>
        <v>0.6913361840074167</v>
      </c>
      <c r="O53">
        <f t="shared" si="14"/>
        <v>1.3683939267703156</v>
      </c>
      <c r="Q53">
        <f t="shared" si="15"/>
        <v>-0.96370030797752415</v>
      </c>
      <c r="R53">
        <f t="shared" si="16"/>
        <v>1.3208035636058257</v>
      </c>
      <c r="S53">
        <f t="shared" si="17"/>
        <v>-0.6913361840074167</v>
      </c>
      <c r="T53">
        <f t="shared" si="18"/>
        <v>-1.3683939267703156</v>
      </c>
    </row>
    <row r="54" spans="1:20">
      <c r="A54" s="5">
        <f>'Costruzione Portafogli'!C58/Rendimenti!$P$3</f>
        <v>29868.924302788844</v>
      </c>
      <c r="B54" s="5">
        <f>'Costruzione Portafogli'!E58/Rendimenti!$P$5</f>
        <v>2358.1409849032029</v>
      </c>
      <c r="C54" s="5">
        <f>'Costruzione Portafogli'!G58/Rendimenti!$P$4</f>
        <v>167.60254354505062</v>
      </c>
      <c r="D54" s="5">
        <f>'Costruzione Portafogli'!I58</f>
        <v>440.10998499999999</v>
      </c>
      <c r="E54" s="5">
        <f>'Costruzione Portafogli'!K58/Rendimenti!$P$3</f>
        <v>10955.211675159828</v>
      </c>
      <c r="G54" cm="1">
        <f t="array" ref="G54">MMULT(A54:E54,$X$3:$X$7)</f>
        <v>8757.9978982793855</v>
      </c>
      <c r="H54" cm="1">
        <f t="array" ref="H54">MMULT(A54:E54,$Y$3:$Y$7)</f>
        <v>11096.462624628519</v>
      </c>
      <c r="I54" cm="1">
        <f t="array" ref="I54">MMULT(A54:E54,$Z$3:$Z$7)</f>
        <v>8938.0390864360925</v>
      </c>
      <c r="J54" cm="1">
        <f t="array" ref="J54">MMULT(A54:E54,$AA$3:$AA$7)</f>
        <v>-10689.980285969676</v>
      </c>
      <c r="L54">
        <f t="shared" si="11"/>
        <v>1.3383576337059702</v>
      </c>
      <c r="M54">
        <f t="shared" si="12"/>
        <v>1.0621563901665354</v>
      </c>
      <c r="N54">
        <f t="shared" si="13"/>
        <v>1.2985931992220192</v>
      </c>
      <c r="O54">
        <f t="shared" si="14"/>
        <v>1.5167442000109483</v>
      </c>
      <c r="Q54">
        <f t="shared" si="15"/>
        <v>-1.3383576337059702</v>
      </c>
      <c r="R54">
        <f t="shared" si="16"/>
        <v>-1.0621563901665354</v>
      </c>
      <c r="S54">
        <f t="shared" si="17"/>
        <v>-1.2985931992220192</v>
      </c>
      <c r="T54">
        <f t="shared" si="18"/>
        <v>-1.5167442000109483</v>
      </c>
    </row>
    <row r="55" spans="1:20">
      <c r="A55" s="5">
        <f>'Costruzione Portafogli'!C59/Rendimenti!$P$3</f>
        <v>30829.380153803395</v>
      </c>
      <c r="B55" s="5">
        <f>'Costruzione Portafogli'!E59/Rendimenti!$P$5</f>
        <v>2415.5004884257892</v>
      </c>
      <c r="C55" s="5">
        <f>'Costruzione Portafogli'!G59/Rendimenti!$P$4</f>
        <v>171.61878936191044</v>
      </c>
      <c r="D55" s="5">
        <f>'Costruzione Portafogli'!I59</f>
        <v>457.83999599999999</v>
      </c>
      <c r="E55" s="5">
        <f>'Costruzione Portafogli'!K59/Rendimenti!$P$3</f>
        <v>11323.923057537293</v>
      </c>
      <c r="G55" cm="1">
        <f t="array" ref="G55">MMULT(A55:E55,$X$3:$X$7)</f>
        <v>9039.652497025676</v>
      </c>
      <c r="H55" cm="1">
        <f t="array" ref="H55">MMULT(A55:E55,$Y$3:$Y$7)</f>
        <v>11447.938725828162</v>
      </c>
      <c r="I55" cm="1">
        <f t="array" ref="I55">MMULT(A55:E55,$Z$3:$Z$7)</f>
        <v>9225.9219135402582</v>
      </c>
      <c r="J55" cm="1">
        <f t="array" ref="J55">MMULT(A55:E55,$AA$3:$AA$7)</f>
        <v>-11020.10621697738</v>
      </c>
      <c r="L55">
        <f t="shared" si="11"/>
        <v>3.2159701568508594</v>
      </c>
      <c r="M55">
        <f t="shared" si="12"/>
        <v>3.1674607763698024</v>
      </c>
      <c r="N55">
        <f t="shared" si="13"/>
        <v>3.220872322443094</v>
      </c>
      <c r="O55">
        <f t="shared" si="14"/>
        <v>3.0881809149918236</v>
      </c>
      <c r="Q55">
        <f t="shared" si="15"/>
        <v>-3.2159701568508594</v>
      </c>
      <c r="R55">
        <f t="shared" si="16"/>
        <v>-3.1674607763698024</v>
      </c>
      <c r="S55">
        <f t="shared" si="17"/>
        <v>-3.220872322443094</v>
      </c>
      <c r="T55">
        <f t="shared" si="18"/>
        <v>-3.0881809149918236</v>
      </c>
    </row>
    <row r="56" spans="1:20">
      <c r="A56" s="5">
        <f>'Costruzione Portafogli'!C60/Rendimenti!$P$3</f>
        <v>31025.006948948394</v>
      </c>
      <c r="B56" s="5">
        <f>'Costruzione Portafogli'!E60/Rendimenti!$P$5</f>
        <v>2407.3410951394235</v>
      </c>
      <c r="C56" s="5">
        <f>'Costruzione Portafogli'!G60/Rendimenti!$P$4</f>
        <v>168.41689748093566</v>
      </c>
      <c r="D56" s="5">
        <f>'Costruzione Portafogli'!I60</f>
        <v>458.94000199999999</v>
      </c>
      <c r="E56" s="5">
        <f>'Costruzione Portafogli'!K60/Rendimenti!$P$3</f>
        <v>11199.814658575004</v>
      </c>
      <c r="G56" cm="1">
        <f t="array" ref="G56">MMULT(A56:E56,$X$3:$X$7)</f>
        <v>9051.903920428751</v>
      </c>
      <c r="H56" cm="1">
        <f t="array" ref="H56">MMULT(A56:E56,$Y$3:$Y$7)</f>
        <v>11568.083517900925</v>
      </c>
      <c r="I56" cm="1">
        <f t="array" ref="I56">MMULT(A56:E56,$Z$3:$Z$7)</f>
        <v>9248.4005821709216</v>
      </c>
      <c r="J56" cm="1">
        <f t="array" ref="J56">MMULT(A56:E56,$AA$3:$AA$7)</f>
        <v>-11029.124902218122</v>
      </c>
      <c r="L56">
        <f t="shared" si="11"/>
        <v>0.13552980501303694</v>
      </c>
      <c r="M56">
        <f t="shared" si="12"/>
        <v>1.0494884271322904</v>
      </c>
      <c r="N56">
        <f t="shared" si="13"/>
        <v>0.24364685547222076</v>
      </c>
      <c r="O56">
        <f t="shared" si="14"/>
        <v>8.1838460203299282E-2</v>
      </c>
      <c r="Q56">
        <f t="shared" si="15"/>
        <v>-0.13552980501303694</v>
      </c>
      <c r="R56">
        <f t="shared" si="16"/>
        <v>-1.0494884271322904</v>
      </c>
      <c r="S56">
        <f t="shared" si="17"/>
        <v>-0.24364685547222076</v>
      </c>
      <c r="T56">
        <f t="shared" si="18"/>
        <v>-8.1838460203299282E-2</v>
      </c>
    </row>
    <row r="57" spans="1:20">
      <c r="A57" s="5">
        <f>'Costruzione Portafogli'!C61/Rendimenti!$P$3</f>
        <v>31396.710831094231</v>
      </c>
      <c r="B57" s="5">
        <f>'Costruzione Portafogli'!E61/Rendimenti!$P$5</f>
        <v>2420.0829491445152</v>
      </c>
      <c r="C57" s="5">
        <f>'Costruzione Portafogli'!G61/Rendimenti!$P$4</f>
        <v>174.38504904096845</v>
      </c>
      <c r="D57" s="5">
        <f>'Costruzione Portafogli'!I61</f>
        <v>466.91000400000001</v>
      </c>
      <c r="E57" s="5">
        <f>'Costruzione Portafogli'!K61/Rendimenti!$P$3</f>
        <v>11232.71539609006</v>
      </c>
      <c r="G57" cm="1">
        <f t="array" ref="G57">MMULT(A57:E57,$X$3:$X$7)</f>
        <v>9138.1608458739556</v>
      </c>
      <c r="H57" cm="1">
        <f t="array" ref="H57">MMULT(A57:E57,$Y$3:$Y$7)</f>
        <v>11734.051257152323</v>
      </c>
      <c r="I57" cm="1">
        <f t="array" ref="I57">MMULT(A57:E57,$Z$3:$Z$7)</f>
        <v>9342.1417296630461</v>
      </c>
      <c r="J57" cm="1">
        <f t="array" ref="J57">MMULT(A57:E57,$AA$3:$AA$7)</f>
        <v>-11112.601262449023</v>
      </c>
      <c r="L57">
        <f t="shared" si="11"/>
        <v>0.95291472604493777</v>
      </c>
      <c r="M57">
        <f t="shared" si="12"/>
        <v>1.434703846964567</v>
      </c>
      <c r="N57">
        <f t="shared" si="13"/>
        <v>1.0135930711396615</v>
      </c>
      <c r="O57">
        <f t="shared" si="14"/>
        <v>0.75687201814273519</v>
      </c>
      <c r="Q57">
        <f t="shared" si="15"/>
        <v>-0.95291472604493777</v>
      </c>
      <c r="R57">
        <f t="shared" si="16"/>
        <v>-1.434703846964567</v>
      </c>
      <c r="S57">
        <f t="shared" si="17"/>
        <v>-1.0135930711396615</v>
      </c>
      <c r="T57">
        <f t="shared" si="18"/>
        <v>-0.75687201814273519</v>
      </c>
    </row>
    <row r="58" spans="1:20">
      <c r="A58" s="5">
        <f>'Costruzione Portafogli'!C62/Rendimenti!$P$3</f>
        <v>31324.895765774116</v>
      </c>
      <c r="B58" s="5">
        <f>'Costruzione Portafogli'!E62/Rendimenti!$P$5</f>
        <v>2377.0919979870937</v>
      </c>
      <c r="C58" s="5">
        <f>'Costruzione Portafogli'!G62/Rendimenti!$P$4</f>
        <v>174.81895994344956</v>
      </c>
      <c r="D58" s="5">
        <f>'Costruzione Portafogli'!I62</f>
        <v>469</v>
      </c>
      <c r="E58" s="5">
        <f>'Costruzione Portafogli'!K62/Rendimenti!$P$3</f>
        <v>11185.453498563886</v>
      </c>
      <c r="G58" cm="1">
        <f t="array" ref="G58">MMULT(A58:E58,$X$3:$X$7)</f>
        <v>9106.2520444537095</v>
      </c>
      <c r="H58" cm="1">
        <f t="array" ref="H58">MMULT(A58:E58,$Y$3:$Y$7)</f>
        <v>11710.439113491764</v>
      </c>
      <c r="I58" cm="1">
        <f t="array" ref="I58">MMULT(A58:E58,$Z$3:$Z$7)</f>
        <v>9312.710091063358</v>
      </c>
      <c r="J58" cm="1">
        <f t="array" ref="J58">MMULT(A58:E58,$AA$3:$AA$7)</f>
        <v>-11042.175624457474</v>
      </c>
      <c r="L58">
        <f t="shared" si="11"/>
        <v>-0.34918187541701634</v>
      </c>
      <c r="M58">
        <f t="shared" si="12"/>
        <v>-0.20122754829596101</v>
      </c>
      <c r="N58">
        <f t="shared" si="13"/>
        <v>-0.31504166230145209</v>
      </c>
      <c r="O58">
        <f t="shared" si="14"/>
        <v>-0.63374574798726302</v>
      </c>
      <c r="Q58">
        <f t="shared" si="15"/>
        <v>0.34918187541701634</v>
      </c>
      <c r="R58">
        <f t="shared" si="16"/>
        <v>0.20122754829596101</v>
      </c>
      <c r="S58">
        <f t="shared" si="17"/>
        <v>0.31504166230145209</v>
      </c>
      <c r="T58">
        <f t="shared" si="18"/>
        <v>0.63374574798726302</v>
      </c>
    </row>
    <row r="59" spans="1:20">
      <c r="A59" s="5">
        <f>'Costruzione Portafogli'!C63/Rendimenti!$P$3</f>
        <v>31592.847215788017</v>
      </c>
      <c r="B59" s="5">
        <f>'Costruzione Portafogli'!E63/Rendimenti!$P$5</f>
        <v>2355.6415029305549</v>
      </c>
      <c r="C59" s="5">
        <f>'Costruzione Portafogli'!G63/Rendimenti!$P$4</f>
        <v>176.60648159051127</v>
      </c>
      <c r="D59" s="5">
        <f>'Costruzione Portafogli'!I63</f>
        <v>466.64001500000001</v>
      </c>
      <c r="E59" s="5">
        <f>'Costruzione Portafogli'!K63/Rendimenti!$P$3</f>
        <v>11328.249863800613</v>
      </c>
      <c r="G59" cm="1">
        <f t="array" ref="G59">MMULT(A59:E59,$X$3:$X$7)</f>
        <v>9183.9970158219385</v>
      </c>
      <c r="H59" cm="1">
        <f t="array" ref="H59">MMULT(A59:E59,$Y$3:$Y$7)</f>
        <v>11791.153076862967</v>
      </c>
      <c r="I59" cm="1">
        <f t="array" ref="I59">MMULT(A59:E59,$Z$3:$Z$7)</f>
        <v>9392.0293161778354</v>
      </c>
      <c r="J59" cm="1">
        <f t="array" ref="J59">MMULT(A59:E59,$AA$3:$AA$7)</f>
        <v>-11110.496074742092</v>
      </c>
      <c r="L59">
        <f t="shared" si="11"/>
        <v>0.85375378354018527</v>
      </c>
      <c r="M59">
        <f t="shared" si="12"/>
        <v>0.68924796575912706</v>
      </c>
      <c r="N59">
        <f t="shared" si="13"/>
        <v>0.85173085319807729</v>
      </c>
      <c r="O59">
        <f t="shared" si="14"/>
        <v>0.61872272827552566</v>
      </c>
      <c r="Q59">
        <f t="shared" si="15"/>
        <v>-0.85375378354018527</v>
      </c>
      <c r="R59">
        <f t="shared" si="16"/>
        <v>-0.68924796575912706</v>
      </c>
      <c r="S59">
        <f t="shared" si="17"/>
        <v>-0.85173085319807729</v>
      </c>
      <c r="T59">
        <f t="shared" si="18"/>
        <v>-0.61872272827552566</v>
      </c>
    </row>
    <row r="60" spans="1:20">
      <c r="A60" s="5">
        <f>'Costruzione Portafogli'!C64/Rendimenti!$P$3</f>
        <v>31200.203835819513</v>
      </c>
      <c r="B60" s="5">
        <f>'Costruzione Portafogli'!E64/Rendimenti!$P$5</f>
        <v>2373.9637140489021</v>
      </c>
      <c r="C60" s="5">
        <f>'Costruzione Portafogli'!G64/Rendimenti!$P$4</f>
        <v>178.45177435523948</v>
      </c>
      <c r="D60" s="5">
        <f>'Costruzione Portafogli'!I64</f>
        <v>465.30999800000001</v>
      </c>
      <c r="E60" s="5">
        <f>'Costruzione Portafogli'!K64/Rendimenti!$P$3</f>
        <v>11336.431164643751</v>
      </c>
      <c r="G60" cm="1">
        <f t="array" ref="G60">MMULT(A60:E60,$X$3:$X$7)</f>
        <v>9110.8720973734817</v>
      </c>
      <c r="H60" cm="1">
        <f t="array" ref="H60">MMULT(A60:E60,$Y$3:$Y$7)</f>
        <v>11613.165876353156</v>
      </c>
      <c r="I60" cm="1">
        <f t="array" ref="I60">MMULT(A60:E60,$Z$3:$Z$7)</f>
        <v>9308.1365571493516</v>
      </c>
      <c r="J60" cm="1">
        <f t="array" ref="J60">MMULT(A60:E60,$AA$3:$AA$7)</f>
        <v>-11044.400698741947</v>
      </c>
      <c r="L60">
        <f t="shared" si="11"/>
        <v>-0.79622106063927511</v>
      </c>
      <c r="M60">
        <f t="shared" si="12"/>
        <v>-1.5094978357889728</v>
      </c>
      <c r="N60">
        <f t="shared" si="13"/>
        <v>-0.89323357289758443</v>
      </c>
      <c r="O60">
        <f t="shared" si="14"/>
        <v>-0.59489131318269328</v>
      </c>
      <c r="Q60">
        <f t="shared" si="15"/>
        <v>0.79622106063927511</v>
      </c>
      <c r="R60">
        <f t="shared" si="16"/>
        <v>1.5094978357889728</v>
      </c>
      <c r="S60">
        <f t="shared" si="17"/>
        <v>0.89323357289758443</v>
      </c>
      <c r="T60">
        <f t="shared" si="18"/>
        <v>0.59489131318269328</v>
      </c>
    </row>
    <row r="61" spans="1:20">
      <c r="A61" s="5">
        <f>'Costruzione Portafogli'!C65/Rendimenti!$P$3</f>
        <v>30853.905308996575</v>
      </c>
      <c r="B61" s="5">
        <f>'Costruzione Portafogli'!E65/Rendimenti!$P$5</f>
        <v>2323.9879502693748</v>
      </c>
      <c r="C61" s="5">
        <f>'Costruzione Portafogli'!G65/Rendimenti!$P$4</f>
        <v>179.86156640390712</v>
      </c>
      <c r="D61" s="5">
        <f>'Costruzione Portafogli'!I65</f>
        <v>465.48998999999998</v>
      </c>
      <c r="E61" s="5">
        <f>'Costruzione Portafogli'!K65/Rendimenti!$P$3</f>
        <v>11382.136786806264</v>
      </c>
      <c r="G61" cm="1">
        <f t="array" ref="G61">MMULT(A61:E61,$X$3:$X$7)</f>
        <v>9041.0763204952254</v>
      </c>
      <c r="H61" cm="1">
        <f t="array" ref="H61">MMULT(A61:E61,$Y$3:$Y$7)</f>
        <v>11439.34082289646</v>
      </c>
      <c r="I61" cm="1">
        <f t="array" ref="I61">MMULT(A61:E61,$Z$3:$Z$7)</f>
        <v>9230.6535052501658</v>
      </c>
      <c r="J61" cm="1">
        <f t="array" ref="J61">MMULT(A61:E61,$AA$3:$AA$7)</f>
        <v>-10930.58956318476</v>
      </c>
      <c r="L61">
        <f t="shared" si="11"/>
        <v>-0.76607130615275809</v>
      </c>
      <c r="M61">
        <f t="shared" si="12"/>
        <v>-1.4967929960480482</v>
      </c>
      <c r="N61">
        <f t="shared" si="13"/>
        <v>-0.83242281012382546</v>
      </c>
      <c r="O61">
        <f t="shared" si="14"/>
        <v>-1.0304872003616401</v>
      </c>
      <c r="Q61">
        <f t="shared" si="15"/>
        <v>0.76607130615275809</v>
      </c>
      <c r="R61">
        <f t="shared" si="16"/>
        <v>1.4967929960480482</v>
      </c>
      <c r="S61">
        <f t="shared" si="17"/>
        <v>0.83242281012382546</v>
      </c>
      <c r="T61">
        <f t="shared" si="18"/>
        <v>1.0304872003616401</v>
      </c>
    </row>
    <row r="62" spans="1:20">
      <c r="A62" s="5">
        <f>'Costruzione Portafogli'!C66/Rendimenti!$P$3</f>
        <v>30970.656907254703</v>
      </c>
      <c r="B62" s="5">
        <f>'Costruzione Portafogli'!E66/Rendimenti!$P$5</f>
        <v>2303.0691271091118</v>
      </c>
      <c r="C62" s="5">
        <f>'Costruzione Portafogli'!G66/Rendimenti!$P$4</f>
        <v>188.55251483530606</v>
      </c>
      <c r="D62" s="5">
        <f>'Costruzione Portafogli'!I66</f>
        <v>468.85000600000001</v>
      </c>
      <c r="E62" s="5">
        <f>'Costruzione Portafogli'!K66/Rendimenti!$P$3</f>
        <v>11727.87954322246</v>
      </c>
      <c r="G62" cm="1">
        <f t="array" ref="G62">MMULT(A62:E62,$X$3:$X$7)</f>
        <v>9131.8016196843164</v>
      </c>
      <c r="H62" cm="1">
        <f t="array" ref="H62">MMULT(A62:E62,$Y$3:$Y$7)</f>
        <v>11402.125948363158</v>
      </c>
      <c r="I62" cm="1">
        <f t="array" ref="I62">MMULT(A62:E62,$Z$3:$Z$7)</f>
        <v>9311.3760196351141</v>
      </c>
      <c r="J62" cm="1">
        <f t="array" ref="J62">MMULT(A62:E62,$AA$3:$AA$7)</f>
        <v>-10999.984209560444</v>
      </c>
      <c r="L62">
        <f t="shared" si="11"/>
        <v>1.0034789661428436</v>
      </c>
      <c r="M62">
        <f t="shared" si="12"/>
        <v>-0.32532359258685578</v>
      </c>
      <c r="N62">
        <f t="shared" si="13"/>
        <v>0.87450486944434935</v>
      </c>
      <c r="O62">
        <f t="shared" si="14"/>
        <v>0.63486645413355758</v>
      </c>
      <c r="Q62">
        <f t="shared" si="15"/>
        <v>-1.0034789661428436</v>
      </c>
      <c r="R62">
        <f t="shared" si="16"/>
        <v>0.32532359258685578</v>
      </c>
      <c r="S62">
        <f t="shared" si="17"/>
        <v>-0.87450486944434935</v>
      </c>
      <c r="T62">
        <f t="shared" si="18"/>
        <v>-0.63486645413355758</v>
      </c>
    </row>
    <row r="63" spans="1:20">
      <c r="A63" s="5">
        <f>'Costruzione Portafogli'!C67/Rendimenti!$P$3</f>
        <v>30661.854905957563</v>
      </c>
      <c r="B63" s="5">
        <f>'Costruzione Portafogli'!E67/Rendimenti!$P$5</f>
        <v>2219.7525216979461</v>
      </c>
      <c r="C63" s="5">
        <f>'Costruzione Portafogli'!G67/Rendimenti!$P$4</f>
        <v>189.21325475231649</v>
      </c>
      <c r="D63" s="5">
        <f>'Costruzione Portafogli'!I67</f>
        <v>461.41000400000001</v>
      </c>
      <c r="E63" s="5">
        <f>'Costruzione Portafogli'!K67/Rendimenti!$P$3</f>
        <v>12022.320420643011</v>
      </c>
      <c r="G63" cm="1">
        <f t="array" ref="G63">MMULT(A63:E63,$X$3:$X$7)</f>
        <v>9110.9102214101677</v>
      </c>
      <c r="H63" cm="1">
        <f t="array" ref="H63">MMULT(A63:E63,$Y$3:$Y$7)</f>
        <v>11172.355597446804</v>
      </c>
      <c r="I63" cm="1">
        <f t="array" ref="I63">MMULT(A63:E63,$Z$3:$Z$7)</f>
        <v>9274.7571954204832</v>
      </c>
      <c r="J63" cm="1">
        <f t="array" ref="J63">MMULT(A63:E63,$AA$3:$AA$7)</f>
        <v>-10927.206149661317</v>
      </c>
      <c r="L63">
        <f t="shared" si="11"/>
        <v>-0.22877630443827965</v>
      </c>
      <c r="M63">
        <f t="shared" si="12"/>
        <v>-2.0151535946622277</v>
      </c>
      <c r="N63">
        <f t="shared" si="13"/>
        <v>-0.39326973948224109</v>
      </c>
      <c r="O63">
        <f t="shared" si="14"/>
        <v>-0.66161967610710659</v>
      </c>
      <c r="Q63">
        <f t="shared" si="15"/>
        <v>0.22877630443827965</v>
      </c>
      <c r="R63">
        <f t="shared" si="16"/>
        <v>2.0151535946622277</v>
      </c>
      <c r="S63">
        <f t="shared" si="17"/>
        <v>0.39326973948224109</v>
      </c>
      <c r="T63">
        <f t="shared" si="18"/>
        <v>0.66161967610710659</v>
      </c>
    </row>
    <row r="64" spans="1:20">
      <c r="A64" s="5">
        <f>'Costruzione Portafogli'!C68/Rendimenti!$P$3</f>
        <v>31282.090243676463</v>
      </c>
      <c r="B64" s="5">
        <f>'Costruzione Portafogli'!E68/Rendimenti!$P$5</f>
        <v>2243.7913034160206</v>
      </c>
      <c r="C64" s="5">
        <f>'Costruzione Portafogli'!G68/Rendimenti!$P$4</f>
        <v>192.93377176028494</v>
      </c>
      <c r="D64" s="5">
        <f>'Costruzione Portafogli'!I68</f>
        <v>462.14999399999999</v>
      </c>
      <c r="E64" s="5">
        <f>'Costruzione Portafogli'!K68/Rendimenti!$P$3</f>
        <v>12267.923219679422</v>
      </c>
      <c r="G64" cm="1">
        <f t="array" ref="G64">MMULT(A64:E64,$X$3:$X$7)</f>
        <v>9289.7777065064383</v>
      </c>
      <c r="H64" cm="1">
        <f t="array" ref="H64">MMULT(A64:E64,$Y$3:$Y$7)</f>
        <v>11392.006129581445</v>
      </c>
      <c r="I64" cm="1">
        <f t="array" ref="I64">MMULT(A64:E64,$Z$3:$Z$7)</f>
        <v>9457.399538168871</v>
      </c>
      <c r="J64" cm="1">
        <f t="array" ref="J64">MMULT(A64:E64,$AA$3:$AA$7)</f>
        <v>-11133.788656276762</v>
      </c>
      <c r="L64">
        <f t="shared" si="11"/>
        <v>1.9632230013192464</v>
      </c>
      <c r="M64">
        <f t="shared" si="12"/>
        <v>1.9660180900869066</v>
      </c>
      <c r="N64">
        <f t="shared" si="13"/>
        <v>1.9692412307954494</v>
      </c>
      <c r="O64">
        <f t="shared" si="14"/>
        <v>1.8905336257598444</v>
      </c>
      <c r="Q64">
        <f t="shared" si="15"/>
        <v>-1.9632230013192464</v>
      </c>
      <c r="R64">
        <f t="shared" si="16"/>
        <v>-1.9660180900869066</v>
      </c>
      <c r="S64">
        <f t="shared" si="17"/>
        <v>-1.9692412307954494</v>
      </c>
      <c r="T64">
        <f t="shared" si="18"/>
        <v>-1.8905336257598444</v>
      </c>
    </row>
    <row r="65" spans="1:20">
      <c r="A65" s="5">
        <f>'Costruzione Portafogli'!C69/Rendimenti!$P$3</f>
        <v>31387.732789771148</v>
      </c>
      <c r="B65" s="5">
        <f>'Costruzione Portafogli'!E69/Rendimenti!$P$5</f>
        <v>2295.8912105855188</v>
      </c>
      <c r="C65" s="5">
        <f>'Costruzione Portafogli'!G69/Rendimenti!$P$4</f>
        <v>197.4685112182822</v>
      </c>
      <c r="D65" s="5">
        <f>'Costruzione Portafogli'!I69</f>
        <v>460.01001000000002</v>
      </c>
      <c r="E65" s="5">
        <f>'Costruzione Portafogli'!K69/Rendimenti!$P$3</f>
        <v>12284.943619012323</v>
      </c>
      <c r="G65" cm="1">
        <f t="array" ref="G65">MMULT(A65:E65,$X$3:$X$7)</f>
        <v>9325.2092281174555</v>
      </c>
      <c r="H65" cm="1">
        <f t="array" ref="H65">MMULT(A65:E65,$Y$3:$Y$7)</f>
        <v>11441.447619327369</v>
      </c>
      <c r="I65" cm="1">
        <f t="array" ref="I65">MMULT(A65:E65,$Z$3:$Z$7)</f>
        <v>9491.9998014460925</v>
      </c>
      <c r="J65" cm="1">
        <f t="array" ref="J65">MMULT(A65:E65,$AA$3:$AA$7)</f>
        <v>-11203.911681479942</v>
      </c>
      <c r="L65">
        <f t="shared" si="11"/>
        <v>0.38140333095593221</v>
      </c>
      <c r="M65">
        <f t="shared" si="12"/>
        <v>0.43400160764960166</v>
      </c>
      <c r="N65">
        <f t="shared" si="13"/>
        <v>0.3658538812659784</v>
      </c>
      <c r="O65">
        <f t="shared" si="14"/>
        <v>0.62982177377372495</v>
      </c>
      <c r="Q65">
        <f t="shared" si="15"/>
        <v>-0.38140333095593221</v>
      </c>
      <c r="R65">
        <f t="shared" si="16"/>
        <v>-0.43400160764960166</v>
      </c>
      <c r="S65">
        <f t="shared" si="17"/>
        <v>-0.3658538812659784</v>
      </c>
      <c r="T65">
        <f t="shared" si="18"/>
        <v>-0.62982177377372495</v>
      </c>
    </row>
    <row r="66" spans="1:20">
      <c r="A66" s="5">
        <f>'Costruzione Portafogli'!C70/Rendimenti!$P$3</f>
        <v>31779.041971648294</v>
      </c>
      <c r="B66" s="5">
        <f>'Costruzione Portafogli'!E70/Rendimenti!$P$5</f>
        <v>2372.9049956781719</v>
      </c>
      <c r="C66" s="5">
        <f>'Costruzione Portafogli'!G70/Rendimenti!$P$4</f>
        <v>206.28712269116369</v>
      </c>
      <c r="D66" s="5">
        <f>'Costruzione Portafogli'!I70</f>
        <v>466.79998799999998</v>
      </c>
      <c r="E66" s="5">
        <f>'Costruzione Portafogli'!K70/Rendimenti!$P$3</f>
        <v>12683.749016028909</v>
      </c>
      <c r="G66" cm="1">
        <f t="array" ref="G66">MMULT(A66:E66,$X$3:$X$7)</f>
        <v>9501.7566188093078</v>
      </c>
      <c r="H66" cm="1">
        <f t="array" ref="H66">MMULT(A66:E66,$Y$3:$Y$7)</f>
        <v>11526.390746579078</v>
      </c>
      <c r="I66" cm="1">
        <f t="array" ref="I66">MMULT(A66:E66,$Z$3:$Z$7)</f>
        <v>9658.2817360394856</v>
      </c>
      <c r="J66" cm="1">
        <f t="array" ref="J66">MMULT(A66:E66,$AA$3:$AA$7)</f>
        <v>-11437.297709106806</v>
      </c>
      <c r="L66">
        <f t="shared" si="11"/>
        <v>1.8932271263096707</v>
      </c>
      <c r="M66">
        <f t="shared" si="12"/>
        <v>0.74241590817773018</v>
      </c>
      <c r="N66">
        <f t="shared" si="13"/>
        <v>1.751811399828098</v>
      </c>
      <c r="O66">
        <f t="shared" si="14"/>
        <v>2.0830762885488574</v>
      </c>
      <c r="Q66">
        <f t="shared" si="15"/>
        <v>-1.8932271263096707</v>
      </c>
      <c r="R66">
        <f t="shared" si="16"/>
        <v>-0.74241590817773018</v>
      </c>
      <c r="S66">
        <f t="shared" si="17"/>
        <v>-1.751811399828098</v>
      </c>
      <c r="T66">
        <f t="shared" si="18"/>
        <v>-2.0830762885488574</v>
      </c>
    </row>
    <row r="67" spans="1:20">
      <c r="A67" s="5">
        <f>'Costruzione Portafogli'!C71/Rendimenti!$P$3</f>
        <v>31249.356064115633</v>
      </c>
      <c r="B67" s="5">
        <f>'Costruzione Portafogli'!E71/Rendimenti!$P$5</f>
        <v>2236.6906285003847</v>
      </c>
      <c r="C67" s="5">
        <f>'Costruzione Portafogli'!G71/Rendimenti!$P$4</f>
        <v>200.62878112415385</v>
      </c>
      <c r="D67" s="5">
        <f>'Costruzione Portafogli'!I71</f>
        <v>453.14001500000001</v>
      </c>
      <c r="E67" s="5">
        <f>'Costruzione Portafogli'!K71/Rendimenti!$P$3</f>
        <v>12501.176254053555</v>
      </c>
      <c r="G67" cm="1">
        <f t="array" ref="G67">MMULT(A67:E67,$X$3:$X$7)</f>
        <v>9328.1983485587461</v>
      </c>
      <c r="H67" cm="1">
        <f t="array" ref="H67">MMULT(A67:E67,$Y$3:$Y$7)</f>
        <v>11313.211070994674</v>
      </c>
      <c r="I67" cm="1">
        <f t="array" ref="I67">MMULT(A67:E67,$Z$3:$Z$7)</f>
        <v>9485.418647813025</v>
      </c>
      <c r="J67" cm="1">
        <f t="array" ref="J67">MMULT(A67:E67,$AA$3:$AA$7)</f>
        <v>-11167.068365723448</v>
      </c>
      <c r="L67">
        <f t="shared" si="11"/>
        <v>-1.8265914105502608</v>
      </c>
      <c r="M67">
        <f t="shared" si="12"/>
        <v>-1.8494920072675307</v>
      </c>
      <c r="N67">
        <f t="shared" si="13"/>
        <v>-1.7897913205557985</v>
      </c>
      <c r="O67">
        <f t="shared" si="14"/>
        <v>-2.3627027140177668</v>
      </c>
      <c r="Q67">
        <f t="shared" si="15"/>
        <v>1.8265914105502608</v>
      </c>
      <c r="R67">
        <f t="shared" si="16"/>
        <v>1.8494920072675307</v>
      </c>
      <c r="S67">
        <f t="shared" si="17"/>
        <v>1.7897913205557985</v>
      </c>
      <c r="T67">
        <f t="shared" si="18"/>
        <v>2.3627027140177668</v>
      </c>
    </row>
    <row r="68" spans="1:20">
      <c r="A68" s="5">
        <f>'Costruzione Portafogli'!C72/Rendimenti!$P$3</f>
        <v>31879.551561197073</v>
      </c>
      <c r="B68" s="5">
        <f>'Costruzione Portafogli'!E72/Rendimenti!$P$5</f>
        <v>2239.8235377419928</v>
      </c>
      <c r="C68" s="5">
        <f>'Costruzione Portafogli'!G72/Rendimenti!$P$4</f>
        <v>203.12275275101899</v>
      </c>
      <c r="D68" s="5">
        <f>'Costruzione Portafogli'!I72</f>
        <v>461.92999300000002</v>
      </c>
      <c r="E68" s="5">
        <f>'Costruzione Portafogli'!K72/Rendimenti!$P$3</f>
        <v>12774.872530343742</v>
      </c>
      <c r="G68" cm="1">
        <f t="array" ref="G68">MMULT(A68:E68,$X$3:$X$7)</f>
        <v>9511.8600750067671</v>
      </c>
      <c r="H68" cm="1">
        <f t="array" ref="H68">MMULT(A68:E68,$Y$3:$Y$7)</f>
        <v>11530.508554731439</v>
      </c>
      <c r="I68" cm="1">
        <f t="array" ref="I68">MMULT(A68:E68,$Z$3:$Z$7)</f>
        <v>9673.4327201853193</v>
      </c>
      <c r="J68" cm="1">
        <f t="array" ref="J68">MMULT(A68:E68,$AA$3:$AA$7)</f>
        <v>-11359.661927429897</v>
      </c>
      <c r="L68">
        <f t="shared" si="11"/>
        <v>1.9688874484149199</v>
      </c>
      <c r="M68">
        <f t="shared" si="12"/>
        <v>1.9207410024717277</v>
      </c>
      <c r="N68">
        <f t="shared" si="13"/>
        <v>1.98213784075459</v>
      </c>
      <c r="O68">
        <f t="shared" si="14"/>
        <v>1.7246564218913754</v>
      </c>
      <c r="Q68">
        <f t="shared" si="15"/>
        <v>-1.9688874484149199</v>
      </c>
      <c r="R68">
        <f t="shared" si="16"/>
        <v>-1.9207410024717277</v>
      </c>
      <c r="S68">
        <f t="shared" si="17"/>
        <v>-1.98213784075459</v>
      </c>
      <c r="T68">
        <f t="shared" si="18"/>
        <v>-1.7246564218913754</v>
      </c>
    </row>
    <row r="69" spans="1:20">
      <c r="A69" s="5">
        <f>'Costruzione Portafogli'!C73/Rendimenti!$P$3</f>
        <v>31256.258686185491</v>
      </c>
      <c r="B69" s="5">
        <f>'Costruzione Portafogli'!E73/Rendimenti!$P$5</f>
        <v>2174.6136071280562</v>
      </c>
      <c r="C69" s="5">
        <f>'Costruzione Portafogli'!G73/Rendimenti!$P$4</f>
        <v>198.22282288211318</v>
      </c>
      <c r="D69" s="5">
        <f>'Costruzione Portafogli'!I73</f>
        <v>447.64999399999999</v>
      </c>
      <c r="E69" s="5">
        <f>'Costruzione Portafogli'!K73/Rendimenti!$P$3</f>
        <v>12657.018184934681</v>
      </c>
      <c r="G69" cm="1">
        <f t="array" ref="G69">MMULT(A69:E69,$X$3:$X$7)</f>
        <v>9346.7526590260677</v>
      </c>
      <c r="H69" cm="1">
        <f t="array" ref="H69">MMULT(A69:E69,$Y$3:$Y$7)</f>
        <v>11265.348619126515</v>
      </c>
      <c r="I69" cm="1">
        <f t="array" ref="I69">MMULT(A69:E69,$Z$3:$Z$7)</f>
        <v>9500.536591209293</v>
      </c>
      <c r="J69" cm="1">
        <f t="array" ref="J69">MMULT(A69:E69,$AA$3:$AA$7)</f>
        <v>-11153.158948302796</v>
      </c>
      <c r="L69">
        <f t="shared" ref="L69:L106" si="25">(G69-G68)/G68*100</f>
        <v>-1.7358057696257898</v>
      </c>
      <c r="M69">
        <f t="shared" ref="M69:M106" si="26">(H69-H68)/H68*100</f>
        <v>-2.2996378203641212</v>
      </c>
      <c r="N69">
        <f t="shared" ref="N69:N106" si="27">(I69-I68)/I68*100</f>
        <v>-1.7873296272092549</v>
      </c>
      <c r="O69">
        <f t="shared" ref="O69:O106" si="28">(J69-J68)/J68*100</f>
        <v>-1.8178620142599768</v>
      </c>
      <c r="Q69">
        <f t="shared" ref="Q69:Q106" si="29">-L69</f>
        <v>1.7358057696257898</v>
      </c>
      <c r="R69">
        <f t="shared" ref="R69:R106" si="30">-M69</f>
        <v>2.2996378203641212</v>
      </c>
      <c r="S69">
        <f t="shared" ref="S69:S106" si="31">-N69</f>
        <v>1.7873296272092549</v>
      </c>
      <c r="T69">
        <f t="shared" ref="T69:T106" si="32">-O69</f>
        <v>1.8178620142599768</v>
      </c>
    </row>
    <row r="70" spans="1:20">
      <c r="A70" s="5">
        <f>'Costruzione Portafogli'!C74/Rendimenti!$P$3</f>
        <v>31973.529139256927</v>
      </c>
      <c r="B70" s="5">
        <f>'Costruzione Portafogli'!E74/Rendimenti!$P$5</f>
        <v>2298.7128408027947</v>
      </c>
      <c r="C70" s="5">
        <f>'Costruzione Portafogli'!G74/Rendimenti!$P$4</f>
        <v>198.24020322655664</v>
      </c>
      <c r="D70" s="5">
        <f>'Costruzione Portafogli'!I74</f>
        <v>460.82998700000002</v>
      </c>
      <c r="E70" s="5">
        <f>'Costruzione Portafogli'!K74/Rendimenti!$P$3</f>
        <v>13076.716570925601</v>
      </c>
      <c r="G70" cm="1">
        <f t="array" ref="G70">MMULT(A70:E70,$X$3:$X$7)</f>
        <v>9601.6057482423766</v>
      </c>
      <c r="H70" cm="1">
        <f t="array" ref="H70">MMULT(A70:E70,$Y$3:$Y$7)</f>
        <v>11497.270842479851</v>
      </c>
      <c r="I70" cm="1">
        <f t="array" ref="I70">MMULT(A70:E70,$Z$3:$Z$7)</f>
        <v>9750.0336331413309</v>
      </c>
      <c r="J70" cm="1">
        <f t="array" ref="J70">MMULT(A70:E70,$AA$3:$AA$7)</f>
        <v>-11518.889839572706</v>
      </c>
      <c r="L70">
        <f t="shared" si="25"/>
        <v>2.7266484790329804</v>
      </c>
      <c r="M70">
        <f t="shared" si="26"/>
        <v>2.0587221149958439</v>
      </c>
      <c r="N70">
        <f t="shared" si="27"/>
        <v>2.6261363191095324</v>
      </c>
      <c r="O70">
        <f t="shared" si="28"/>
        <v>3.2791686459876388</v>
      </c>
      <c r="Q70">
        <f t="shared" si="29"/>
        <v>-2.7266484790329804</v>
      </c>
      <c r="R70">
        <f t="shared" si="30"/>
        <v>-2.0587221149958439</v>
      </c>
      <c r="S70">
        <f t="shared" si="31"/>
        <v>-2.6261363191095324</v>
      </c>
      <c r="T70">
        <f t="shared" si="32"/>
        <v>-3.2791686459876388</v>
      </c>
    </row>
    <row r="71" spans="1:20">
      <c r="A71" s="5">
        <f>'Costruzione Portafogli'!C75/Rendimenti!$P$3</f>
        <v>32639.386639488563</v>
      </c>
      <c r="B71" s="5">
        <f>'Costruzione Portafogli'!E75/Rendimenti!$P$5</f>
        <v>2258.6300119590314</v>
      </c>
      <c r="C71" s="5">
        <f>'Costruzione Portafogli'!G75/Rendimenti!$P$4</f>
        <v>197.7076881648041</v>
      </c>
      <c r="D71" s="5">
        <f>'Costruzione Portafogli'!I75</f>
        <v>465.39999399999999</v>
      </c>
      <c r="E71" s="5">
        <f>'Costruzione Portafogli'!K75/Rendimenti!$P$3</f>
        <v>13001.769267117577</v>
      </c>
      <c r="G71" cm="1">
        <f t="array" ref="G71">MMULT(A71:E71,$X$3:$X$7)</f>
        <v>9712.5787201459971</v>
      </c>
      <c r="H71" cm="1">
        <f t="array" ref="H71">MMULT(A71:E71,$Y$3:$Y$7)</f>
        <v>11816.083204641716</v>
      </c>
      <c r="I71" cm="1">
        <f t="array" ref="I71">MMULT(A71:E71,$Z$3:$Z$7)</f>
        <v>9882.3742821549222</v>
      </c>
      <c r="J71" cm="1">
        <f t="array" ref="J71">MMULT(A71:E71,$AA$3:$AA$7)</f>
        <v>-11601.431663352598</v>
      </c>
      <c r="L71">
        <f t="shared" si="25"/>
        <v>1.1557751360904878</v>
      </c>
      <c r="M71">
        <f t="shared" si="26"/>
        <v>2.7729394786797981</v>
      </c>
      <c r="N71">
        <f t="shared" si="27"/>
        <v>1.3573353076829628</v>
      </c>
      <c r="O71">
        <f t="shared" si="28"/>
        <v>0.71657794222774829</v>
      </c>
      <c r="Q71">
        <f t="shared" si="29"/>
        <v>-1.1557751360904878</v>
      </c>
      <c r="R71">
        <f t="shared" si="30"/>
        <v>-2.7729394786797981</v>
      </c>
      <c r="S71">
        <f t="shared" si="31"/>
        <v>-1.3573353076829628</v>
      </c>
      <c r="T71">
        <f t="shared" si="32"/>
        <v>-0.71657794222774829</v>
      </c>
    </row>
    <row r="72" spans="1:20">
      <c r="A72" s="5">
        <f>'Costruzione Portafogli'!C76/Rendimenti!$P$3</f>
        <v>32853.970165848237</v>
      </c>
      <c r="B72" s="5">
        <f>'Costruzione Portafogli'!E76/Rendimenti!$P$5</f>
        <v>2358.2452841158015</v>
      </c>
      <c r="C72" s="5">
        <f>'Costruzione Portafogli'!G76/Rendimenti!$P$4</f>
        <v>200.49224860766</v>
      </c>
      <c r="D72" s="5">
        <f>'Costruzione Portafogli'!I76</f>
        <v>470.77999899999998</v>
      </c>
      <c r="E72" s="5">
        <f>'Costruzione Portafogli'!K76/Rendimenti!$P$3</f>
        <v>13264.764343556009</v>
      </c>
      <c r="G72" cm="1">
        <f t="array" ref="G72">MMULT(A72:E72,$X$3:$X$7)</f>
        <v>9829.6504082255433</v>
      </c>
      <c r="H72" cm="1">
        <f t="array" ref="H72">MMULT(A72:E72,$Y$3:$Y$7)</f>
        <v>11857.087208333141</v>
      </c>
      <c r="I72" cm="1">
        <f t="array" ref="I72">MMULT(A72:E72,$Z$3:$Z$7)</f>
        <v>9989.2038069542414</v>
      </c>
      <c r="J72" cm="1">
        <f t="array" ref="J72">MMULT(A72:E72,$AA$3:$AA$7)</f>
        <v>-11798.658655924664</v>
      </c>
      <c r="L72">
        <f t="shared" si="25"/>
        <v>1.2053615363416732</v>
      </c>
      <c r="M72">
        <f t="shared" si="26"/>
        <v>0.34701857613288939</v>
      </c>
      <c r="N72">
        <f t="shared" si="27"/>
        <v>1.0810107141178247</v>
      </c>
      <c r="O72">
        <f t="shared" si="28"/>
        <v>1.70002287903036</v>
      </c>
      <c r="Q72">
        <f t="shared" si="29"/>
        <v>-1.2053615363416732</v>
      </c>
      <c r="R72">
        <f t="shared" si="30"/>
        <v>-0.34701857613288939</v>
      </c>
      <c r="S72">
        <f t="shared" si="31"/>
        <v>-1.0810107141178247</v>
      </c>
      <c r="T72">
        <f t="shared" si="32"/>
        <v>-1.70002287903036</v>
      </c>
    </row>
    <row r="73" spans="1:20">
      <c r="A73" s="5">
        <f>'Costruzione Portafogli'!C77/Rendimenti!$P$3</f>
        <v>32489.224497359402</v>
      </c>
      <c r="B73" s="5">
        <f>'Costruzione Portafogli'!E77/Rendimenti!$P$5</f>
        <v>2313.5943328399744</v>
      </c>
      <c r="C73" s="5">
        <f>'Costruzione Portafogli'!G77/Rendimenti!$P$4</f>
        <v>197.02528856628763</v>
      </c>
      <c r="D73" s="5">
        <f>'Costruzione Portafogli'!I77</f>
        <v>459.27999899999998</v>
      </c>
      <c r="E73" s="5">
        <f>'Costruzione Portafogli'!K77/Rendimenti!$P$3</f>
        <v>12887.279008616697</v>
      </c>
      <c r="G73" cm="1">
        <f t="array" ref="G73">MMULT(A73:E73,$X$3:$X$7)</f>
        <v>9669.2806252764731</v>
      </c>
      <c r="H73" cm="1">
        <f t="array" ref="H73">MMULT(A73:E73,$Y$3:$Y$7)</f>
        <v>11781.736672171422</v>
      </c>
      <c r="I73" cm="1">
        <f t="array" ref="I73">MMULT(A73:E73,$Z$3:$Z$7)</f>
        <v>9837.0387411606534</v>
      </c>
      <c r="J73" cm="1">
        <f t="array" ref="J73">MMULT(A73:E73,$AA$3:$AA$7)</f>
        <v>-11600.46634162416</v>
      </c>
      <c r="L73">
        <f t="shared" si="25"/>
        <v>-1.6314901984191756</v>
      </c>
      <c r="M73">
        <f t="shared" si="26"/>
        <v>-0.63548943208212849</v>
      </c>
      <c r="N73">
        <f t="shared" si="27"/>
        <v>-1.5232952368801835</v>
      </c>
      <c r="O73">
        <f t="shared" si="28"/>
        <v>-1.6797868306918304</v>
      </c>
      <c r="Q73">
        <f t="shared" si="29"/>
        <v>1.6314901984191756</v>
      </c>
      <c r="R73">
        <f t="shared" si="30"/>
        <v>0.63548943208212849</v>
      </c>
      <c r="S73">
        <f t="shared" si="31"/>
        <v>1.5232952368801835</v>
      </c>
      <c r="T73">
        <f t="shared" si="32"/>
        <v>1.6797868306918304</v>
      </c>
    </row>
    <row r="74" spans="1:20">
      <c r="A74" s="5">
        <f>'Costruzione Portafogli'!C78/Rendimenti!$P$3</f>
        <v>32689.150375243218</v>
      </c>
      <c r="B74" s="5">
        <f>'Costruzione Portafogli'!E78/Rendimenti!$P$5</f>
        <v>2258.6216864602452</v>
      </c>
      <c r="C74" s="5">
        <f>'Costruzione Portafogli'!G78/Rendimenti!$P$4</f>
        <v>198.74444833347613</v>
      </c>
      <c r="D74" s="5">
        <f>'Costruzione Portafogli'!I78</f>
        <v>459.17001299999998</v>
      </c>
      <c r="E74" s="5">
        <f>'Costruzione Portafogli'!K78/Rendimenti!$P$3</f>
        <v>12642.314100806079</v>
      </c>
      <c r="G74" cm="1">
        <f t="array" ref="G74">MMULT(A74:E74,$X$3:$X$7)</f>
        <v>9649.6001247686036</v>
      </c>
      <c r="H74" cm="1">
        <f t="array" ref="H74">MMULT(A74:E74,$Y$3:$Y$7)</f>
        <v>11931.931343386666</v>
      </c>
      <c r="I74" cm="1">
        <f t="array" ref="I74">MMULT(A74:E74,$Z$3:$Z$7)</f>
        <v>9834.960115734566</v>
      </c>
      <c r="J74" cm="1">
        <f t="array" ref="J74">MMULT(A74:E74,$AA$3:$AA$7)</f>
        <v>-11527.548019260616</v>
      </c>
      <c r="L74">
        <f t="shared" si="25"/>
        <v>-0.20353634640019341</v>
      </c>
      <c r="M74">
        <f t="shared" si="26"/>
        <v>1.2748092695876088</v>
      </c>
      <c r="N74">
        <f t="shared" si="27"/>
        <v>-2.1130601198000393E-2</v>
      </c>
      <c r="O74">
        <f t="shared" si="28"/>
        <v>-0.6285809571456884</v>
      </c>
      <c r="Q74">
        <f t="shared" si="29"/>
        <v>0.20353634640019341</v>
      </c>
      <c r="R74">
        <f t="shared" si="30"/>
        <v>-1.2748092695876088</v>
      </c>
      <c r="S74">
        <f t="shared" si="31"/>
        <v>2.1130601198000393E-2</v>
      </c>
      <c r="T74">
        <f t="shared" si="32"/>
        <v>0.6285809571456884</v>
      </c>
    </row>
    <row r="75" spans="1:20">
      <c r="A75" s="5">
        <f>'Costruzione Portafogli'!C79/Rendimenti!$P$3</f>
        <v>31966.904475122763</v>
      </c>
      <c r="B75" s="5">
        <f>'Costruzione Portafogli'!E79/Rendimenti!$P$5</f>
        <v>2125.4928197264817</v>
      </c>
      <c r="C75" s="5">
        <f>'Costruzione Portafogli'!G79/Rendimenti!$P$4</f>
        <v>192.48417791350965</v>
      </c>
      <c r="D75" s="5">
        <f>'Costruzione Portafogli'!I79</f>
        <v>448.44000199999999</v>
      </c>
      <c r="E75" s="5">
        <f>'Costruzione Portafogli'!K79/Rendimenti!$P$3</f>
        <v>12314.259495043085</v>
      </c>
      <c r="G75" cm="1">
        <f t="array" ref="G75">MMULT(A75:E75,$X$3:$X$7)</f>
        <v>9409.5161939611698</v>
      </c>
      <c r="H75" cm="1">
        <f t="array" ref="H75">MMULT(A75:E75,$Y$3:$Y$7)</f>
        <v>11671.512796014274</v>
      </c>
      <c r="I75" cm="1">
        <f t="array" ref="I75">MMULT(A75:E75,$Z$3:$Z$7)</f>
        <v>9596.8873503533159</v>
      </c>
      <c r="J75" cm="1">
        <f t="array" ref="J75">MMULT(A75:E75,$AA$3:$AA$7)</f>
        <v>-11183.964577283918</v>
      </c>
      <c r="L75">
        <f t="shared" si="25"/>
        <v>-2.4880194795967352</v>
      </c>
      <c r="M75">
        <f t="shared" si="26"/>
        <v>-2.1825347454478123</v>
      </c>
      <c r="N75">
        <f t="shared" si="27"/>
        <v>-2.4206785038239942</v>
      </c>
      <c r="O75">
        <f t="shared" si="28"/>
        <v>-2.9805422749280863</v>
      </c>
      <c r="Q75">
        <f t="shared" si="29"/>
        <v>2.4880194795967352</v>
      </c>
      <c r="R75">
        <f t="shared" si="30"/>
        <v>2.1825347454478123</v>
      </c>
      <c r="S75">
        <f t="shared" si="31"/>
        <v>2.4206785038239942</v>
      </c>
      <c r="T75">
        <f t="shared" si="32"/>
        <v>2.9805422749280863</v>
      </c>
    </row>
    <row r="76" spans="1:20">
      <c r="A76" s="5">
        <f>'Costruzione Portafogli'!C80/Rendimenti!$P$3</f>
        <v>31823.36699712777</v>
      </c>
      <c r="B76" s="5">
        <f>'Costruzione Portafogli'!E80/Rendimenti!$P$5</f>
        <v>2145.4491297140489</v>
      </c>
      <c r="C76" s="5">
        <f>'Costruzione Portafogli'!G80/Rendimenti!$P$4</f>
        <v>193.54614794300892</v>
      </c>
      <c r="D76" s="5">
        <f>'Costruzione Portafogli'!I80</f>
        <v>451.39001500000001</v>
      </c>
      <c r="E76" s="5">
        <f>'Costruzione Portafogli'!K80/Rendimenti!$P$3</f>
        <v>12592.097091633466</v>
      </c>
      <c r="G76" cm="1">
        <f t="array" ref="G76">MMULT(A76:E76,$X$3:$X$7)</f>
        <v>9441.1698762836604</v>
      </c>
      <c r="H76" cm="1">
        <f t="array" ref="H76">MMULT(A76:E76,$Y$3:$Y$7)</f>
        <v>11536.350429259022</v>
      </c>
      <c r="I76" cm="1">
        <f t="array" ref="I76">MMULT(A76:E76,$Z$3:$Z$7)</f>
        <v>9612.8950074667955</v>
      </c>
      <c r="J76" cm="1">
        <f t="array" ref="J76">MMULT(A76:E76,$AA$3:$AA$7)</f>
        <v>-11235.877446624781</v>
      </c>
      <c r="L76">
        <f t="shared" si="25"/>
        <v>0.33640074229114175</v>
      </c>
      <c r="M76">
        <f t="shared" si="26"/>
        <v>-1.1580535369965834</v>
      </c>
      <c r="N76">
        <f t="shared" si="27"/>
        <v>0.16680051071861596</v>
      </c>
      <c r="O76">
        <f t="shared" si="28"/>
        <v>0.46417233336294361</v>
      </c>
      <c r="Q76">
        <f t="shared" si="29"/>
        <v>-0.33640074229114175</v>
      </c>
      <c r="R76">
        <f t="shared" si="30"/>
        <v>1.1580535369965834</v>
      </c>
      <c r="S76">
        <f t="shared" si="31"/>
        <v>-0.16680051071861596</v>
      </c>
      <c r="T76">
        <f t="shared" si="32"/>
        <v>-0.46417233336294361</v>
      </c>
    </row>
    <row r="77" spans="1:20">
      <c r="A77" s="5">
        <f>'Costruzione Portafogli'!C81/Rendimenti!$P$3</f>
        <v>32278.337811544523</v>
      </c>
      <c r="B77" s="5">
        <f>'Costruzione Portafogli'!E81/Rendimenti!$P$5</f>
        <v>2176.5508906518266</v>
      </c>
      <c r="C77" s="5">
        <f>'Costruzione Portafogli'!G81/Rendimenti!$P$4</f>
        <v>200.19473873581649</v>
      </c>
      <c r="D77" s="5">
        <f>'Costruzione Portafogli'!I81</f>
        <v>458.13000499999998</v>
      </c>
      <c r="E77" s="5">
        <f>'Costruzione Portafogli'!K81/Rendimenti!$P$3</f>
        <v>13000.842740665246</v>
      </c>
      <c r="G77" cm="1">
        <f t="array" ref="G77">MMULT(A77:E77,$X$3:$X$7)</f>
        <v>9622.8112373194817</v>
      </c>
      <c r="H77" cm="1">
        <f t="array" ref="H77">MMULT(A77:E77,$Y$3:$Y$7)</f>
        <v>11641.873166232002</v>
      </c>
      <c r="I77" cm="1">
        <f t="array" ref="I77">MMULT(A77:E77,$Z$3:$Z$7)</f>
        <v>9787.6705063456393</v>
      </c>
      <c r="J77" cm="1">
        <f t="array" ref="J77">MMULT(A77:E77,$AA$3:$AA$7)</f>
        <v>-11444.490092115286</v>
      </c>
      <c r="L77">
        <f t="shared" si="25"/>
        <v>1.9239285323327009</v>
      </c>
      <c r="M77">
        <f t="shared" si="26"/>
        <v>0.91469774275708926</v>
      </c>
      <c r="N77">
        <f t="shared" si="27"/>
        <v>1.8181359386853522</v>
      </c>
      <c r="O77">
        <f t="shared" si="28"/>
        <v>1.8566653693180928</v>
      </c>
      <c r="Q77">
        <f t="shared" si="29"/>
        <v>-1.9239285323327009</v>
      </c>
      <c r="R77">
        <f t="shared" si="30"/>
        <v>-0.91469774275708926</v>
      </c>
      <c r="S77">
        <f t="shared" si="31"/>
        <v>-1.8181359386853522</v>
      </c>
      <c r="T77">
        <f t="shared" si="32"/>
        <v>-1.8566653693180928</v>
      </c>
    </row>
    <row r="78" spans="1:20">
      <c r="A78" s="5">
        <f>'Costruzione Portafogli'!C82/Rendimenti!$P$3</f>
        <v>32036.764569628464</v>
      </c>
      <c r="B78" s="5">
        <f>'Costruzione Portafogli'!E82/Rendimenti!$P$5</f>
        <v>2155.2389216742645</v>
      </c>
      <c r="C78" s="5">
        <f>'Costruzione Portafogli'!G82/Rendimenti!$P$4</f>
        <v>199.55959119673915</v>
      </c>
      <c r="D78" s="5">
        <f>'Costruzione Portafogli'!I82</f>
        <v>454.66000400000001</v>
      </c>
      <c r="E78" s="5">
        <f>'Costruzione Portafogli'!K82/Rendimenti!$P$3</f>
        <v>12750.421822477532</v>
      </c>
      <c r="G78" cm="1">
        <f t="array" ref="G78">MMULT(A78:E78,$X$3:$X$7)</f>
        <v>9519.328981795401</v>
      </c>
      <c r="H78" cm="1">
        <f t="array" ref="H78">MMULT(A78:E78,$Y$3:$Y$7)</f>
        <v>11595.128518370326</v>
      </c>
      <c r="I78" cm="1">
        <f t="array" ref="I78">MMULT(A78:E78,$Z$3:$Z$7)</f>
        <v>9689.4766212574959</v>
      </c>
      <c r="J78" cm="1">
        <f t="array" ref="J78">MMULT(A78:E78,$AA$3:$AA$7)</f>
        <v>-11315.671314366838</v>
      </c>
      <c r="L78">
        <f t="shared" si="25"/>
        <v>-1.0753848638613288</v>
      </c>
      <c r="M78">
        <f t="shared" si="26"/>
        <v>-0.40152170698150608</v>
      </c>
      <c r="N78">
        <f t="shared" si="27"/>
        <v>-1.0032406079105476</v>
      </c>
      <c r="O78">
        <f t="shared" si="28"/>
        <v>-1.1255964810279955</v>
      </c>
      <c r="Q78">
        <f t="shared" si="29"/>
        <v>1.0753848638613288</v>
      </c>
      <c r="R78">
        <f t="shared" si="30"/>
        <v>0.40152170698150608</v>
      </c>
      <c r="S78">
        <f t="shared" si="31"/>
        <v>1.0032406079105476</v>
      </c>
      <c r="T78">
        <f t="shared" si="32"/>
        <v>1.1255964810279955</v>
      </c>
    </row>
    <row r="79" spans="1:20">
      <c r="A79" s="5">
        <f>'Costruzione Portafogli'!C83/Rendimenti!$P$3</f>
        <v>32075.206152135645</v>
      </c>
      <c r="B79" s="5">
        <f>'Costruzione Portafogli'!E83/Rendimenti!$P$5</f>
        <v>2152.9679267065303</v>
      </c>
      <c r="C79" s="5">
        <f>'Costruzione Portafogli'!G83/Rendimenti!$P$4</f>
        <v>205.22840400504302</v>
      </c>
      <c r="D79" s="5">
        <f>'Costruzione Portafogli'!I83</f>
        <v>461.92999300000002</v>
      </c>
      <c r="E79" s="5">
        <f>'Costruzione Portafogli'!K83/Rendimenti!$P$3</f>
        <v>12701.130434540908</v>
      </c>
      <c r="G79" cm="1">
        <f t="array" ref="G79">MMULT(A79:E79,$X$3:$X$7)</f>
        <v>9519.2925820776254</v>
      </c>
      <c r="H79" cm="1">
        <f t="array" ref="H79">MMULT(A79:E79,$Y$3:$Y$7)</f>
        <v>11630.026522122058</v>
      </c>
      <c r="I79" cm="1">
        <f t="array" ref="I79">MMULT(A79:E79,$Z$3:$Z$7)</f>
        <v>9692.9658021950963</v>
      </c>
      <c r="J79" cm="1">
        <f t="array" ref="J79">MMULT(A79:E79,$AA$3:$AA$7)</f>
        <v>-11295.10370037487</v>
      </c>
      <c r="L79">
        <f t="shared" si="25"/>
        <v>-3.8237692851225723E-4</v>
      </c>
      <c r="M79">
        <f t="shared" si="26"/>
        <v>0.30097125440604455</v>
      </c>
      <c r="N79">
        <f t="shared" si="27"/>
        <v>3.6010004193060025E-2</v>
      </c>
      <c r="O79">
        <f t="shared" si="28"/>
        <v>-0.18176220765492962</v>
      </c>
      <c r="Q79">
        <f t="shared" si="29"/>
        <v>3.8237692851225723E-4</v>
      </c>
      <c r="R79">
        <f t="shared" si="30"/>
        <v>-0.30097125440604455</v>
      </c>
      <c r="S79">
        <f t="shared" si="31"/>
        <v>-3.6010004193060025E-2</v>
      </c>
      <c r="T79">
        <f t="shared" si="32"/>
        <v>0.18176220765492962</v>
      </c>
    </row>
    <row r="80" spans="1:20">
      <c r="A80" s="5">
        <f>'Costruzione Portafogli'!C84/Rendimenti!$P$3</f>
        <v>31468.95209858242</v>
      </c>
      <c r="B80" s="5">
        <f>'Costruzione Portafogli'!E84/Rendimenti!$P$5</f>
        <v>2138.1148799952639</v>
      </c>
      <c r="C80" s="5">
        <f>'Costruzione Portafogli'!G84/Rendimenti!$P$4</f>
        <v>198.30844557327686</v>
      </c>
      <c r="D80" s="5">
        <f>'Costruzione Portafogli'!I84</f>
        <v>453.26001000000002</v>
      </c>
      <c r="E80" s="5">
        <f>'Costruzione Portafogli'!K84/Rendimenti!$P$3</f>
        <v>12241.09104975447</v>
      </c>
      <c r="G80" cm="1">
        <f t="array" ref="G80">MMULT(A80:E80,$X$3:$X$7)</f>
        <v>9299.9452967810867</v>
      </c>
      <c r="H80" cm="1">
        <f t="array" ref="H80">MMULT(A80:E80,$Y$3:$Y$7)</f>
        <v>11470.508372253633</v>
      </c>
      <c r="I80" cm="1">
        <f t="array" ref="I80">MMULT(A80:E80,$Z$3:$Z$7)</f>
        <v>9478.012758564375</v>
      </c>
      <c r="J80" cm="1">
        <f t="array" ref="J80">MMULT(A80:E80,$AA$3:$AA$7)</f>
        <v>-11059.547759963172</v>
      </c>
      <c r="L80">
        <f t="shared" si="25"/>
        <v>-2.3042393476749856</v>
      </c>
      <c r="M80">
        <f t="shared" si="26"/>
        <v>-1.3716060712759133</v>
      </c>
      <c r="N80">
        <f t="shared" si="27"/>
        <v>-2.2176189209503092</v>
      </c>
      <c r="O80">
        <f t="shared" si="28"/>
        <v>-2.0854694800533768</v>
      </c>
      <c r="Q80">
        <f t="shared" si="29"/>
        <v>2.3042393476749856</v>
      </c>
      <c r="R80">
        <f t="shared" si="30"/>
        <v>1.3716060712759133</v>
      </c>
      <c r="S80">
        <f t="shared" si="31"/>
        <v>2.2176189209503092</v>
      </c>
      <c r="T80">
        <f t="shared" si="32"/>
        <v>2.0854694800533768</v>
      </c>
    </row>
    <row r="81" spans="1:20">
      <c r="A81" s="5">
        <f>'Costruzione Portafogli'!C85/Rendimenti!$P$3</f>
        <v>31045.825998332257</v>
      </c>
      <c r="B81" s="5">
        <f>'Costruzione Portafogli'!E85/Rendimenti!$P$5</f>
        <v>2108.7751057959863</v>
      </c>
      <c r="C81" s="5">
        <f>'Costruzione Portafogli'!G85/Rendimenti!$P$4</f>
        <v>194.97422880277119</v>
      </c>
      <c r="D81" s="5">
        <f>'Costruzione Portafogli'!I85</f>
        <v>450.22000100000002</v>
      </c>
      <c r="E81" s="5">
        <f>'Costruzione Portafogli'!K85/Rendimenti!$P$3</f>
        <v>12248.049951820625</v>
      </c>
      <c r="G81" cm="1">
        <f t="array" ref="G81">MMULT(A81:E81,$X$3:$X$7)</f>
        <v>9209.5690571503274</v>
      </c>
      <c r="H81" cm="1">
        <f t="array" ref="H81">MMULT(A81:E81,$Y$3:$Y$7)</f>
        <v>11271.660243349712</v>
      </c>
      <c r="I81" cm="1">
        <f t="array" ref="I81">MMULT(A81:E81,$Z$3:$Z$7)</f>
        <v>9378.418882617183</v>
      </c>
      <c r="J81" cm="1">
        <f t="array" ref="J81">MMULT(A81:E81,$AA$3:$AA$7)</f>
        <v>-10950.832233345836</v>
      </c>
      <c r="L81">
        <f t="shared" si="25"/>
        <v>-0.97179323906389525</v>
      </c>
      <c r="M81">
        <f t="shared" si="26"/>
        <v>-1.7335598602143985</v>
      </c>
      <c r="N81">
        <f t="shared" si="27"/>
        <v>-1.0507885828408328</v>
      </c>
      <c r="O81">
        <f t="shared" si="28"/>
        <v>-0.98300155645512466</v>
      </c>
      <c r="Q81">
        <f t="shared" si="29"/>
        <v>0.97179323906389525</v>
      </c>
      <c r="R81">
        <f t="shared" si="30"/>
        <v>1.7335598602143985</v>
      </c>
      <c r="S81">
        <f t="shared" si="31"/>
        <v>1.0507885828408328</v>
      </c>
      <c r="T81">
        <f t="shared" si="32"/>
        <v>0.98300155645512466</v>
      </c>
    </row>
    <row r="82" spans="1:20">
      <c r="A82" s="5">
        <f>'Costruzione Portafogli'!C86/Rendimenti!$P$3</f>
        <v>30953.006578337816</v>
      </c>
      <c r="B82" s="5">
        <f>'Costruzione Portafogli'!E86/Rendimenti!$P$5</f>
        <v>2070.4494072583034</v>
      </c>
      <c r="C82" s="5">
        <f>'Costruzione Portafogli'!G86/Rendimenti!$P$4</f>
        <v>189.69282790065731</v>
      </c>
      <c r="D82" s="5">
        <f>'Costruzione Portafogli'!I86</f>
        <v>444.92999300000002</v>
      </c>
      <c r="E82" s="5">
        <f>'Costruzione Portafogli'!K86/Rendimenti!$P$3</f>
        <v>12444.491655702772</v>
      </c>
      <c r="G82" cm="1">
        <f t="array" ref="G82">MMULT(A82:E82,$X$3:$X$7)</f>
        <v>9220.5140924399093</v>
      </c>
      <c r="H82" cm="1">
        <f t="array" ref="H82">MMULT(A82:E82,$Y$3:$Y$7)</f>
        <v>11169.601642780915</v>
      </c>
      <c r="I82" cm="1">
        <f t="array" ref="I82">MMULT(A82:E82,$Z$3:$Z$7)</f>
        <v>9380.6559685789598</v>
      </c>
      <c r="J82" cm="1">
        <f t="array" ref="J82">MMULT(A82:E82,$AA$3:$AA$7)</f>
        <v>-10953.775821821275</v>
      </c>
      <c r="L82">
        <f t="shared" si="25"/>
        <v>0.11884416330082449</v>
      </c>
      <c r="M82">
        <f t="shared" si="26"/>
        <v>-0.90544425901242998</v>
      </c>
      <c r="N82">
        <f t="shared" si="27"/>
        <v>2.3853551326473332E-2</v>
      </c>
      <c r="O82">
        <f t="shared" si="28"/>
        <v>2.6880043568515921E-2</v>
      </c>
      <c r="Q82">
        <f t="shared" si="29"/>
        <v>-0.11884416330082449</v>
      </c>
      <c r="R82">
        <f t="shared" si="30"/>
        <v>0.90544425901242998</v>
      </c>
      <c r="S82">
        <f t="shared" si="31"/>
        <v>-2.3853551326473332E-2</v>
      </c>
      <c r="T82">
        <f t="shared" si="32"/>
        <v>-2.6880043568515921E-2</v>
      </c>
    </row>
    <row r="83" spans="1:20">
      <c r="A83" s="5">
        <f>'Costruzione Portafogli'!C87/Rendimenti!$P$3</f>
        <v>31196.479199481149</v>
      </c>
      <c r="B83" s="5">
        <f>'Costruzione Portafogli'!E87/Rendimenti!$P$5</f>
        <v>2109.2237545438397</v>
      </c>
      <c r="C83" s="5">
        <f>'Costruzione Portafogli'!G87/Rendimenti!$P$4</f>
        <v>197.77954046048202</v>
      </c>
      <c r="D83" s="5">
        <f>'Costruzione Portafogli'!I87</f>
        <v>449.17999300000002</v>
      </c>
      <c r="E83" s="5">
        <f>'Costruzione Portafogli'!K87/Rendimenti!$P$3</f>
        <v>12422.153682016122</v>
      </c>
      <c r="G83" cm="1">
        <f t="array" ref="G83">MMULT(A83:E83,$X$3:$X$7)</f>
        <v>9274.9632339003183</v>
      </c>
      <c r="H83" cm="1">
        <f t="array" ref="H83">MMULT(A83:E83,$Y$3:$Y$7)</f>
        <v>11294.126447093051</v>
      </c>
      <c r="I83" cm="1">
        <f t="array" ref="I83">MMULT(A83:E83,$Z$3:$Z$7)</f>
        <v>9440.269246058353</v>
      </c>
      <c r="J83" cm="1">
        <f t="array" ref="J83">MMULT(A83:E83,$AA$3:$AA$7)</f>
        <v>-11020.442091329864</v>
      </c>
      <c r="L83">
        <f t="shared" si="25"/>
        <v>0.59052175306638266</v>
      </c>
      <c r="M83">
        <f t="shared" si="26"/>
        <v>1.1148544799949767</v>
      </c>
      <c r="N83">
        <f t="shared" si="27"/>
        <v>0.63549156561194953</v>
      </c>
      <c r="O83">
        <f t="shared" si="28"/>
        <v>0.60861451423701196</v>
      </c>
      <c r="Q83">
        <f t="shared" si="29"/>
        <v>-0.59052175306638266</v>
      </c>
      <c r="R83">
        <f t="shared" si="30"/>
        <v>-1.1148544799949767</v>
      </c>
      <c r="S83">
        <f t="shared" si="31"/>
        <v>-0.63549156561194953</v>
      </c>
      <c r="T83">
        <f t="shared" si="32"/>
        <v>-0.60861451423701196</v>
      </c>
    </row>
    <row r="84" spans="1:20">
      <c r="A84" s="5">
        <f>'Costruzione Portafogli'!C88/Rendimenti!$P$3</f>
        <v>30693.236356897989</v>
      </c>
      <c r="B84" s="5">
        <f>'Costruzione Portafogli'!E88/Rendimenti!$P$5</f>
        <v>2033.2876512935886</v>
      </c>
      <c r="C84" s="5">
        <f>'Costruzione Portafogli'!G88/Rendimenti!$P$4</f>
        <v>191.31277387786577</v>
      </c>
      <c r="D84" s="5">
        <f>'Costruzione Portafogli'!I88</f>
        <v>433.73001099999999</v>
      </c>
      <c r="E84" s="5">
        <f>'Costruzione Portafogli'!K88/Rendimenti!$P$3</f>
        <v>12029.843018623182</v>
      </c>
      <c r="G84" cm="1">
        <f t="array" ref="G84">MMULT(A84:E84,$X$3:$X$7)</f>
        <v>9076.2819623385258</v>
      </c>
      <c r="H84" cm="1">
        <f t="array" ref="H84">MMULT(A84:E84,$Y$3:$Y$7)</f>
        <v>11154.141502668055</v>
      </c>
      <c r="I84" cm="1">
        <f t="array" ref="I84">MMULT(A84:E84,$Z$3:$Z$7)</f>
        <v>9248.3739477290819</v>
      </c>
      <c r="J84" cm="1">
        <f t="array" ref="J84">MMULT(A84:E84,$AA$3:$AA$7)</f>
        <v>-10766.712558096848</v>
      </c>
      <c r="L84">
        <f t="shared" si="25"/>
        <v>-2.1421246268190632</v>
      </c>
      <c r="M84">
        <f t="shared" si="26"/>
        <v>-1.2394490630218322</v>
      </c>
      <c r="N84">
        <f t="shared" si="27"/>
        <v>-2.0327312000067601</v>
      </c>
      <c r="O84">
        <f t="shared" si="28"/>
        <v>-2.3023534911782995</v>
      </c>
      <c r="Q84">
        <f t="shared" si="29"/>
        <v>2.1421246268190632</v>
      </c>
      <c r="R84">
        <f t="shared" si="30"/>
        <v>1.2394490630218322</v>
      </c>
      <c r="S84">
        <f t="shared" si="31"/>
        <v>2.0327312000067601</v>
      </c>
      <c r="T84">
        <f t="shared" si="32"/>
        <v>2.3023534911782995</v>
      </c>
    </row>
    <row r="85" spans="1:20">
      <c r="A85" s="5">
        <f>'Costruzione Portafogli'!C89/Rendimenti!$P$3</f>
        <v>30036.180857963496</v>
      </c>
      <c r="B85" s="5">
        <f>'Costruzione Portafogli'!E89/Rendimenti!$P$5</f>
        <v>2060.1184617843824</v>
      </c>
      <c r="C85" s="5">
        <f>'Costruzione Portafogli'!G89/Rendimenti!$P$4</f>
        <v>189.67458690649593</v>
      </c>
      <c r="D85" s="5">
        <f>'Costruzione Portafogli'!I89</f>
        <v>429.57998700000002</v>
      </c>
      <c r="E85" s="5">
        <f>'Costruzione Portafogli'!K89/Rendimenti!$P$3</f>
        <v>11714.082985268229</v>
      </c>
      <c r="G85" cm="1">
        <f t="array" ref="G85">MMULT(A85:E85,$X$3:$X$7)</f>
        <v>8885.9273757845222</v>
      </c>
      <c r="H85" cm="1">
        <f t="array" ref="H85">MMULT(A85:E85,$Y$3:$Y$7)</f>
        <v>10941.185104131111</v>
      </c>
      <c r="I85" cm="1">
        <f t="array" ref="I85">MMULT(A85:E85,$Z$3:$Z$7)</f>
        <v>9053.5111394746764</v>
      </c>
      <c r="J85" cm="1">
        <f t="array" ref="J85">MMULT(A85:E85,$AA$3:$AA$7)</f>
        <v>-10583.181259365472</v>
      </c>
      <c r="L85">
        <f t="shared" si="25"/>
        <v>-2.0972749342061903</v>
      </c>
      <c r="M85">
        <f t="shared" si="26"/>
        <v>-1.909213707626044</v>
      </c>
      <c r="N85">
        <f t="shared" si="27"/>
        <v>-2.1069953416216878</v>
      </c>
      <c r="O85">
        <f t="shared" si="28"/>
        <v>-1.7046177999184644</v>
      </c>
      <c r="Q85">
        <f t="shared" si="29"/>
        <v>2.0972749342061903</v>
      </c>
      <c r="R85">
        <f t="shared" si="30"/>
        <v>1.909213707626044</v>
      </c>
      <c r="S85">
        <f t="shared" si="31"/>
        <v>2.1069953416216878</v>
      </c>
      <c r="T85">
        <f t="shared" si="32"/>
        <v>1.7046177999184644</v>
      </c>
    </row>
    <row r="86" spans="1:20">
      <c r="A86" s="5">
        <f>'Costruzione Portafogli'!C90/Rendimenti!$P$3</f>
        <v>31558.713981284167</v>
      </c>
      <c r="B86" s="5">
        <f>'Costruzione Portafogli'!E90/Rendimenti!$P$5</f>
        <v>2091.5421397193772</v>
      </c>
      <c r="C86" s="5">
        <f>'Costruzione Portafogli'!G90/Rendimenti!$P$4</f>
        <v>195.53894650354357</v>
      </c>
      <c r="D86" s="5">
        <f>'Costruzione Portafogli'!I90</f>
        <v>444.23998999999998</v>
      </c>
      <c r="E86" s="5">
        <f>'Costruzione Portafogli'!K90/Rendimenti!$P$3</f>
        <v>12487.983204855</v>
      </c>
      <c r="G86" cm="1">
        <f t="array" ref="G86">MMULT(A86:E86,$X$3:$X$7)</f>
        <v>9355.6036524724186</v>
      </c>
      <c r="H86" cm="1">
        <f t="array" ref="H86">MMULT(A86:E86,$Y$3:$Y$7)</f>
        <v>11436.124440475109</v>
      </c>
      <c r="I86" cm="1">
        <f t="array" ref="I86">MMULT(A86:E86,$Z$3:$Z$7)</f>
        <v>9527.5278184199142</v>
      </c>
      <c r="J86" cm="1">
        <f t="array" ref="J86">MMULT(A86:E86,$AA$3:$AA$7)</f>
        <v>-11102.883695938443</v>
      </c>
      <c r="L86">
        <f t="shared" si="25"/>
        <v>5.285619123647515</v>
      </c>
      <c r="M86">
        <f t="shared" si="26"/>
        <v>4.5236355260740559</v>
      </c>
      <c r="N86">
        <f t="shared" si="27"/>
        <v>5.2357220490783236</v>
      </c>
      <c r="O86">
        <f t="shared" si="28"/>
        <v>4.9106447658454799</v>
      </c>
      <c r="Q86">
        <f t="shared" si="29"/>
        <v>-5.285619123647515</v>
      </c>
      <c r="R86">
        <f t="shared" si="30"/>
        <v>-4.5236355260740559</v>
      </c>
      <c r="S86">
        <f t="shared" si="31"/>
        <v>-5.2357220490783236</v>
      </c>
      <c r="T86">
        <f t="shared" si="32"/>
        <v>-4.9106447658454799</v>
      </c>
    </row>
    <row r="87" spans="1:20">
      <c r="A87" s="5">
        <f>'Costruzione Portafogli'!C91/Rendimenti!$P$3</f>
        <v>31764.199017881961</v>
      </c>
      <c r="B87" s="5">
        <f>'Costruzione Portafogli'!E91/Rendimenti!$P$5</f>
        <v>2036.9735084956487</v>
      </c>
      <c r="C87" s="5">
        <f>'Costruzione Portafogli'!G91/Rendimenti!$P$4</f>
        <v>199.32255391874855</v>
      </c>
      <c r="D87" s="5">
        <f>'Costruzione Portafogli'!I91</f>
        <v>443.30999800000001</v>
      </c>
      <c r="E87" s="5">
        <f>'Costruzione Portafogli'!K91/Rendimenti!$P$3</f>
        <v>12784.314233299361</v>
      </c>
      <c r="G87" cm="1">
        <f t="array" ref="G87">MMULT(A87:E87,$X$3:$X$7)</f>
        <v>9445.6238623191457</v>
      </c>
      <c r="H87" cm="1">
        <f t="array" ref="H87">MMULT(A87:E87,$Y$3:$Y$7)</f>
        <v>11445.393421896628</v>
      </c>
      <c r="I87" cm="1">
        <f t="array" ref="I87">MMULT(A87:E87,$Z$3:$Z$7)</f>
        <v>9613.0955292200488</v>
      </c>
      <c r="J87" cm="1">
        <f t="array" ref="J87">MMULT(A87:E87,$AA$3:$AA$7)</f>
        <v>-11158.044522246462</v>
      </c>
      <c r="L87">
        <f t="shared" si="25"/>
        <v>0.96220632244224358</v>
      </c>
      <c r="M87">
        <f t="shared" si="26"/>
        <v>8.1050022407189309E-2</v>
      </c>
      <c r="N87">
        <f t="shared" si="27"/>
        <v>0.89811032233045218</v>
      </c>
      <c r="O87">
        <f t="shared" si="28"/>
        <v>0.49681531229763481</v>
      </c>
      <c r="Q87">
        <f t="shared" si="29"/>
        <v>-0.96220632244224358</v>
      </c>
      <c r="R87">
        <f t="shared" si="30"/>
        <v>-8.1050022407189309E-2</v>
      </c>
      <c r="S87">
        <f t="shared" si="31"/>
        <v>-0.89811032233045218</v>
      </c>
      <c r="T87">
        <f t="shared" si="32"/>
        <v>-0.49681531229763481</v>
      </c>
    </row>
    <row r="88" spans="1:20">
      <c r="A88" s="5">
        <f>'Costruzione Portafogli'!C92/Rendimenti!$P$3</f>
        <v>32379.579356990642</v>
      </c>
      <c r="B88" s="5">
        <f>'Costruzione Portafogli'!E92/Rendimenti!$P$5</f>
        <v>2066.685152211237</v>
      </c>
      <c r="C88" s="5">
        <f>'Costruzione Portafogli'!G92/Rendimenti!$P$4</f>
        <v>205.54732253938334</v>
      </c>
      <c r="D88" s="5">
        <f>'Costruzione Portafogli'!I92</f>
        <v>455.82000699999998</v>
      </c>
      <c r="E88" s="5">
        <f>'Costruzione Portafogli'!K92/Rendimenti!$P$3</f>
        <v>13087.631306402298</v>
      </c>
      <c r="G88" cm="1">
        <f t="array" ref="G88">MMULT(A88:E88,$X$3:$X$7)</f>
        <v>9639.0526290287125</v>
      </c>
      <c r="H88" cm="1">
        <f t="array" ref="H88">MMULT(A88:E88,$Y$3:$Y$7)</f>
        <v>11653.592674909352</v>
      </c>
      <c r="I88" cm="1">
        <f t="array" ref="I88">MMULT(A88:E88,$Z$3:$Z$7)</f>
        <v>9808.2264358515858</v>
      </c>
      <c r="J88" cm="1">
        <f t="array" ref="J88">MMULT(A88:E88,$AA$3:$AA$7)</f>
        <v>-11371.419559888423</v>
      </c>
      <c r="L88">
        <f t="shared" si="25"/>
        <v>2.0478135645566038</v>
      </c>
      <c r="M88">
        <f t="shared" si="26"/>
        <v>1.8190659362954744</v>
      </c>
      <c r="N88">
        <f t="shared" si="27"/>
        <v>2.0298446638589565</v>
      </c>
      <c r="O88">
        <f t="shared" si="28"/>
        <v>1.9122977795665055</v>
      </c>
      <c r="Q88">
        <f t="shared" si="29"/>
        <v>-2.0478135645566038</v>
      </c>
      <c r="R88">
        <f t="shared" si="30"/>
        <v>-1.8190659362954744</v>
      </c>
      <c r="S88">
        <f t="shared" si="31"/>
        <v>-2.0298446638589565</v>
      </c>
      <c r="T88">
        <f t="shared" si="32"/>
        <v>-1.9122977795665055</v>
      </c>
    </row>
    <row r="89" spans="1:20">
      <c r="A89" s="5">
        <f>'Costruzione Portafogli'!C93/Rendimenti!$P$3</f>
        <v>32790.299268044102</v>
      </c>
      <c r="B89" s="5">
        <f>'Costruzione Portafogli'!E93/Rendimenti!$P$5</f>
        <v>2079.1450976259548</v>
      </c>
      <c r="C89" s="5">
        <f>'Costruzione Portafogli'!G93/Rendimenti!$P$4</f>
        <v>205.79416165832282</v>
      </c>
      <c r="D89" s="5">
        <f>'Costruzione Portafogli'!I93</f>
        <v>459.98001099999999</v>
      </c>
      <c r="E89" s="5">
        <f>'Costruzione Portafogli'!K93/Rendimenti!$P$3</f>
        <v>13203.789130918189</v>
      </c>
      <c r="G89" cm="1">
        <f t="array" ref="G89">MMULT(A89:E89,$X$3:$X$7)</f>
        <v>9747.8015338493133</v>
      </c>
      <c r="H89" cm="1">
        <f t="array" ref="H89">MMULT(A89:E89,$Y$3:$Y$7)</f>
        <v>11811.810088079164</v>
      </c>
      <c r="I89" cm="1">
        <f t="array" ref="I89">MMULT(A89:E89,$Z$3:$Z$7)</f>
        <v>9921.732877434295</v>
      </c>
      <c r="J89" cm="1">
        <f t="array" ref="J89">MMULT(A89:E89,$AA$3:$AA$7)</f>
        <v>-11495.609951560285</v>
      </c>
      <c r="L89">
        <f t="shared" si="25"/>
        <v>1.1282115473993308</v>
      </c>
      <c r="M89">
        <f t="shared" si="26"/>
        <v>1.3576706993583227</v>
      </c>
      <c r="N89">
        <f t="shared" si="27"/>
        <v>1.1572575564509193</v>
      </c>
      <c r="O89">
        <f t="shared" si="28"/>
        <v>1.092127425408975</v>
      </c>
      <c r="Q89">
        <f t="shared" si="29"/>
        <v>-1.1282115473993308</v>
      </c>
      <c r="R89">
        <f t="shared" si="30"/>
        <v>-1.3576706993583227</v>
      </c>
      <c r="S89">
        <f t="shared" si="31"/>
        <v>-1.1572575564509193</v>
      </c>
      <c r="T89">
        <f t="shared" si="32"/>
        <v>-1.092127425408975</v>
      </c>
    </row>
    <row r="90" spans="1:20">
      <c r="A90" s="5">
        <f>'Costruzione Portafogli'!C94/Rendimenti!$P$3</f>
        <v>33582.414527934772</v>
      </c>
      <c r="B90" s="5">
        <f>'Costruzione Portafogli'!E94/Rendimenti!$P$5</f>
        <v>1992.8128329879821</v>
      </c>
      <c r="C90" s="5">
        <f>'Costruzione Portafogli'!G94/Rendimenti!$P$4</f>
        <v>204.60672802550889</v>
      </c>
      <c r="D90" s="5">
        <f>'Costruzione Portafogli'!I94</f>
        <v>466.20001200000002</v>
      </c>
      <c r="E90" s="5">
        <f>'Costruzione Portafogli'!K94/Rendimenti!$P$3</f>
        <v>13253.988949319004</v>
      </c>
      <c r="G90" cm="1">
        <f t="array" ref="G90">MMULT(A90:E90,$X$3:$X$7)</f>
        <v>9900.0046100534546</v>
      </c>
      <c r="H90" cm="1">
        <f t="array" ref="H90">MMULT(A90:E90,$Y$3:$Y$7)</f>
        <v>12150.052301140313</v>
      </c>
      <c r="I90" cm="1">
        <f t="array" ref="I90">MMULT(A90:E90,$Z$3:$Z$7)</f>
        <v>10095.627110375604</v>
      </c>
      <c r="J90" cm="1">
        <f t="array" ref="J90">MMULT(A90:E90,$AA$3:$AA$7)</f>
        <v>-11590.172707353615</v>
      </c>
      <c r="L90">
        <f t="shared" si="25"/>
        <v>1.561409264187571</v>
      </c>
      <c r="M90">
        <f t="shared" si="26"/>
        <v>2.8635933911815323</v>
      </c>
      <c r="N90">
        <f t="shared" si="27"/>
        <v>1.7526598940877498</v>
      </c>
      <c r="O90">
        <f t="shared" si="28"/>
        <v>0.82259885462184212</v>
      </c>
      <c r="Q90">
        <f t="shared" si="29"/>
        <v>-1.561409264187571</v>
      </c>
      <c r="R90">
        <f t="shared" si="30"/>
        <v>-2.8635933911815323</v>
      </c>
      <c r="S90">
        <f t="shared" si="31"/>
        <v>-1.7526598940877498</v>
      </c>
      <c r="T90">
        <f t="shared" si="32"/>
        <v>-0.82259885462184212</v>
      </c>
    </row>
    <row r="91" spans="1:20">
      <c r="A91" s="5">
        <f>'Costruzione Portafogli'!C95/Rendimenti!$P$3</f>
        <v>33584.489947187991</v>
      </c>
      <c r="B91" s="5">
        <f>'Costruzione Portafogli'!E95/Rendimenti!$P$5</f>
        <v>1934.0915418862119</v>
      </c>
      <c r="C91" s="5">
        <f>'Costruzione Portafogli'!G95/Rendimenti!$P$4</f>
        <v>197.72977817422915</v>
      </c>
      <c r="D91" s="5">
        <f>'Costruzione Portafogli'!I95</f>
        <v>472.26001000000002</v>
      </c>
      <c r="E91" s="5">
        <f>'Costruzione Portafogli'!K95/Rendimenti!$P$3</f>
        <v>13345.658970629112</v>
      </c>
      <c r="G91" cm="1">
        <f t="array" ref="G91">MMULT(A91:E91,$X$3:$X$7)</f>
        <v>9906.8460495755098</v>
      </c>
      <c r="H91" cm="1">
        <f t="array" ref="H91">MMULT(A91:E91,$Y$3:$Y$7)</f>
        <v>12120.659375456678</v>
      </c>
      <c r="I91" cm="1">
        <f t="array" ref="I91">MMULT(A91:E91,$Z$3:$Z$7)</f>
        <v>10101.97630478562</v>
      </c>
      <c r="J91" cm="1">
        <f t="array" ref="J91">MMULT(A91:E91,$AA$3:$AA$7)</f>
        <v>-11564.506577320961</v>
      </c>
      <c r="L91">
        <f t="shared" si="25"/>
        <v>6.9105417537965008E-2</v>
      </c>
      <c r="M91">
        <f t="shared" si="26"/>
        <v>-0.24191604245914178</v>
      </c>
      <c r="N91">
        <f t="shared" si="27"/>
        <v>6.2890540038764334E-2</v>
      </c>
      <c r="O91">
        <f t="shared" si="28"/>
        <v>-0.2214473475133785</v>
      </c>
      <c r="Q91">
        <f t="shared" si="29"/>
        <v>-6.9105417537965008E-2</v>
      </c>
      <c r="R91">
        <f t="shared" si="30"/>
        <v>0.24191604245914178</v>
      </c>
      <c r="S91">
        <f t="shared" si="31"/>
        <v>-6.2890540038764334E-2</v>
      </c>
      <c r="T91">
        <f t="shared" si="32"/>
        <v>0.2214473475133785</v>
      </c>
    </row>
    <row r="92" spans="1:20">
      <c r="A92" s="5">
        <f>'Costruzione Portafogli'!C96/Rendimenti!$P$3</f>
        <v>34567.979245807473</v>
      </c>
      <c r="B92" s="5">
        <f>'Costruzione Portafogli'!E96/Rendimenti!$P$5</f>
        <v>1988.3002134864721</v>
      </c>
      <c r="C92" s="5">
        <f>'Costruzione Portafogli'!G96/Rendimenti!$P$4</f>
        <v>201.78556606117726</v>
      </c>
      <c r="D92" s="5">
        <f>'Costruzione Portafogli'!I96</f>
        <v>476.60998499999999</v>
      </c>
      <c r="E92" s="5">
        <f>'Costruzione Portafogli'!K96/Rendimenti!$P$3</f>
        <v>13725.488670434541</v>
      </c>
      <c r="G92" cm="1">
        <f t="array" ref="G92">MMULT(A92:E92,$X$3:$X$7)</f>
        <v>10192.032736157933</v>
      </c>
      <c r="H92" cm="1">
        <f t="array" ref="H92">MMULT(A92:E92,$Y$3:$Y$7)</f>
        <v>12473.939384364123</v>
      </c>
      <c r="I92" cm="1">
        <f t="array" ref="I92">MMULT(A92:E92,$Z$3:$Z$7)</f>
        <v>10392.8960433743</v>
      </c>
      <c r="J92" cm="1">
        <f t="array" ref="J92">MMULT(A92:E92,$AA$3:$AA$7)</f>
        <v>-11906.938571617487</v>
      </c>
      <c r="L92">
        <f t="shared" si="25"/>
        <v>2.8786829345616294</v>
      </c>
      <c r="M92">
        <f t="shared" si="26"/>
        <v>2.9146929879310601</v>
      </c>
      <c r="N92">
        <f t="shared" si="27"/>
        <v>2.8798299442739967</v>
      </c>
      <c r="O92">
        <f t="shared" si="28"/>
        <v>2.9610601369544525</v>
      </c>
      <c r="Q92">
        <f t="shared" si="29"/>
        <v>-2.8786829345616294</v>
      </c>
      <c r="R92">
        <f t="shared" si="30"/>
        <v>-2.9146929879310601</v>
      </c>
      <c r="S92">
        <f t="shared" si="31"/>
        <v>-2.8798299442739967</v>
      </c>
      <c r="T92">
        <f t="shared" si="32"/>
        <v>-2.9610601369544525</v>
      </c>
    </row>
    <row r="93" spans="1:20">
      <c r="A93" s="5">
        <f>'Costruzione Portafogli'!C97/Rendimenti!$P$3</f>
        <v>34639.090151023818</v>
      </c>
      <c r="B93" s="5">
        <f>'Costruzione Portafogli'!E97/Rendimenti!$P$5</f>
        <v>1934.8067202652303</v>
      </c>
      <c r="C93" s="5">
        <f>'Costruzione Portafogli'!G97/Rendimenti!$P$4</f>
        <v>203.00042095180973</v>
      </c>
      <c r="D93" s="5">
        <f>'Costruzione Portafogli'!I97</f>
        <v>477.60000600000001</v>
      </c>
      <c r="E93" s="5">
        <f>'Costruzione Portafogli'!K97/Rendimenti!$P$3</f>
        <v>13891.383051051609</v>
      </c>
      <c r="G93" cm="1">
        <f t="array" ref="G93">MMULT(A93:E93,$X$3:$X$7)</f>
        <v>10229.176069858495</v>
      </c>
      <c r="H93" cm="1">
        <f t="array" ref="H93">MMULT(A93:E93,$Y$3:$Y$7)</f>
        <v>12457.10210020219</v>
      </c>
      <c r="I93" cm="1">
        <f t="array" ref="I93">MMULT(A93:E93,$Z$3:$Z$7)</f>
        <v>10427.712349231004</v>
      </c>
      <c r="J93" cm="1">
        <f t="array" ref="J93">MMULT(A93:E93,$AA$3:$AA$7)</f>
        <v>-11906.94399712326</v>
      </c>
      <c r="L93">
        <f t="shared" si="25"/>
        <v>0.36443499213645342</v>
      </c>
      <c r="M93">
        <f t="shared" si="26"/>
        <v>-0.13497968559185275</v>
      </c>
      <c r="N93">
        <f t="shared" si="27"/>
        <v>0.3350010017554293</v>
      </c>
      <c r="O93">
        <f t="shared" si="28"/>
        <v>4.5565917220330376E-5</v>
      </c>
      <c r="Q93">
        <f t="shared" si="29"/>
        <v>-0.36443499213645342</v>
      </c>
      <c r="R93">
        <f t="shared" si="30"/>
        <v>0.13497968559185275</v>
      </c>
      <c r="S93">
        <f t="shared" si="31"/>
        <v>-0.3350010017554293</v>
      </c>
      <c r="T93">
        <f t="shared" si="32"/>
        <v>-4.5565917220330376E-5</v>
      </c>
    </row>
    <row r="94" spans="1:20">
      <c r="A94" s="5">
        <f>'Costruzione Portafogli'!C98/Rendimenti!$P$3</f>
        <v>34920.355786157699</v>
      </c>
      <c r="B94" s="5">
        <f>'Costruzione Portafogli'!E98/Rendimenti!$P$5</f>
        <v>2018.5176277307444</v>
      </c>
      <c r="C94" s="5">
        <f>'Costruzione Portafogli'!G98/Rendimenti!$P$4</f>
        <v>204.8066139209518</v>
      </c>
      <c r="D94" s="5">
        <f>'Costruzione Portafogli'!I98</f>
        <v>479.01998900000001</v>
      </c>
      <c r="E94" s="5">
        <f>'Costruzione Portafogli'!K98/Rendimenti!$P$3</f>
        <v>13908.412497915317</v>
      </c>
      <c r="G94" cm="1">
        <f t="array" ref="G94">MMULT(A94:E94,$X$3:$X$7)</f>
        <v>10306.222502944942</v>
      </c>
      <c r="H94" cm="1">
        <f t="array" ref="H94">MMULT(A94:E94,$Y$3:$Y$7)</f>
        <v>12590.053896548179</v>
      </c>
      <c r="I94" cm="1">
        <f t="array" ref="I94">MMULT(A94:E94,$Z$3:$Z$7)</f>
        <v>10506.748185445487</v>
      </c>
      <c r="J94" cm="1">
        <f t="array" ref="J94">MMULT(A94:E94,$AA$3:$AA$7)</f>
        <v>-12047.984708479329</v>
      </c>
      <c r="L94">
        <f t="shared" si="25"/>
        <v>0.75320272679119904</v>
      </c>
      <c r="M94">
        <f t="shared" si="26"/>
        <v>1.0672770864086554</v>
      </c>
      <c r="N94">
        <f t="shared" si="27"/>
        <v>0.7579403187153696</v>
      </c>
      <c r="O94">
        <f t="shared" si="28"/>
        <v>1.1845248570090221</v>
      </c>
      <c r="Q94">
        <f t="shared" si="29"/>
        <v>-0.75320272679119904</v>
      </c>
      <c r="R94">
        <f t="shared" si="30"/>
        <v>-1.0672770864086554</v>
      </c>
      <c r="S94">
        <f t="shared" si="31"/>
        <v>-0.7579403187153696</v>
      </c>
      <c r="T94">
        <f t="shared" si="32"/>
        <v>-1.1845248570090221</v>
      </c>
    </row>
    <row r="95" spans="1:20">
      <c r="A95" s="5">
        <f>'Costruzione Portafogli'!C99/Rendimenti!$P$3</f>
        <v>34713.341980913559</v>
      </c>
      <c r="B95" s="5">
        <f>'Costruzione Portafogli'!E99/Rendimenti!$P$5</f>
        <v>1957.8864576401636</v>
      </c>
      <c r="C95" s="5">
        <f>'Costruzione Portafogli'!G99/Rendimenti!$P$4</f>
        <v>204.27568867277867</v>
      </c>
      <c r="D95" s="5">
        <f>'Costruzione Portafogli'!I99</f>
        <v>476.38000499999998</v>
      </c>
      <c r="E95" s="5">
        <f>'Costruzione Portafogli'!K99/Rendimenti!$P$3</f>
        <v>13456.935340498472</v>
      </c>
      <c r="G95" cm="1">
        <f t="array" ref="G95">MMULT(A95:E95,$X$3:$X$7)</f>
        <v>10161.763894544996</v>
      </c>
      <c r="H95" cm="1">
        <f t="array" ref="H95">MMULT(A95:E95,$Y$3:$Y$7)</f>
        <v>12608.51345153383</v>
      </c>
      <c r="I95" cm="1">
        <f t="array" ref="I95">MMULT(A95:E95,$Z$3:$Z$7)</f>
        <v>10378.65149139897</v>
      </c>
      <c r="J95" cm="1">
        <f t="array" ref="J95">MMULT(A95:E95,$AA$3:$AA$7)</f>
        <v>-11839.341649808874</v>
      </c>
      <c r="L95">
        <f t="shared" si="25"/>
        <v>-1.4016639788115137</v>
      </c>
      <c r="M95">
        <f t="shared" si="26"/>
        <v>0.14662014267240214</v>
      </c>
      <c r="N95">
        <f t="shared" si="27"/>
        <v>-1.219184963659482</v>
      </c>
      <c r="O95">
        <f t="shared" si="28"/>
        <v>-1.7317672931939667</v>
      </c>
      <c r="Q95">
        <f t="shared" si="29"/>
        <v>1.4016639788115137</v>
      </c>
      <c r="R95">
        <f t="shared" si="30"/>
        <v>-0.14662014267240214</v>
      </c>
      <c r="S95">
        <f t="shared" si="31"/>
        <v>1.219184963659482</v>
      </c>
      <c r="T95">
        <f t="shared" si="32"/>
        <v>1.7317672931939667</v>
      </c>
    </row>
    <row r="96" spans="1:20">
      <c r="A96" s="5">
        <f>'Costruzione Portafogli'!C100/Rendimenti!$P$3</f>
        <v>34831.131288798293</v>
      </c>
      <c r="B96" s="5">
        <f>'Costruzione Portafogli'!E100/Rendimenti!$P$5</f>
        <v>1923.4598399147478</v>
      </c>
      <c r="C96" s="5">
        <f>'Costruzione Portafogli'!G100/Rendimenti!$P$4</f>
        <v>217.73816281503605</v>
      </c>
      <c r="D96" s="5">
        <f>'Costruzione Portafogli'!I100</f>
        <v>476.76001000000002</v>
      </c>
      <c r="E96" s="5">
        <f>'Costruzione Portafogli'!K100/Rendimenti!$P$3</f>
        <v>13872.657987584545</v>
      </c>
      <c r="G96" cm="1">
        <f t="array" ref="G96">MMULT(A96:E96,$X$3:$X$7)</f>
        <v>10264.349457822525</v>
      </c>
      <c r="H96" cm="1">
        <f t="array" ref="H96">MMULT(A96:E96,$Y$3:$Y$7)</f>
        <v>12551.997923737472</v>
      </c>
      <c r="I96" cm="1">
        <f t="array" ref="I96">MMULT(A96:E96,$Z$3:$Z$7)</f>
        <v>10468.955151637199</v>
      </c>
      <c r="J96" cm="1">
        <f t="array" ref="J96">MMULT(A96:E96,$AA$3:$AA$7)</f>
        <v>-11905.597566616367</v>
      </c>
      <c r="L96">
        <f t="shared" si="25"/>
        <v>1.0095251606130984</v>
      </c>
      <c r="M96">
        <f t="shared" si="26"/>
        <v>-0.44823307690950231</v>
      </c>
      <c r="N96">
        <f t="shared" si="27"/>
        <v>0.87009049598655208</v>
      </c>
      <c r="O96">
        <f t="shared" si="28"/>
        <v>0.55962500928894732</v>
      </c>
      <c r="Q96">
        <f t="shared" si="29"/>
        <v>-1.0095251606130984</v>
      </c>
      <c r="R96">
        <f t="shared" si="30"/>
        <v>0.44823307690950231</v>
      </c>
      <c r="S96">
        <f t="shared" si="31"/>
        <v>-0.87009049598655208</v>
      </c>
      <c r="T96">
        <f t="shared" si="32"/>
        <v>-0.55962500928894732</v>
      </c>
    </row>
    <row r="97" spans="1:20">
      <c r="A97" s="5">
        <f>'Costruzione Portafogli'!C101/Rendimenti!$P$3</f>
        <v>35081.626980450295</v>
      </c>
      <c r="B97" s="5">
        <f>'Costruzione Portafogli'!E101/Rendimenti!$P$5</f>
        <v>1812.6446545497604</v>
      </c>
      <c r="C97" s="5">
        <f>'Costruzione Portafogli'!G101/Rendimenti!$P$4</f>
        <v>220.10153084568586</v>
      </c>
      <c r="D97" s="5">
        <f>'Costruzione Portafogli'!I101</f>
        <v>469.23998999999998</v>
      </c>
      <c r="E97" s="5">
        <f>'Costruzione Portafogli'!K101/Rendimenti!$P$3</f>
        <v>14186.018462892616</v>
      </c>
      <c r="G97" cm="1">
        <f t="array" ref="G97">MMULT(A97:E97,$X$3:$X$7)</f>
        <v>10353.926323747673</v>
      </c>
      <c r="H97" cm="1">
        <f t="array" ref="H97">MMULT(A97:E97,$Y$3:$Y$7)</f>
        <v>12568.023677236566</v>
      </c>
      <c r="I97" cm="1">
        <f t="array" ref="I97">MMULT(A97:E97,$Z$3:$Z$7)</f>
        <v>10556.89662179349</v>
      </c>
      <c r="J97" cm="1">
        <f t="array" ref="J97">MMULT(A97:E97,$AA$3:$AA$7)</f>
        <v>-11926.155528189711</v>
      </c>
      <c r="L97">
        <f t="shared" si="25"/>
        <v>0.87269891085869966</v>
      </c>
      <c r="M97">
        <f t="shared" si="26"/>
        <v>0.12767492152613735</v>
      </c>
      <c r="N97">
        <f t="shared" si="27"/>
        <v>0.84002146233798825</v>
      </c>
      <c r="O97">
        <f t="shared" si="28"/>
        <v>0.17267475620870287</v>
      </c>
      <c r="Q97">
        <f t="shared" si="29"/>
        <v>-0.87269891085869966</v>
      </c>
      <c r="R97">
        <f t="shared" si="30"/>
        <v>-0.12767492152613735</v>
      </c>
      <c r="S97">
        <f t="shared" si="31"/>
        <v>-0.84002146233798825</v>
      </c>
      <c r="T97">
        <f t="shared" si="32"/>
        <v>-0.17267475620870287</v>
      </c>
    </row>
    <row r="98" spans="1:20">
      <c r="A98" s="5">
        <f>'Costruzione Portafogli'!C102/Rendimenti!$P$3</f>
        <v>35309.394978226628</v>
      </c>
      <c r="B98" s="5">
        <f>'Costruzione Portafogli'!E102/Rendimenti!$P$5</f>
        <v>1888.8438184832162</v>
      </c>
      <c r="C98" s="5">
        <f>'Costruzione Portafogli'!G102/Rendimenti!$P$4</f>
        <v>218.80283433296202</v>
      </c>
      <c r="D98" s="5">
        <f>'Costruzione Portafogli'!I102</f>
        <v>483.83999599999999</v>
      </c>
      <c r="E98" s="5">
        <f>'Costruzione Portafogli'!K102/Rendimenti!$P$3</f>
        <v>14319.800196423608</v>
      </c>
      <c r="G98" cm="1">
        <f t="array" ref="G98">MMULT(A98:E98,$X$3:$X$7)</f>
        <v>10444.136364693284</v>
      </c>
      <c r="H98" cm="1">
        <f t="array" ref="H98">MMULT(A98:E98,$Y$3:$Y$7)</f>
        <v>12649.246521473524</v>
      </c>
      <c r="I98" cm="1">
        <f t="array" ref="I98">MMULT(A98:E98,$Z$3:$Z$7)</f>
        <v>10644.116271431361</v>
      </c>
      <c r="J98" cm="1">
        <f t="array" ref="J98">MMULT(A98:E98,$AA$3:$AA$7)</f>
        <v>-12074.462371123464</v>
      </c>
      <c r="L98">
        <f t="shared" si="25"/>
        <v>0.8712640801654703</v>
      </c>
      <c r="M98">
        <f t="shared" si="26"/>
        <v>0.646265843563536</v>
      </c>
      <c r="N98">
        <f t="shared" si="27"/>
        <v>0.82618645197127505</v>
      </c>
      <c r="O98">
        <f t="shared" si="28"/>
        <v>1.2435427542698199</v>
      </c>
      <c r="Q98">
        <f t="shared" si="29"/>
        <v>-0.8712640801654703</v>
      </c>
      <c r="R98">
        <f t="shared" si="30"/>
        <v>-0.646265843563536</v>
      </c>
      <c r="S98">
        <f t="shared" si="31"/>
        <v>-0.82618645197127505</v>
      </c>
      <c r="T98">
        <f t="shared" si="32"/>
        <v>-1.2435427542698199</v>
      </c>
    </row>
    <row r="99" spans="1:20">
      <c r="A99" s="5">
        <f>'Costruzione Portafogli'!C103/Rendimenti!$P$3</f>
        <v>35814.527934772545</v>
      </c>
      <c r="B99" s="5">
        <f>'Costruzione Portafogli'!E103/Rendimenti!$P$5</f>
        <v>1839.2705665739152</v>
      </c>
      <c r="C99" s="5">
        <f>'Costruzione Portafogli'!G103/Rendimenti!$P$4</f>
        <v>221.29343507717539</v>
      </c>
      <c r="D99" s="5">
        <f>'Costruzione Portafogli'!I103</f>
        <v>483.92999300000002</v>
      </c>
      <c r="E99" s="5">
        <f>'Costruzione Portafogli'!K103/Rendimenti!$P$3</f>
        <v>14480.635777818958</v>
      </c>
      <c r="G99" cm="1">
        <f t="array" ref="G99">MMULT(A99:E99,$X$3:$X$7)</f>
        <v>10567.931541448519</v>
      </c>
      <c r="H99" cm="1">
        <f t="array" ref="H99">MMULT(A99:E99,$Y$3:$Y$7)</f>
        <v>12830.755389589664</v>
      </c>
      <c r="I99" cm="1">
        <f t="array" ref="I99">MMULT(A99:E99,$Z$3:$Z$7)</f>
        <v>10776.015592910073</v>
      </c>
      <c r="J99" cm="1">
        <f t="array" ref="J99">MMULT(A99:E99,$AA$3:$AA$7)</f>
        <v>-12167.318634296476</v>
      </c>
      <c r="L99">
        <f t="shared" si="25"/>
        <v>1.1853079319581488</v>
      </c>
      <c r="M99">
        <f t="shared" si="26"/>
        <v>1.4349381823495009</v>
      </c>
      <c r="N99">
        <f t="shared" si="27"/>
        <v>1.2391758800373798</v>
      </c>
      <c r="O99">
        <f t="shared" si="28"/>
        <v>0.76903020870794325</v>
      </c>
      <c r="Q99">
        <f t="shared" si="29"/>
        <v>-1.1853079319581488</v>
      </c>
      <c r="R99">
        <f t="shared" si="30"/>
        <v>-1.4349381823495009</v>
      </c>
      <c r="S99">
        <f t="shared" si="31"/>
        <v>-1.2391758800373798</v>
      </c>
      <c r="T99">
        <f t="shared" si="32"/>
        <v>-0.76903020870794325</v>
      </c>
    </row>
    <row r="100" spans="1:20">
      <c r="A100" s="5">
        <f>'Costruzione Portafogli'!C104/Rendimenti!$P$3</f>
        <v>35829.982395997409</v>
      </c>
      <c r="B100" s="5">
        <f>'Costruzione Portafogli'!E104/Rendimenti!$P$5</f>
        <v>1864.4935264933993</v>
      </c>
      <c r="C100" s="5">
        <f>'Costruzione Portafogli'!G104/Rendimenti!$P$4</f>
        <v>225.81870738827618</v>
      </c>
      <c r="D100" s="5">
        <f>'Costruzione Portafogli'!I104</f>
        <v>484.82998700000002</v>
      </c>
      <c r="E100" s="5">
        <f>'Costruzione Portafogli'!K104/Rendimenti!$P$3</f>
        <v>14815.769624756787</v>
      </c>
      <c r="G100" cm="1">
        <f t="array" ref="G100">MMULT(A100:E100,$X$3:$X$7)</f>
        <v>10644.178848327174</v>
      </c>
      <c r="H100" cm="1">
        <f t="array" ref="H100">MMULT(A100:E100,$Y$3:$Y$7)</f>
        <v>12753.178813761473</v>
      </c>
      <c r="I100" cm="1">
        <f t="array" ref="I100">MMULT(A100:E100,$Z$3:$Z$7)</f>
        <v>10837.761336954691</v>
      </c>
      <c r="J100" cm="1">
        <f t="array" ref="J100">MMULT(A100:E100,$AA$3:$AA$7)</f>
        <v>-12266.673940098939</v>
      </c>
      <c r="L100">
        <f t="shared" si="25"/>
        <v>0.7214969796085926</v>
      </c>
      <c r="M100">
        <f t="shared" si="26"/>
        <v>-0.60461425280644698</v>
      </c>
      <c r="N100">
        <f t="shared" si="27"/>
        <v>0.57299234129952969</v>
      </c>
      <c r="O100">
        <f t="shared" si="28"/>
        <v>0.81657519449195792</v>
      </c>
      <c r="Q100">
        <f t="shared" si="29"/>
        <v>-0.7214969796085926</v>
      </c>
      <c r="R100">
        <f t="shared" si="30"/>
        <v>0.60461425280644698</v>
      </c>
      <c r="S100">
        <f t="shared" si="31"/>
        <v>-0.57299234129952969</v>
      </c>
      <c r="T100">
        <f t="shared" si="32"/>
        <v>-0.81657519449195792</v>
      </c>
    </row>
    <row r="101" spans="1:20">
      <c r="A101" s="5">
        <f>'Costruzione Portafogli'!C105/Rendimenti!$P$3</f>
        <v>35789.854535346982</v>
      </c>
      <c r="B101" s="5">
        <f>'Costruzione Portafogli'!E105/Rendimenti!$P$5</f>
        <v>1934.7534143626785</v>
      </c>
      <c r="C101" s="5">
        <f>'Costruzione Portafogli'!G105/Rendimenti!$P$4</f>
        <v>235.54866323732816</v>
      </c>
      <c r="D101" s="5">
        <f>'Costruzione Portafogli'!I105</f>
        <v>491.58999599999999</v>
      </c>
      <c r="E101" s="5">
        <f>'Costruzione Portafogli'!K105/Rendimenti!$P$3</f>
        <v>14616.557389974983</v>
      </c>
      <c r="G101" cm="1">
        <f t="array" ref="G101">MMULT(A101:E101,$X$3:$X$7)</f>
        <v>10613.660799784395</v>
      </c>
      <c r="H101" cm="1">
        <f t="array" ref="H101">MMULT(A101:E101,$Y$3:$Y$7)</f>
        <v>12801.141151805034</v>
      </c>
      <c r="I101" cm="1">
        <f t="array" ref="I101">MMULT(A101:E101,$Z$3:$Z$7)</f>
        <v>10811.392568342872</v>
      </c>
      <c r="J101" cm="1">
        <f t="array" ref="J101">MMULT(A101:E101,$AA$3:$AA$7)</f>
        <v>-12256.907915458001</v>
      </c>
      <c r="L101">
        <f t="shared" si="25"/>
        <v>-0.28671115900664568</v>
      </c>
      <c r="M101">
        <f t="shared" si="26"/>
        <v>0.37608143619695955</v>
      </c>
      <c r="N101">
        <f t="shared" si="27"/>
        <v>-0.24330456993832045</v>
      </c>
      <c r="O101">
        <f t="shared" si="28"/>
        <v>-7.9614284105272201E-2</v>
      </c>
      <c r="Q101">
        <f t="shared" si="29"/>
        <v>0.28671115900664568</v>
      </c>
      <c r="R101">
        <f t="shared" si="30"/>
        <v>-0.37608143619695955</v>
      </c>
      <c r="S101">
        <f t="shared" si="31"/>
        <v>0.24330456993832045</v>
      </c>
      <c r="T101">
        <f t="shared" si="32"/>
        <v>7.9614284105272201E-2</v>
      </c>
    </row>
    <row r="102" spans="1:20">
      <c r="A102" s="5">
        <f>'Costruzione Portafogli'!C106/Rendimenti!$P$3</f>
        <v>36256.397665153345</v>
      </c>
      <c r="B102" s="5">
        <f>'Costruzione Portafogli'!E106/Rendimenti!$P$5</f>
        <v>1980.4463175655676</v>
      </c>
      <c r="C102" s="5">
        <f>'Costruzione Portafogli'!G106/Rendimenti!$P$4</f>
        <v>239.29079212210971</v>
      </c>
      <c r="D102" s="5">
        <f>'Costruzione Portafogli'!I106</f>
        <v>497.25</v>
      </c>
      <c r="E102" s="5">
        <f>'Costruzione Portafogli'!K106/Rendimenti!$P$3</f>
        <v>14821.477173167796</v>
      </c>
      <c r="G102" cm="1">
        <f t="array" ref="G102">MMULT(A102:E102,$X$3:$X$7)</f>
        <v>10758.972389601764</v>
      </c>
      <c r="H102" cm="1">
        <f t="array" ref="H102">MMULT(A102:E102,$Y$3:$Y$7)</f>
        <v>12966.294000409127</v>
      </c>
      <c r="I102" cm="1">
        <f t="array" ref="I102">MMULT(A102:E102,$Z$3:$Z$7)</f>
        <v>10957.633551049605</v>
      </c>
      <c r="J102" cm="1">
        <f t="array" ref="J102">MMULT(A102:E102,$AA$3:$AA$7)</f>
        <v>-12439.261990835133</v>
      </c>
      <c r="L102">
        <f t="shared" si="25"/>
        <v>1.3690996213137039</v>
      </c>
      <c r="M102">
        <f t="shared" si="26"/>
        <v>1.2901416103892105</v>
      </c>
      <c r="N102">
        <f t="shared" si="27"/>
        <v>1.3526563001231244</v>
      </c>
      <c r="O102">
        <f t="shared" si="28"/>
        <v>1.4877657288030477</v>
      </c>
      <c r="Q102">
        <f t="shared" si="29"/>
        <v>-1.3690996213137039</v>
      </c>
      <c r="R102">
        <f t="shared" si="30"/>
        <v>-1.2901416103892105</v>
      </c>
      <c r="S102">
        <f t="shared" si="31"/>
        <v>-1.3526563001231244</v>
      </c>
      <c r="T102">
        <f t="shared" si="32"/>
        <v>-1.4877657288030477</v>
      </c>
    </row>
    <row r="103" spans="1:20">
      <c r="A103" s="5">
        <f>'Costruzione Portafogli'!C107/Rendimenti!$P$3</f>
        <v>36215.491522282959</v>
      </c>
      <c r="B103" s="5">
        <f>'Costruzione Portafogli'!E107/Rendimenti!$P$5</f>
        <v>1964.2933459238648</v>
      </c>
      <c r="C103" s="5">
        <f>'Costruzione Portafogli'!G107/Rendimenti!$P$4</f>
        <v>244.26123549824348</v>
      </c>
      <c r="D103" s="5">
        <f>'Costruzione Portafogli'!I107</f>
        <v>497.57998700000002</v>
      </c>
      <c r="E103" s="5">
        <f>'Costruzione Portafogli'!K107/Rendimenti!$P$3</f>
        <v>15079.162818493469</v>
      </c>
      <c r="G103" cm="1">
        <f t="array" ref="G103">MMULT(A103:E103,$X$3:$X$7)</f>
        <v>10800.157781839707</v>
      </c>
      <c r="H103" cm="1">
        <f t="array" ref="H103">MMULT(A103:E103,$Y$3:$Y$7)</f>
        <v>12879.236303885131</v>
      </c>
      <c r="I103" cm="1">
        <f t="array" ref="I103">MMULT(A103:E103,$Z$3:$Z$7)</f>
        <v>10988.171290014261</v>
      </c>
      <c r="J103" cm="1">
        <f t="array" ref="J103">MMULT(A103:E103,$AA$3:$AA$7)</f>
        <v>-12467.350294445623</v>
      </c>
      <c r="L103">
        <f t="shared" si="25"/>
        <v>0.38280042690459665</v>
      </c>
      <c r="M103">
        <f t="shared" si="26"/>
        <v>-0.67141541385109105</v>
      </c>
      <c r="N103">
        <f t="shared" si="27"/>
        <v>0.27868917884857836</v>
      </c>
      <c r="O103">
        <f t="shared" si="28"/>
        <v>0.22580361786080455</v>
      </c>
      <c r="Q103">
        <f t="shared" si="29"/>
        <v>-0.38280042690459665</v>
      </c>
      <c r="R103">
        <f t="shared" si="30"/>
        <v>0.67141541385109105</v>
      </c>
      <c r="S103">
        <f t="shared" si="31"/>
        <v>-0.27868917884857836</v>
      </c>
      <c r="T103">
        <f t="shared" si="32"/>
        <v>-0.22580361786080455</v>
      </c>
    </row>
    <row r="104" spans="1:20">
      <c r="A104" s="5">
        <f>'Costruzione Portafogli'!C108/Rendimenti!$P$3</f>
        <v>35878.022792550728</v>
      </c>
      <c r="B104" s="5">
        <f>'Costruzione Portafogli'!E108/Rendimenti!$P$5</f>
        <v>1936.3435732638686</v>
      </c>
      <c r="C104" s="5">
        <f>'Costruzione Portafogli'!G108/Rendimenti!$P$4</f>
        <v>242.90329758742669</v>
      </c>
      <c r="D104" s="5">
        <f>'Costruzione Portafogli'!I108</f>
        <v>503.26001000000002</v>
      </c>
      <c r="E104" s="5">
        <f>'Costruzione Portafogli'!K108/Rendimenti!$P$3</f>
        <v>14903.28022977856</v>
      </c>
      <c r="G104" cm="1">
        <f t="array" ref="G104">MMULT(A104:E104,$X$3:$X$7)</f>
        <v>10692.761980636116</v>
      </c>
      <c r="H104" cm="1">
        <f t="array" ref="H104">MMULT(A104:E104,$Y$3:$Y$7)</f>
        <v>12771.98774558695</v>
      </c>
      <c r="I104" cm="1">
        <f t="array" ref="I104">MMULT(A104:E104,$Z$3:$Z$7)</f>
        <v>10881.543881150546</v>
      </c>
      <c r="J104" cm="1">
        <f t="array" ref="J104">MMULT(A104:E104,$AA$3:$AA$7)</f>
        <v>-12325.537319036554</v>
      </c>
      <c r="L104">
        <f t="shared" si="25"/>
        <v>-0.99439103921403149</v>
      </c>
      <c r="M104">
        <f t="shared" si="26"/>
        <v>-0.83272451694848049</v>
      </c>
      <c r="N104">
        <f t="shared" si="27"/>
        <v>-0.97038357019984411</v>
      </c>
      <c r="O104">
        <f t="shared" si="28"/>
        <v>-1.1374748608150462</v>
      </c>
      <c r="Q104">
        <f t="shared" si="29"/>
        <v>0.99439103921403149</v>
      </c>
      <c r="R104">
        <f t="shared" si="30"/>
        <v>0.83272451694848049</v>
      </c>
      <c r="S104">
        <f t="shared" si="31"/>
        <v>0.97038357019984411</v>
      </c>
      <c r="T104">
        <f t="shared" si="32"/>
        <v>1.1374748608150462</v>
      </c>
    </row>
    <row r="105" spans="1:20">
      <c r="A105" s="5">
        <f>'Costruzione Portafogli'!C109/Rendimenti!$P$3</f>
        <v>35870.258500880198</v>
      </c>
      <c r="B105" s="5">
        <f>'Costruzione Portafogli'!E109/Rendimenti!$P$5</f>
        <v>1979.8579865016875</v>
      </c>
      <c r="C105" s="5">
        <f>'Costruzione Portafogli'!G109/Rendimenti!$P$4</f>
        <v>236.89756432304736</v>
      </c>
      <c r="D105" s="5">
        <f>'Costruzione Portafogli'!I109</f>
        <v>504.79998799999998</v>
      </c>
      <c r="E105" s="5">
        <f>'Costruzione Portafogli'!K109/Rendimenti!$P$3</f>
        <v>14799.564460298341</v>
      </c>
      <c r="G105" cm="1">
        <f t="array" ref="G105">MMULT(A105:E105,$X$3:$X$7)</f>
        <v>10678.275700000657</v>
      </c>
      <c r="H105" cm="1">
        <f t="array" ref="H105">MMULT(A105:E105,$Y$3:$Y$7)</f>
        <v>12799.470350703597</v>
      </c>
      <c r="I105" cm="1">
        <f t="array" ref="I105">MMULT(A105:E105,$Z$3:$Z$7)</f>
        <v>10868.958687852875</v>
      </c>
      <c r="J105" cm="1">
        <f t="array" ref="J105">MMULT(A105:E105,$AA$3:$AA$7)</f>
        <v>-12351.469296764055</v>
      </c>
      <c r="L105">
        <f t="shared" si="25"/>
        <v>-0.13547744410371401</v>
      </c>
      <c r="M105">
        <f t="shared" si="26"/>
        <v>0.21517876202271913</v>
      </c>
      <c r="N105">
        <f t="shared" si="27"/>
        <v>-0.11565632078616825</v>
      </c>
      <c r="O105">
        <f t="shared" si="28"/>
        <v>0.21039226977512715</v>
      </c>
      <c r="Q105">
        <f t="shared" si="29"/>
        <v>0.13547744410371401</v>
      </c>
      <c r="R105">
        <f t="shared" si="30"/>
        <v>-0.21517876202271913</v>
      </c>
      <c r="S105">
        <f t="shared" si="31"/>
        <v>0.11565632078616825</v>
      </c>
      <c r="T105">
        <f t="shared" si="32"/>
        <v>-0.21039226977512715</v>
      </c>
    </row>
    <row r="106" spans="1:20">
      <c r="A106" s="5">
        <f>'Costruzione Portafogli'!C110/Rendimenti!$P$3</f>
        <v>36575.224682664695</v>
      </c>
      <c r="B106" s="5">
        <f>'Costruzione Portafogli'!E110/Rendimenti!$P$5</f>
        <v>1953.6404834527264</v>
      </c>
      <c r="C106" s="5">
        <f>'Costruzione Portafogli'!G110/Rendimenti!$P$4</f>
        <v>250.24437670905905</v>
      </c>
      <c r="D106" s="5">
        <f>'Costruzione Portafogli'!I110</f>
        <v>509.64001500000001</v>
      </c>
      <c r="E106" s="5">
        <f>'Costruzione Portafogli'!K110/Rendimenti!$P$3</f>
        <v>15221.736600574448</v>
      </c>
      <c r="G106" cm="1">
        <f t="array" ref="G106">MMULT(A106:E106,$X$3:$X$7)</f>
        <v>10902.097231680187</v>
      </c>
      <c r="H106" cm="1">
        <f t="array" ref="H106">MMULT(A106:E106,$Y$3:$Y$7)</f>
        <v>13009.778505694087</v>
      </c>
      <c r="I106" cm="1">
        <f t="array" ref="I106">MMULT(A106:E106,$Z$3:$Z$7)</f>
        <v>11094.221403976493</v>
      </c>
      <c r="J106" cm="1">
        <f t="array" ref="J106">MMULT(A106:E106,$AA$3:$AA$7)</f>
        <v>-12549.386026414722</v>
      </c>
      <c r="L106">
        <f t="shared" si="25"/>
        <v>2.0960456347789989</v>
      </c>
      <c r="M106">
        <f t="shared" si="26"/>
        <v>1.643100450472377</v>
      </c>
      <c r="N106">
        <f t="shared" si="27"/>
        <v>2.0725326371455521</v>
      </c>
      <c r="O106">
        <f t="shared" si="28"/>
        <v>1.6023739758841442</v>
      </c>
      <c r="Q106">
        <f t="shared" si="29"/>
        <v>-2.0960456347789989</v>
      </c>
      <c r="R106">
        <f t="shared" si="30"/>
        <v>-1.643100450472377</v>
      </c>
      <c r="S106">
        <f t="shared" si="31"/>
        <v>-2.0725326371455521</v>
      </c>
      <c r="T106">
        <f t="shared" si="32"/>
        <v>-1.6023739758841442</v>
      </c>
    </row>
    <row r="107" spans="1:20">
      <c r="A107" s="5">
        <f>'Costruzione Portafogli'!C111/Rendimenti!$P$3</f>
        <v>36882.405262670254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A943-AD12-442E-AB9D-6778B1B13840}">
  <dimension ref="A1:G106"/>
  <sheetViews>
    <sheetView workbookViewId="0">
      <selection activeCell="K19" sqref="K19"/>
    </sheetView>
  </sheetViews>
  <sheetFormatPr defaultColWidth="8.7109375" defaultRowHeight="15"/>
  <cols>
    <col min="1" max="1" width="10.28515625" bestFit="1" customWidth="1"/>
    <col min="2" max="4" width="9" bestFit="1" customWidth="1"/>
    <col min="5" max="5" width="11.7109375" customWidth="1"/>
    <col min="6" max="6" width="8" bestFit="1" customWidth="1"/>
    <col min="7" max="7" width="11.140625" bestFit="1" customWidth="1"/>
  </cols>
  <sheetData>
    <row r="1" spans="1:7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>
      <c r="A2" t="s">
        <v>72</v>
      </c>
      <c r="B2">
        <v>34833.03</v>
      </c>
      <c r="C2">
        <v>35372.26</v>
      </c>
      <c r="D2">
        <v>34538.25</v>
      </c>
      <c r="E2">
        <v>34818.269999999997</v>
      </c>
      <c r="F2" t="s">
        <v>73</v>
      </c>
      <c r="G2">
        <v>-1.1999999999999999E-3</v>
      </c>
    </row>
    <row r="3" spans="1:7">
      <c r="A3" t="s">
        <v>74</v>
      </c>
      <c r="B3">
        <v>34799.980000000003</v>
      </c>
      <c r="C3">
        <v>35112.21</v>
      </c>
      <c r="D3">
        <v>34190.949999999997</v>
      </c>
      <c r="E3">
        <v>34721.120000000003</v>
      </c>
      <c r="F3" t="s">
        <v>75</v>
      </c>
      <c r="G3">
        <v>-2.8E-3</v>
      </c>
    </row>
    <row r="4" spans="1:7">
      <c r="A4" t="s">
        <v>76</v>
      </c>
      <c r="B4">
        <v>34630.269999999997</v>
      </c>
      <c r="C4">
        <v>34889.17</v>
      </c>
      <c r="D4">
        <v>34102.81</v>
      </c>
      <c r="E4">
        <v>34451.230000000003</v>
      </c>
      <c r="F4" t="s">
        <v>77</v>
      </c>
      <c r="G4">
        <v>-7.7999999999999996E-3</v>
      </c>
    </row>
    <row r="5" spans="1:7">
      <c r="A5" t="s">
        <v>78</v>
      </c>
      <c r="B5">
        <v>34411.49</v>
      </c>
      <c r="C5">
        <v>35492.22</v>
      </c>
      <c r="D5">
        <v>33773.39</v>
      </c>
      <c r="E5">
        <v>33811.4</v>
      </c>
      <c r="F5" t="s">
        <v>79</v>
      </c>
      <c r="G5">
        <v>-1.8599999999999998E-2</v>
      </c>
    </row>
    <row r="6" spans="1:7">
      <c r="A6" t="s">
        <v>80</v>
      </c>
      <c r="B6">
        <v>33731.65</v>
      </c>
      <c r="C6">
        <v>34106.01</v>
      </c>
      <c r="D6">
        <v>32913.15</v>
      </c>
      <c r="E6">
        <v>32977.21</v>
      </c>
      <c r="F6" t="s">
        <v>81</v>
      </c>
      <c r="G6">
        <v>-2.47E-2</v>
      </c>
    </row>
    <row r="7" spans="1:7">
      <c r="A7" t="s">
        <v>82</v>
      </c>
      <c r="B7">
        <v>32978.49</v>
      </c>
      <c r="C7">
        <v>34117.74</v>
      </c>
      <c r="D7">
        <v>32449.87</v>
      </c>
      <c r="E7">
        <v>32899.370000000003</v>
      </c>
      <c r="F7" t="s">
        <v>83</v>
      </c>
      <c r="G7">
        <v>-2.3999999999999998E-3</v>
      </c>
    </row>
    <row r="8" spans="1:7">
      <c r="A8" t="s">
        <v>84</v>
      </c>
      <c r="B8">
        <v>32685.17</v>
      </c>
      <c r="C8">
        <v>32752.17</v>
      </c>
      <c r="D8">
        <v>31228.22</v>
      </c>
      <c r="E8">
        <v>32196.66</v>
      </c>
      <c r="F8" t="s">
        <v>85</v>
      </c>
      <c r="G8">
        <v>-2.1399999999999999E-2</v>
      </c>
    </row>
    <row r="9" spans="1:7">
      <c r="A9" t="s">
        <v>86</v>
      </c>
      <c r="B9">
        <v>32152.15</v>
      </c>
      <c r="C9">
        <v>32689.14</v>
      </c>
      <c r="D9">
        <v>30635.759999999998</v>
      </c>
      <c r="E9">
        <v>31261.9</v>
      </c>
      <c r="F9" t="s">
        <v>87</v>
      </c>
      <c r="G9">
        <v>-2.9000000000000001E-2</v>
      </c>
    </row>
    <row r="10" spans="1:7">
      <c r="A10" t="s">
        <v>88</v>
      </c>
      <c r="B10">
        <v>31395.89</v>
      </c>
      <c r="C10">
        <v>33213.620000000003</v>
      </c>
      <c r="D10">
        <v>31365.59</v>
      </c>
      <c r="E10">
        <v>33212.959999999999</v>
      </c>
      <c r="F10" t="s">
        <v>89</v>
      </c>
      <c r="G10">
        <v>6.2399999999999997E-2</v>
      </c>
    </row>
    <row r="11" spans="1:7">
      <c r="A11" t="s">
        <v>90</v>
      </c>
      <c r="B11">
        <v>33160.589999999997</v>
      </c>
      <c r="C11">
        <v>33272.339999999997</v>
      </c>
      <c r="D11">
        <v>32509.43</v>
      </c>
      <c r="E11">
        <v>32899.699999999997</v>
      </c>
      <c r="F11" t="s">
        <v>91</v>
      </c>
      <c r="G11">
        <v>-9.4000000000000004E-3</v>
      </c>
    </row>
    <row r="12" spans="1:7">
      <c r="A12" t="s">
        <v>92</v>
      </c>
      <c r="B12">
        <v>33032.04</v>
      </c>
      <c r="C12">
        <v>33235.370000000003</v>
      </c>
      <c r="D12">
        <v>31387.84</v>
      </c>
      <c r="E12">
        <v>31392.79</v>
      </c>
      <c r="F12" t="s">
        <v>93</v>
      </c>
      <c r="G12">
        <v>-4.58E-2</v>
      </c>
    </row>
    <row r="13" spans="1:7">
      <c r="A13" t="s">
        <v>94</v>
      </c>
      <c r="B13">
        <v>31144.91</v>
      </c>
      <c r="C13">
        <v>31144.91</v>
      </c>
      <c r="D13">
        <v>29653.29</v>
      </c>
      <c r="E13">
        <v>29888.78</v>
      </c>
      <c r="F13" t="s">
        <v>95</v>
      </c>
      <c r="G13">
        <v>-4.7899999999999998E-2</v>
      </c>
    </row>
    <row r="14" spans="1:7">
      <c r="A14" t="s">
        <v>96</v>
      </c>
      <c r="B14">
        <v>30074.69</v>
      </c>
      <c r="C14">
        <v>31517.29</v>
      </c>
      <c r="D14">
        <v>30074.69</v>
      </c>
      <c r="E14">
        <v>31500.68</v>
      </c>
      <c r="F14" t="s">
        <v>97</v>
      </c>
      <c r="G14">
        <v>5.3900000000000003E-2</v>
      </c>
    </row>
    <row r="15" spans="1:7">
      <c r="A15" t="s">
        <v>98</v>
      </c>
      <c r="B15">
        <v>31533.599999999999</v>
      </c>
      <c r="C15">
        <v>31885.09</v>
      </c>
      <c r="D15">
        <v>30431.87</v>
      </c>
      <c r="E15">
        <v>31097.26</v>
      </c>
      <c r="F15" t="s">
        <v>99</v>
      </c>
      <c r="G15">
        <v>-1.2800000000000001E-2</v>
      </c>
    </row>
    <row r="16" spans="1:7">
      <c r="A16" t="s">
        <v>100</v>
      </c>
      <c r="B16">
        <v>30903.119999999999</v>
      </c>
      <c r="C16">
        <v>31511.46</v>
      </c>
      <c r="D16">
        <v>30355.119999999999</v>
      </c>
      <c r="E16">
        <v>31338.15</v>
      </c>
      <c r="F16" t="s">
        <v>101</v>
      </c>
      <c r="G16">
        <v>7.7000000000000002E-3</v>
      </c>
    </row>
    <row r="17" spans="1:7">
      <c r="A17" t="s">
        <v>102</v>
      </c>
      <c r="B17">
        <v>31277.98</v>
      </c>
      <c r="C17">
        <v>31367.55</v>
      </c>
      <c r="D17">
        <v>30143.93</v>
      </c>
      <c r="E17">
        <v>31288.26</v>
      </c>
      <c r="F17" t="s">
        <v>103</v>
      </c>
      <c r="G17">
        <v>-1.6000000000000001E-3</v>
      </c>
    </row>
    <row r="18" spans="1:7">
      <c r="A18" t="s">
        <v>104</v>
      </c>
      <c r="B18">
        <v>31475.98</v>
      </c>
      <c r="C18">
        <v>32219.25</v>
      </c>
      <c r="D18">
        <v>30982.97</v>
      </c>
      <c r="E18">
        <v>31899.29</v>
      </c>
      <c r="F18" t="s">
        <v>105</v>
      </c>
      <c r="G18">
        <v>1.95E-2</v>
      </c>
    </row>
    <row r="19" spans="1:7">
      <c r="A19" t="s">
        <v>106</v>
      </c>
      <c r="B19">
        <v>31950.93</v>
      </c>
      <c r="C19">
        <v>32910.18</v>
      </c>
      <c r="D19">
        <v>31705.360000000001</v>
      </c>
      <c r="E19">
        <v>32845.129999999997</v>
      </c>
      <c r="F19" t="s">
        <v>107</v>
      </c>
      <c r="G19">
        <v>2.9700000000000001E-2</v>
      </c>
    </row>
    <row r="20" spans="1:7">
      <c r="A20" t="s">
        <v>108</v>
      </c>
      <c r="B20">
        <v>32755.71</v>
      </c>
      <c r="C20">
        <v>32972.03</v>
      </c>
      <c r="D20">
        <v>32387.119999999999</v>
      </c>
      <c r="E20">
        <v>32803.47</v>
      </c>
      <c r="F20" t="s">
        <v>109</v>
      </c>
      <c r="G20">
        <v>-1.2999999999999999E-3</v>
      </c>
    </row>
    <row r="21" spans="1:7">
      <c r="A21" t="s">
        <v>110</v>
      </c>
      <c r="B21">
        <v>32877.360000000001</v>
      </c>
      <c r="C21">
        <v>33767.089999999997</v>
      </c>
      <c r="D21">
        <v>32702.66</v>
      </c>
      <c r="E21">
        <v>33761.050000000003</v>
      </c>
      <c r="F21" t="s">
        <v>111</v>
      </c>
      <c r="G21">
        <v>2.92E-2</v>
      </c>
    </row>
    <row r="22" spans="1:7">
      <c r="A22" t="s">
        <v>112</v>
      </c>
      <c r="B22">
        <v>33710.699999999997</v>
      </c>
      <c r="C22">
        <v>34281.360000000001</v>
      </c>
      <c r="D22">
        <v>33582.959999999999</v>
      </c>
      <c r="E22">
        <v>33706.74</v>
      </c>
      <c r="F22" t="s">
        <v>113</v>
      </c>
      <c r="G22">
        <v>-1.6000000000000001E-3</v>
      </c>
    </row>
    <row r="23" spans="1:7">
      <c r="A23" t="s">
        <v>114</v>
      </c>
      <c r="B23">
        <v>33586.589999999997</v>
      </c>
      <c r="C23">
        <v>33586.589999999997</v>
      </c>
      <c r="D23">
        <v>32278.22</v>
      </c>
      <c r="E23">
        <v>32283.4</v>
      </c>
      <c r="F23" t="s">
        <v>115</v>
      </c>
      <c r="G23">
        <v>-4.2200000000000001E-2</v>
      </c>
    </row>
    <row r="24" spans="1:7">
      <c r="A24" t="s">
        <v>116</v>
      </c>
      <c r="B24">
        <v>32188</v>
      </c>
      <c r="C24">
        <v>32325.16</v>
      </c>
      <c r="D24">
        <v>31182.09</v>
      </c>
      <c r="E24">
        <v>31318.44</v>
      </c>
      <c r="F24" t="s">
        <v>117</v>
      </c>
      <c r="G24">
        <v>-2.9899999999999999E-2</v>
      </c>
    </row>
    <row r="25" spans="1:7">
      <c r="A25" t="s">
        <v>118</v>
      </c>
      <c r="B25">
        <v>31343.79</v>
      </c>
      <c r="C25">
        <v>32227.74</v>
      </c>
      <c r="D25">
        <v>31048.46</v>
      </c>
      <c r="E25">
        <v>32151.71</v>
      </c>
      <c r="F25" t="s">
        <v>119</v>
      </c>
      <c r="G25">
        <v>2.6599999999999999E-2</v>
      </c>
    </row>
    <row r="26" spans="1:7">
      <c r="A26" t="s">
        <v>120</v>
      </c>
      <c r="B26">
        <v>32159.49</v>
      </c>
      <c r="C26">
        <v>32504.04</v>
      </c>
      <c r="D26">
        <v>30550.080000000002</v>
      </c>
      <c r="E26">
        <v>30822.42</v>
      </c>
      <c r="F26" t="s">
        <v>121</v>
      </c>
      <c r="G26">
        <v>-4.1300000000000003E-2</v>
      </c>
    </row>
    <row r="27" spans="1:7">
      <c r="A27" t="s">
        <v>122</v>
      </c>
      <c r="B27">
        <v>30722.86</v>
      </c>
      <c r="C27">
        <v>31026.89</v>
      </c>
      <c r="D27">
        <v>29250.47</v>
      </c>
      <c r="E27">
        <v>29590.41</v>
      </c>
      <c r="F27" t="s">
        <v>123</v>
      </c>
      <c r="G27">
        <v>-0.04</v>
      </c>
    </row>
    <row r="28" spans="1:7">
      <c r="A28" t="s">
        <v>124</v>
      </c>
      <c r="B28">
        <v>29536.84</v>
      </c>
      <c r="C28">
        <v>29811.78</v>
      </c>
      <c r="D28">
        <v>28715.85</v>
      </c>
      <c r="E28">
        <v>28725.51</v>
      </c>
      <c r="F28" t="s">
        <v>125</v>
      </c>
      <c r="G28">
        <v>-2.92E-2</v>
      </c>
    </row>
    <row r="29" spans="1:7">
      <c r="A29" t="s">
        <v>126</v>
      </c>
      <c r="B29">
        <v>28855.25</v>
      </c>
      <c r="C29">
        <v>30454.46</v>
      </c>
      <c r="D29">
        <v>28855.25</v>
      </c>
      <c r="E29">
        <v>29296.79</v>
      </c>
      <c r="F29" t="s">
        <v>127</v>
      </c>
      <c r="G29">
        <v>1.9900000000000001E-2</v>
      </c>
    </row>
    <row r="30" spans="1:7">
      <c r="A30" t="s">
        <v>128</v>
      </c>
      <c r="B30">
        <v>29419.09</v>
      </c>
      <c r="C30">
        <v>30428.82</v>
      </c>
      <c r="D30">
        <v>28660.94</v>
      </c>
      <c r="E30">
        <v>29634.83</v>
      </c>
      <c r="F30" t="s">
        <v>129</v>
      </c>
      <c r="G30">
        <v>1.15E-2</v>
      </c>
    </row>
    <row r="31" spans="1:7">
      <c r="A31" t="s">
        <v>130</v>
      </c>
      <c r="B31">
        <v>30059.58</v>
      </c>
      <c r="C31">
        <v>31119.27</v>
      </c>
      <c r="D31">
        <v>29997.62</v>
      </c>
      <c r="E31">
        <v>31082.560000000001</v>
      </c>
      <c r="F31" t="s">
        <v>131</v>
      </c>
      <c r="G31">
        <v>4.8899999999999999E-2</v>
      </c>
    </row>
    <row r="32" spans="1:7">
      <c r="A32" t="s">
        <v>132</v>
      </c>
      <c r="B32">
        <v>31187.32</v>
      </c>
      <c r="C32">
        <v>32889.81</v>
      </c>
      <c r="D32">
        <v>31161.41</v>
      </c>
      <c r="E32">
        <v>32861.800000000003</v>
      </c>
      <c r="F32" t="s">
        <v>133</v>
      </c>
      <c r="G32">
        <v>5.7200000000000001E-2</v>
      </c>
    </row>
    <row r="33" spans="1:7">
      <c r="A33" t="s">
        <v>134</v>
      </c>
      <c r="B33">
        <v>32754.27</v>
      </c>
      <c r="C33">
        <v>33071.93</v>
      </c>
      <c r="D33">
        <v>31727.05</v>
      </c>
      <c r="E33">
        <v>32403.22</v>
      </c>
      <c r="F33" t="s">
        <v>135</v>
      </c>
      <c r="G33">
        <v>-1.4E-2</v>
      </c>
    </row>
    <row r="34" spans="1:7">
      <c r="A34" t="s">
        <v>136</v>
      </c>
      <c r="B34">
        <v>32454.1</v>
      </c>
      <c r="C34">
        <v>33817.96</v>
      </c>
      <c r="D34">
        <v>32424.99</v>
      </c>
      <c r="E34">
        <v>33747.86</v>
      </c>
      <c r="F34" t="s">
        <v>137</v>
      </c>
      <c r="G34">
        <v>4.1500000000000002E-2</v>
      </c>
    </row>
    <row r="35" spans="1:7">
      <c r="A35" t="s">
        <v>138</v>
      </c>
      <c r="B35">
        <v>33662.050000000003</v>
      </c>
      <c r="C35">
        <v>33987.06</v>
      </c>
      <c r="D35">
        <v>33239.75</v>
      </c>
      <c r="E35">
        <v>33745.69</v>
      </c>
      <c r="F35" t="s">
        <v>117</v>
      </c>
      <c r="G35">
        <v>-1E-4</v>
      </c>
    </row>
    <row r="36" spans="1:7">
      <c r="A36" t="s">
        <v>139</v>
      </c>
      <c r="B36">
        <v>33760.300000000003</v>
      </c>
      <c r="C36">
        <v>34386.51</v>
      </c>
      <c r="D36">
        <v>33559.18</v>
      </c>
      <c r="E36">
        <v>34347.03</v>
      </c>
      <c r="F36" t="s">
        <v>140</v>
      </c>
      <c r="G36">
        <v>1.78E-2</v>
      </c>
    </row>
    <row r="37" spans="1:7">
      <c r="A37" t="s">
        <v>141</v>
      </c>
      <c r="B37">
        <v>34275.910000000003</v>
      </c>
      <c r="C37">
        <v>34595.51</v>
      </c>
      <c r="D37">
        <v>33583.769999999997</v>
      </c>
      <c r="E37">
        <v>34429.879999999997</v>
      </c>
      <c r="F37" t="s">
        <v>142</v>
      </c>
      <c r="G37">
        <v>2.3999999999999998E-3</v>
      </c>
    </row>
    <row r="38" spans="1:7">
      <c r="A38" t="s">
        <v>143</v>
      </c>
      <c r="B38">
        <v>34335.730000000003</v>
      </c>
      <c r="C38">
        <v>34335.730000000003</v>
      </c>
      <c r="D38">
        <v>33418.589999999997</v>
      </c>
      <c r="E38">
        <v>33476.46</v>
      </c>
      <c r="F38" t="s">
        <v>115</v>
      </c>
      <c r="G38">
        <v>-2.7699999999999999E-2</v>
      </c>
    </row>
    <row r="39" spans="1:7">
      <c r="A39" t="s">
        <v>144</v>
      </c>
      <c r="B39">
        <v>33519.5</v>
      </c>
      <c r="C39">
        <v>34712.28</v>
      </c>
      <c r="D39">
        <v>32654.59</v>
      </c>
      <c r="E39">
        <v>32920.46</v>
      </c>
      <c r="F39" t="s">
        <v>145</v>
      </c>
      <c r="G39">
        <v>-1.66E-2</v>
      </c>
    </row>
    <row r="40" spans="1:7">
      <c r="A40" t="s">
        <v>146</v>
      </c>
      <c r="B40">
        <v>32921.449999999997</v>
      </c>
      <c r="C40">
        <v>33437.839999999997</v>
      </c>
      <c r="D40">
        <v>32573.43</v>
      </c>
      <c r="E40">
        <v>33203.93</v>
      </c>
      <c r="F40" t="s">
        <v>103</v>
      </c>
      <c r="G40">
        <v>8.6E-3</v>
      </c>
    </row>
    <row r="41" spans="1:7">
      <c r="A41" t="s">
        <v>147</v>
      </c>
      <c r="B41">
        <v>33224.230000000003</v>
      </c>
      <c r="C41">
        <v>33387.72</v>
      </c>
      <c r="D41">
        <v>32847.82</v>
      </c>
      <c r="E41">
        <v>33147.25</v>
      </c>
      <c r="F41" t="s">
        <v>148</v>
      </c>
      <c r="G41">
        <v>-1.6999999999999999E-3</v>
      </c>
    </row>
    <row r="42" spans="1:7">
      <c r="A42" t="s">
        <v>149</v>
      </c>
      <c r="B42">
        <v>33148.9</v>
      </c>
      <c r="C42">
        <v>33710.660000000003</v>
      </c>
      <c r="D42">
        <v>32812.33</v>
      </c>
      <c r="E42">
        <v>33630.61</v>
      </c>
      <c r="F42" t="s">
        <v>150</v>
      </c>
      <c r="G42">
        <v>1.46E-2</v>
      </c>
    </row>
    <row r="43" spans="1:7">
      <c r="A43" t="s">
        <v>151</v>
      </c>
      <c r="B43">
        <v>33664.39</v>
      </c>
      <c r="C43">
        <v>34342.32</v>
      </c>
      <c r="D43">
        <v>33421.800000000003</v>
      </c>
      <c r="E43">
        <v>34302.61</v>
      </c>
      <c r="F43" t="s">
        <v>115</v>
      </c>
      <c r="G43">
        <v>0.02</v>
      </c>
    </row>
    <row r="44" spans="1:7">
      <c r="A44" t="s">
        <v>152</v>
      </c>
      <c r="B44">
        <v>34222.32</v>
      </c>
      <c r="C44">
        <v>34269.97</v>
      </c>
      <c r="D44">
        <v>32948.93</v>
      </c>
      <c r="E44">
        <v>33375.49</v>
      </c>
      <c r="F44" t="s">
        <v>153</v>
      </c>
      <c r="G44">
        <v>-2.7E-2</v>
      </c>
    </row>
    <row r="45" spans="1:7">
      <c r="A45" t="s">
        <v>154</v>
      </c>
      <c r="B45">
        <v>33439.56</v>
      </c>
      <c r="C45">
        <v>34164.33</v>
      </c>
      <c r="D45">
        <v>33273.21</v>
      </c>
      <c r="E45">
        <v>33978.080000000002</v>
      </c>
      <c r="F45" t="s">
        <v>155</v>
      </c>
      <c r="G45">
        <v>1.8100000000000002E-2</v>
      </c>
    </row>
    <row r="46" spans="1:7">
      <c r="A46" t="s">
        <v>156</v>
      </c>
      <c r="B46">
        <v>33909.21</v>
      </c>
      <c r="C46">
        <v>34334.699999999997</v>
      </c>
      <c r="D46">
        <v>33581.42</v>
      </c>
      <c r="E46">
        <v>33926.01</v>
      </c>
      <c r="F46" t="s">
        <v>157</v>
      </c>
      <c r="G46">
        <v>-1.5E-3</v>
      </c>
    </row>
    <row r="47" spans="1:7">
      <c r="A47" t="s">
        <v>158</v>
      </c>
      <c r="B47">
        <v>33874.44</v>
      </c>
      <c r="C47">
        <v>34252.57</v>
      </c>
      <c r="D47">
        <v>33591.99</v>
      </c>
      <c r="E47">
        <v>33869.269999999997</v>
      </c>
      <c r="F47" t="s">
        <v>159</v>
      </c>
      <c r="G47">
        <v>-1.6999999999999999E-3</v>
      </c>
    </row>
    <row r="48" spans="1:7">
      <c r="A48" t="s">
        <v>160</v>
      </c>
      <c r="B48">
        <v>33887.39</v>
      </c>
      <c r="C48">
        <v>34331.47</v>
      </c>
      <c r="D48">
        <v>33517.730000000003</v>
      </c>
      <c r="E48">
        <v>33826.69</v>
      </c>
      <c r="F48" t="s">
        <v>111</v>
      </c>
      <c r="G48">
        <v>-1.2999999999999999E-3</v>
      </c>
    </row>
    <row r="49" spans="1:7">
      <c r="A49" t="s">
        <v>161</v>
      </c>
      <c r="B49">
        <v>33699.69</v>
      </c>
      <c r="C49">
        <v>33699.69</v>
      </c>
      <c r="D49">
        <v>32643.48</v>
      </c>
      <c r="E49">
        <v>32816.92</v>
      </c>
      <c r="F49" t="s">
        <v>162</v>
      </c>
      <c r="G49">
        <v>-2.9899999999999999E-2</v>
      </c>
    </row>
    <row r="50" spans="1:7">
      <c r="A50" t="s">
        <v>163</v>
      </c>
      <c r="B50">
        <v>32906.160000000003</v>
      </c>
      <c r="C50">
        <v>33405.82</v>
      </c>
      <c r="D50">
        <v>32500.71</v>
      </c>
      <c r="E50">
        <v>33390.97</v>
      </c>
      <c r="F50" t="s">
        <v>164</v>
      </c>
      <c r="G50">
        <v>1.7500000000000002E-2</v>
      </c>
    </row>
    <row r="51" spans="1:7">
      <c r="A51" t="s">
        <v>165</v>
      </c>
      <c r="B51">
        <v>33425.32</v>
      </c>
      <c r="C51">
        <v>33572.22</v>
      </c>
      <c r="D51">
        <v>31783.41</v>
      </c>
      <c r="E51">
        <v>31909.64</v>
      </c>
      <c r="F51" t="s">
        <v>109</v>
      </c>
      <c r="G51">
        <v>-4.4400000000000002E-2</v>
      </c>
    </row>
    <row r="52" spans="1:7">
      <c r="A52" t="s">
        <v>166</v>
      </c>
      <c r="B52">
        <v>31819.93</v>
      </c>
      <c r="C52">
        <v>32306.59</v>
      </c>
      <c r="D52">
        <v>31429.82</v>
      </c>
      <c r="E52">
        <v>31861.98</v>
      </c>
      <c r="F52" t="s">
        <v>167</v>
      </c>
      <c r="G52">
        <v>-1.5E-3</v>
      </c>
    </row>
    <row r="53" spans="1:7">
      <c r="A53" t="s">
        <v>168</v>
      </c>
      <c r="B53">
        <v>31872.33</v>
      </c>
      <c r="C53">
        <v>32761.89</v>
      </c>
      <c r="D53">
        <v>31805.18</v>
      </c>
      <c r="E53">
        <v>32237.53</v>
      </c>
      <c r="F53" t="s">
        <v>169</v>
      </c>
      <c r="G53">
        <v>1.18E-2</v>
      </c>
    </row>
    <row r="54" spans="1:7">
      <c r="A54" t="s">
        <v>170</v>
      </c>
      <c r="B54">
        <v>32276.720000000001</v>
      </c>
      <c r="C54">
        <v>33291</v>
      </c>
      <c r="D54">
        <v>32276.720000000001</v>
      </c>
      <c r="E54">
        <v>33274.15</v>
      </c>
      <c r="F54" t="s">
        <v>171</v>
      </c>
      <c r="G54">
        <v>3.2199999999999999E-2</v>
      </c>
    </row>
    <row r="55" spans="1:7">
      <c r="A55" t="s">
        <v>172</v>
      </c>
      <c r="B55">
        <v>33245.78</v>
      </c>
      <c r="C55">
        <v>33634.720000000001</v>
      </c>
      <c r="D55">
        <v>33245.78</v>
      </c>
      <c r="E55">
        <v>33485.29</v>
      </c>
      <c r="F55" t="s">
        <v>173</v>
      </c>
      <c r="G55">
        <v>6.3E-3</v>
      </c>
    </row>
    <row r="56" spans="1:7">
      <c r="A56" t="s">
        <v>174</v>
      </c>
      <c r="B56">
        <v>33425.25</v>
      </c>
      <c r="C56">
        <v>34082.94</v>
      </c>
      <c r="D56">
        <v>33343.43</v>
      </c>
      <c r="E56">
        <v>33886.47</v>
      </c>
      <c r="F56" t="s">
        <v>175</v>
      </c>
      <c r="G56">
        <v>1.2E-2</v>
      </c>
    </row>
    <row r="57" spans="1:7">
      <c r="A57" t="s">
        <v>176</v>
      </c>
      <c r="B57">
        <v>33930.46</v>
      </c>
      <c r="C57">
        <v>34018.620000000003</v>
      </c>
      <c r="D57">
        <v>33677.74</v>
      </c>
      <c r="E57">
        <v>33808.959999999999</v>
      </c>
      <c r="F57" t="s">
        <v>177</v>
      </c>
      <c r="G57">
        <v>-2.3E-3</v>
      </c>
    </row>
    <row r="58" spans="1:7">
      <c r="A58" t="s">
        <v>178</v>
      </c>
      <c r="B58">
        <v>33805.040000000001</v>
      </c>
      <c r="C58">
        <v>34104.559999999998</v>
      </c>
      <c r="D58">
        <v>33235.85</v>
      </c>
      <c r="E58">
        <v>34098.160000000003</v>
      </c>
      <c r="F58" t="s">
        <v>109</v>
      </c>
      <c r="G58">
        <v>8.6E-3</v>
      </c>
    </row>
    <row r="59" spans="1:7">
      <c r="A59" t="s">
        <v>179</v>
      </c>
      <c r="B59">
        <v>34116.81</v>
      </c>
      <c r="C59">
        <v>34257.83</v>
      </c>
      <c r="D59">
        <v>32937.5</v>
      </c>
      <c r="E59">
        <v>33674.379999999997</v>
      </c>
      <c r="F59" t="s">
        <v>150</v>
      </c>
      <c r="G59">
        <v>-1.24E-2</v>
      </c>
    </row>
    <row r="60" spans="1:7">
      <c r="A60" t="s">
        <v>180</v>
      </c>
      <c r="B60">
        <v>33715.15</v>
      </c>
      <c r="C60">
        <v>33772.089999999997</v>
      </c>
      <c r="D60">
        <v>33110.61</v>
      </c>
      <c r="E60">
        <v>33300.620000000003</v>
      </c>
      <c r="F60" t="s">
        <v>181</v>
      </c>
      <c r="G60">
        <v>-1.11E-2</v>
      </c>
    </row>
    <row r="61" spans="1:7">
      <c r="A61" t="s">
        <v>182</v>
      </c>
      <c r="B61">
        <v>33321.21</v>
      </c>
      <c r="C61">
        <v>33652.9</v>
      </c>
      <c r="D61">
        <v>33006.19</v>
      </c>
      <c r="E61">
        <v>33426.629999999997</v>
      </c>
      <c r="F61" t="s">
        <v>183</v>
      </c>
      <c r="G61">
        <v>3.8E-3</v>
      </c>
    </row>
    <row r="62" spans="1:7">
      <c r="A62" t="s">
        <v>184</v>
      </c>
      <c r="B62">
        <v>33408.54</v>
      </c>
      <c r="C62">
        <v>33512.300000000003</v>
      </c>
      <c r="D62">
        <v>32586.560000000001</v>
      </c>
      <c r="E62">
        <v>33093.339999999997</v>
      </c>
      <c r="F62" t="s">
        <v>91</v>
      </c>
      <c r="G62">
        <v>-0.01</v>
      </c>
    </row>
    <row r="63" spans="1:7">
      <c r="A63" t="s">
        <v>185</v>
      </c>
      <c r="B63">
        <v>33103.65</v>
      </c>
      <c r="C63">
        <v>33805</v>
      </c>
      <c r="D63">
        <v>32704.51</v>
      </c>
      <c r="E63">
        <v>33762.76</v>
      </c>
      <c r="F63" t="s">
        <v>186</v>
      </c>
      <c r="G63">
        <v>2.0199999999999999E-2</v>
      </c>
    </row>
    <row r="64" spans="1:7">
      <c r="A64" t="s">
        <v>187</v>
      </c>
      <c r="B64">
        <v>33771.129999999997</v>
      </c>
      <c r="C64">
        <v>33975.32</v>
      </c>
      <c r="D64">
        <v>33399.69</v>
      </c>
      <c r="E64">
        <v>33876.78</v>
      </c>
      <c r="F64" t="s">
        <v>188</v>
      </c>
      <c r="G64">
        <v>3.3999999999999998E-3</v>
      </c>
    </row>
    <row r="65" spans="1:7">
      <c r="A65" t="s">
        <v>189</v>
      </c>
      <c r="B65">
        <v>33906.800000000003</v>
      </c>
      <c r="C65">
        <v>34588.68</v>
      </c>
      <c r="D65">
        <v>33783.550000000003</v>
      </c>
      <c r="E65">
        <v>34299.120000000003</v>
      </c>
      <c r="F65" t="s">
        <v>190</v>
      </c>
      <c r="G65">
        <v>1.2500000000000001E-2</v>
      </c>
    </row>
    <row r="66" spans="1:7">
      <c r="A66" t="s">
        <v>191</v>
      </c>
      <c r="B66">
        <v>34206.660000000003</v>
      </c>
      <c r="C66">
        <v>34206.660000000003</v>
      </c>
      <c r="D66">
        <v>33646.49</v>
      </c>
      <c r="E66">
        <v>33727.43</v>
      </c>
      <c r="F66" t="s">
        <v>192</v>
      </c>
      <c r="G66">
        <v>-1.67E-2</v>
      </c>
    </row>
    <row r="67" spans="1:7">
      <c r="A67" t="s">
        <v>193</v>
      </c>
      <c r="B67">
        <v>33730.79</v>
      </c>
      <c r="C67">
        <v>34467.35</v>
      </c>
      <c r="D67">
        <v>33610.32</v>
      </c>
      <c r="E67">
        <v>34407.599999999999</v>
      </c>
      <c r="F67" t="s">
        <v>164</v>
      </c>
      <c r="G67">
        <v>2.0199999999999999E-2</v>
      </c>
    </row>
    <row r="68" spans="1:7">
      <c r="A68" t="s">
        <v>194</v>
      </c>
      <c r="B68">
        <v>34369.78</v>
      </c>
      <c r="C68">
        <v>34465.599999999999</v>
      </c>
      <c r="D68">
        <v>33716.75</v>
      </c>
      <c r="E68">
        <v>33734.879999999997</v>
      </c>
      <c r="F68" t="s">
        <v>195</v>
      </c>
      <c r="G68">
        <v>-1.9599999999999999E-2</v>
      </c>
    </row>
    <row r="69" spans="1:7">
      <c r="A69" t="s">
        <v>196</v>
      </c>
      <c r="B69">
        <v>33705.68</v>
      </c>
      <c r="C69">
        <v>34592.26</v>
      </c>
      <c r="D69">
        <v>33705.68</v>
      </c>
      <c r="E69">
        <v>34509.03</v>
      </c>
      <c r="F69" t="s">
        <v>171</v>
      </c>
      <c r="G69">
        <v>2.29E-2</v>
      </c>
    </row>
    <row r="70" spans="1:7">
      <c r="A70" t="s">
        <v>197</v>
      </c>
      <c r="B70">
        <v>34499.74</v>
      </c>
      <c r="C70">
        <v>35372.769999999997</v>
      </c>
      <c r="D70">
        <v>34418.720000000001</v>
      </c>
      <c r="E70">
        <v>35227.69</v>
      </c>
      <c r="F70" t="s">
        <v>157</v>
      </c>
      <c r="G70">
        <v>2.0799999999999999E-2</v>
      </c>
    </row>
    <row r="71" spans="1:7">
      <c r="A71" t="s">
        <v>198</v>
      </c>
      <c r="B71">
        <v>35230.79</v>
      </c>
      <c r="C71">
        <v>35645.35</v>
      </c>
      <c r="D71">
        <v>35216.58</v>
      </c>
      <c r="E71">
        <v>35459.29</v>
      </c>
      <c r="F71" t="s">
        <v>79</v>
      </c>
      <c r="G71">
        <v>6.6E-3</v>
      </c>
    </row>
    <row r="72" spans="1:7">
      <c r="A72" t="s">
        <v>199</v>
      </c>
      <c r="B72">
        <v>35465.97</v>
      </c>
      <c r="C72">
        <v>35679.129999999997</v>
      </c>
      <c r="D72">
        <v>35033.760000000002</v>
      </c>
      <c r="E72">
        <v>35065.620000000003</v>
      </c>
      <c r="F72" t="s">
        <v>171</v>
      </c>
      <c r="G72">
        <v>-1.11E-2</v>
      </c>
    </row>
    <row r="73" spans="1:7">
      <c r="A73" t="s">
        <v>200</v>
      </c>
      <c r="B73">
        <v>35125.599999999999</v>
      </c>
      <c r="C73">
        <v>35578.58</v>
      </c>
      <c r="D73">
        <v>35007.410000000003</v>
      </c>
      <c r="E73">
        <v>35281.4</v>
      </c>
      <c r="F73" t="s">
        <v>188</v>
      </c>
      <c r="G73">
        <v>6.1999999999999998E-3</v>
      </c>
    </row>
    <row r="74" spans="1:7">
      <c r="A74" t="s">
        <v>201</v>
      </c>
      <c r="B74">
        <v>35266.47</v>
      </c>
      <c r="C74">
        <v>35334.93</v>
      </c>
      <c r="D74">
        <v>34265.230000000003</v>
      </c>
      <c r="E74">
        <v>34501.879999999997</v>
      </c>
      <c r="F74" t="s">
        <v>202</v>
      </c>
      <c r="G74">
        <v>-2.2100000000000002E-2</v>
      </c>
    </row>
    <row r="75" spans="1:7">
      <c r="A75" t="s">
        <v>203</v>
      </c>
      <c r="B75">
        <v>34531.279999999999</v>
      </c>
      <c r="C75">
        <v>34693.660000000003</v>
      </c>
      <c r="D75">
        <v>34029.39</v>
      </c>
      <c r="E75">
        <v>34346.959999999999</v>
      </c>
      <c r="F75" t="s">
        <v>204</v>
      </c>
      <c r="G75">
        <v>-4.4999999999999997E-3</v>
      </c>
    </row>
    <row r="76" spans="1:7">
      <c r="A76" t="s">
        <v>205</v>
      </c>
      <c r="B76">
        <v>34441.64</v>
      </c>
      <c r="C76">
        <v>35067.269999999997</v>
      </c>
      <c r="D76">
        <v>34441.64</v>
      </c>
      <c r="E76">
        <v>34838.01</v>
      </c>
      <c r="F76" t="s">
        <v>204</v>
      </c>
      <c r="G76">
        <v>1.43E-2</v>
      </c>
    </row>
    <row r="77" spans="1:7">
      <c r="A77" t="s">
        <v>206</v>
      </c>
      <c r="B77">
        <v>34824.39</v>
      </c>
      <c r="C77">
        <v>34869.599999999999</v>
      </c>
      <c r="D77">
        <v>34291.75</v>
      </c>
      <c r="E77">
        <v>34577.279999999999</v>
      </c>
      <c r="F77" t="s">
        <v>204</v>
      </c>
      <c r="G77">
        <v>-7.4999999999999997E-3</v>
      </c>
    </row>
    <row r="78" spans="1:7">
      <c r="A78" t="s">
        <v>207</v>
      </c>
      <c r="B78">
        <v>34718.800000000003</v>
      </c>
      <c r="C78">
        <v>34977.800000000003</v>
      </c>
      <c r="D78">
        <v>34510.480000000003</v>
      </c>
      <c r="E78">
        <v>34618.769999999997</v>
      </c>
      <c r="F78" t="s">
        <v>204</v>
      </c>
      <c r="G78">
        <v>1.1999999999999999E-3</v>
      </c>
    </row>
    <row r="79" spans="1:7">
      <c r="A79" t="s">
        <v>208</v>
      </c>
      <c r="B79">
        <v>34639.25</v>
      </c>
      <c r="C79">
        <v>34775.410000000003</v>
      </c>
      <c r="D79">
        <v>33949.17</v>
      </c>
      <c r="E79">
        <v>33964.44</v>
      </c>
      <c r="F79" t="s">
        <v>204</v>
      </c>
      <c r="G79">
        <v>-1.89E-2</v>
      </c>
    </row>
    <row r="80" spans="1:7">
      <c r="A80" t="s">
        <v>209</v>
      </c>
      <c r="B80">
        <v>33907.589999999997</v>
      </c>
      <c r="C80">
        <v>34016.5</v>
      </c>
      <c r="D80">
        <v>33306.300000000003</v>
      </c>
      <c r="E80">
        <v>33507.760000000002</v>
      </c>
      <c r="F80" t="s">
        <v>204</v>
      </c>
      <c r="G80">
        <v>-1.34E-2</v>
      </c>
    </row>
    <row r="81" spans="1:7">
      <c r="A81" t="s">
        <v>210</v>
      </c>
      <c r="B81">
        <v>33431.31</v>
      </c>
      <c r="C81">
        <v>33556.26</v>
      </c>
      <c r="D81">
        <v>32848.300000000003</v>
      </c>
      <c r="E81">
        <v>33407.58</v>
      </c>
      <c r="F81" t="s">
        <v>204</v>
      </c>
      <c r="G81">
        <v>-3.0000000000000001E-3</v>
      </c>
    </row>
    <row r="82" spans="1:7">
      <c r="A82" t="s">
        <v>211</v>
      </c>
      <c r="B82">
        <v>33289.42</v>
      </c>
      <c r="C82">
        <v>33956.980000000003</v>
      </c>
      <c r="D82">
        <v>33253.96</v>
      </c>
      <c r="E82">
        <v>33670.36</v>
      </c>
      <c r="F82" t="s">
        <v>204</v>
      </c>
      <c r="G82">
        <v>7.9000000000000008E-3</v>
      </c>
    </row>
    <row r="83" spans="1:7">
      <c r="A83" t="s">
        <v>212</v>
      </c>
      <c r="B83">
        <v>33863.01</v>
      </c>
      <c r="C83">
        <v>34147.19</v>
      </c>
      <c r="D83">
        <v>33119.5</v>
      </c>
      <c r="E83">
        <v>33127.21</v>
      </c>
      <c r="F83" t="s">
        <v>204</v>
      </c>
      <c r="G83">
        <v>-1.61E-2</v>
      </c>
    </row>
    <row r="84" spans="1:7">
      <c r="A84" t="s">
        <v>213</v>
      </c>
      <c r="B84">
        <v>32995.760000000002</v>
      </c>
      <c r="C84">
        <v>33271.99</v>
      </c>
      <c r="D84">
        <v>32328.799999999999</v>
      </c>
      <c r="E84">
        <v>32418.05</v>
      </c>
      <c r="F84" t="s">
        <v>204</v>
      </c>
      <c r="G84">
        <v>-2.1399999999999999E-2</v>
      </c>
    </row>
    <row r="85" spans="1:7">
      <c r="A85" t="s">
        <v>214</v>
      </c>
      <c r="B85">
        <v>32651.69</v>
      </c>
      <c r="C85">
        <v>34163.31</v>
      </c>
      <c r="D85">
        <v>32645.38</v>
      </c>
      <c r="E85">
        <v>34061.32</v>
      </c>
      <c r="F85" t="s">
        <v>204</v>
      </c>
      <c r="G85">
        <v>5.0700000000000002E-2</v>
      </c>
    </row>
    <row r="86" spans="1:7">
      <c r="A86" t="s">
        <v>215</v>
      </c>
      <c r="B86">
        <v>34085.31</v>
      </c>
      <c r="C86">
        <v>34309.760000000002</v>
      </c>
      <c r="D86">
        <v>33861</v>
      </c>
      <c r="E86">
        <v>34283.1</v>
      </c>
      <c r="F86" t="s">
        <v>204</v>
      </c>
      <c r="G86">
        <v>6.4999999999999997E-3</v>
      </c>
    </row>
    <row r="87" spans="1:7">
      <c r="A87" t="s">
        <v>216</v>
      </c>
      <c r="B87">
        <v>34243.14</v>
      </c>
      <c r="C87">
        <v>35051.040000000001</v>
      </c>
      <c r="D87">
        <v>34208.53</v>
      </c>
      <c r="E87">
        <v>34947.279999999999</v>
      </c>
      <c r="F87" t="s">
        <v>204</v>
      </c>
      <c r="G87">
        <v>1.9400000000000001E-2</v>
      </c>
    </row>
    <row r="88" spans="1:7">
      <c r="A88" t="s">
        <v>217</v>
      </c>
      <c r="B88">
        <v>34928.269999999997</v>
      </c>
      <c r="C88">
        <v>35399.040000000001</v>
      </c>
      <c r="D88">
        <v>34907.980000000003</v>
      </c>
      <c r="E88">
        <v>35390.57</v>
      </c>
      <c r="F88" t="s">
        <v>204</v>
      </c>
      <c r="G88">
        <v>1.2699999999999999E-2</v>
      </c>
    </row>
    <row r="89" spans="1:7">
      <c r="A89" t="s">
        <v>218</v>
      </c>
      <c r="B89">
        <v>35376.44</v>
      </c>
      <c r="C89">
        <v>36264.75</v>
      </c>
      <c r="D89">
        <v>35280.67</v>
      </c>
      <c r="E89">
        <v>36245.5</v>
      </c>
      <c r="F89" t="s">
        <v>204</v>
      </c>
      <c r="G89">
        <v>2.4199999999999999E-2</v>
      </c>
    </row>
    <row r="90" spans="1:7">
      <c r="A90" t="s">
        <v>219</v>
      </c>
      <c r="B90">
        <v>36039.24</v>
      </c>
      <c r="C90">
        <v>36296.199999999997</v>
      </c>
      <c r="D90">
        <v>36012.18</v>
      </c>
      <c r="E90">
        <v>36247.74</v>
      </c>
      <c r="F90" t="s">
        <v>204</v>
      </c>
      <c r="G90">
        <v>1E-4</v>
      </c>
    </row>
    <row r="91" spans="1:7">
      <c r="A91" t="s">
        <v>220</v>
      </c>
      <c r="B91">
        <v>36274.85</v>
      </c>
      <c r="C91">
        <v>37346.06</v>
      </c>
      <c r="D91">
        <v>36232.199999999997</v>
      </c>
      <c r="E91">
        <v>37309.22</v>
      </c>
      <c r="F91" t="s">
        <v>204</v>
      </c>
      <c r="G91">
        <v>2.93E-2</v>
      </c>
    </row>
    <row r="92" spans="1:7">
      <c r="A92" t="s">
        <v>221</v>
      </c>
      <c r="B92">
        <v>37323.65</v>
      </c>
      <c r="C92">
        <v>37641.300000000003</v>
      </c>
      <c r="D92">
        <v>37075.82</v>
      </c>
      <c r="E92">
        <v>37385.97</v>
      </c>
      <c r="F92" t="s">
        <v>204</v>
      </c>
      <c r="G92">
        <v>2.0999999999999999E-3</v>
      </c>
    </row>
    <row r="93" spans="1:7">
      <c r="A93" t="s">
        <v>222</v>
      </c>
      <c r="B93">
        <v>37405.9</v>
      </c>
      <c r="C93">
        <v>37778.699999999997</v>
      </c>
      <c r="D93">
        <v>37371.83</v>
      </c>
      <c r="E93">
        <v>37689.54</v>
      </c>
      <c r="F93" t="s">
        <v>204</v>
      </c>
      <c r="G93">
        <v>8.0999999999999996E-3</v>
      </c>
    </row>
    <row r="94" spans="1:7">
      <c r="A94" t="s">
        <v>223</v>
      </c>
      <c r="B94">
        <v>37499.54</v>
      </c>
      <c r="C94">
        <v>37789.51</v>
      </c>
      <c r="D94">
        <v>37324.25</v>
      </c>
      <c r="E94">
        <v>37466.11</v>
      </c>
      <c r="F94" t="s">
        <v>204</v>
      </c>
      <c r="G94">
        <v>-5.8999999999999999E-3</v>
      </c>
    </row>
    <row r="95" spans="1:7">
      <c r="A95" t="s">
        <v>224</v>
      </c>
      <c r="B95">
        <v>37321.120000000003</v>
      </c>
      <c r="C95">
        <v>37821.760000000002</v>
      </c>
      <c r="D95">
        <v>37249.49</v>
      </c>
      <c r="E95">
        <v>37593.24</v>
      </c>
      <c r="F95" t="s">
        <v>204</v>
      </c>
      <c r="G95">
        <v>3.3999999999999998E-3</v>
      </c>
    </row>
    <row r="96" spans="1:7">
      <c r="A96" t="s">
        <v>225</v>
      </c>
      <c r="B96">
        <v>37498.370000000003</v>
      </c>
      <c r="C96">
        <v>37926.5</v>
      </c>
      <c r="D96">
        <v>37127.81</v>
      </c>
      <c r="E96">
        <v>37863.599999999999</v>
      </c>
      <c r="F96" t="s">
        <v>204</v>
      </c>
      <c r="G96">
        <v>7.1999999999999998E-3</v>
      </c>
    </row>
    <row r="97" spans="1:7">
      <c r="A97" t="s">
        <v>226</v>
      </c>
      <c r="B97">
        <v>37947.33</v>
      </c>
      <c r="C97">
        <v>38214.589999999997</v>
      </c>
      <c r="D97">
        <v>37796.699999999997</v>
      </c>
      <c r="E97">
        <v>38109.43</v>
      </c>
      <c r="F97" t="s">
        <v>204</v>
      </c>
      <c r="G97">
        <v>6.4999999999999997E-3</v>
      </c>
    </row>
    <row r="98" spans="1:7">
      <c r="A98" t="s">
        <v>227</v>
      </c>
      <c r="B98">
        <v>38111.53</v>
      </c>
      <c r="C98">
        <v>38782.19</v>
      </c>
      <c r="D98">
        <v>38061.379999999997</v>
      </c>
      <c r="E98">
        <v>38654.620000000003</v>
      </c>
      <c r="F98" t="s">
        <v>204</v>
      </c>
      <c r="G98">
        <v>1.43E-2</v>
      </c>
    </row>
    <row r="99" spans="1:7">
      <c r="A99" t="s">
        <v>228</v>
      </c>
      <c r="B99">
        <v>38546.769999999997</v>
      </c>
      <c r="C99">
        <v>38752.42</v>
      </c>
      <c r="D99">
        <v>38222</v>
      </c>
      <c r="E99">
        <v>38671.300000000003</v>
      </c>
      <c r="F99" t="s">
        <v>204</v>
      </c>
      <c r="G99">
        <v>4.0000000000000002E-4</v>
      </c>
    </row>
    <row r="100" spans="1:7">
      <c r="A100" t="s">
        <v>229</v>
      </c>
      <c r="B100">
        <v>38656.76</v>
      </c>
      <c r="C100">
        <v>38926.410000000003</v>
      </c>
      <c r="D100">
        <v>38041.33</v>
      </c>
      <c r="E100">
        <v>38627.99</v>
      </c>
      <c r="F100" t="s">
        <v>204</v>
      </c>
      <c r="G100">
        <v>-1.1000000000000001E-3</v>
      </c>
    </row>
    <row r="101" spans="1:7">
      <c r="A101" t="s">
        <v>230</v>
      </c>
      <c r="B101">
        <v>38552</v>
      </c>
      <c r="C101">
        <v>39281.949999999997</v>
      </c>
      <c r="D101">
        <v>38339.57</v>
      </c>
      <c r="E101">
        <v>39131.53</v>
      </c>
      <c r="F101" t="s">
        <v>204</v>
      </c>
      <c r="G101">
        <v>1.2999999999999999E-2</v>
      </c>
    </row>
    <row r="102" spans="1:7">
      <c r="A102" t="s">
        <v>231</v>
      </c>
      <c r="B102">
        <v>39165.129999999997</v>
      </c>
      <c r="C102">
        <v>39245.89</v>
      </c>
      <c r="D102">
        <v>38741.870000000003</v>
      </c>
      <c r="E102">
        <v>39087.379999999997</v>
      </c>
      <c r="F102" t="s">
        <v>204</v>
      </c>
      <c r="G102">
        <v>-1.1000000000000001E-3</v>
      </c>
    </row>
    <row r="103" spans="1:7">
      <c r="A103" t="s">
        <v>232</v>
      </c>
      <c r="B103">
        <v>38946.01</v>
      </c>
      <c r="C103">
        <v>39087.4</v>
      </c>
      <c r="D103">
        <v>38457.83</v>
      </c>
      <c r="E103">
        <v>38723.15</v>
      </c>
      <c r="F103" t="s">
        <v>204</v>
      </c>
      <c r="G103">
        <v>-9.2999999999999992E-3</v>
      </c>
    </row>
    <row r="104" spans="1:7">
      <c r="A104" t="s">
        <v>233</v>
      </c>
      <c r="B104">
        <v>38667.21</v>
      </c>
      <c r="C104">
        <v>39200.67</v>
      </c>
      <c r="D104">
        <v>38483.57</v>
      </c>
      <c r="E104">
        <v>38714.769999999997</v>
      </c>
      <c r="F104" t="s">
        <v>204</v>
      </c>
      <c r="G104">
        <v>-2.0000000000000001E-4</v>
      </c>
    </row>
    <row r="105" spans="1:7">
      <c r="A105" t="s">
        <v>234</v>
      </c>
      <c r="B105">
        <v>38826.93</v>
      </c>
      <c r="C105">
        <v>39887.480000000003</v>
      </c>
      <c r="D105">
        <v>38761.519999999997</v>
      </c>
      <c r="E105">
        <v>39475.64</v>
      </c>
      <c r="F105" t="s">
        <v>204</v>
      </c>
      <c r="G105">
        <v>1.9699999999999999E-2</v>
      </c>
    </row>
    <row r="106" spans="1:7">
      <c r="A106" t="s">
        <v>235</v>
      </c>
      <c r="B106">
        <v>39410.54</v>
      </c>
      <c r="C106">
        <v>39867.879999999997</v>
      </c>
      <c r="D106">
        <v>39278.86</v>
      </c>
      <c r="E106">
        <v>39807.18</v>
      </c>
      <c r="F106" t="s">
        <v>204</v>
      </c>
      <c r="G106">
        <v>8.3999999999999995E-3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E46A-5906-4AAE-9BE6-3DBFF47A9CF2}">
  <dimension ref="A1:G107"/>
  <sheetViews>
    <sheetView workbookViewId="0"/>
  </sheetViews>
  <sheetFormatPr defaultColWidth="8.7109375" defaultRowHeight="15"/>
  <cols>
    <col min="1" max="1" width="10.28515625" bestFit="1" customWidth="1"/>
    <col min="2" max="7" width="11" bestFit="1" customWidth="1"/>
  </cols>
  <sheetData>
    <row r="1" spans="1:7">
      <c r="A1" t="s">
        <v>65</v>
      </c>
      <c r="B1" t="s">
        <v>66</v>
      </c>
      <c r="C1" t="s">
        <v>67</v>
      </c>
      <c r="D1" t="s">
        <v>68</v>
      </c>
      <c r="E1" t="s">
        <v>236</v>
      </c>
      <c r="F1" t="s">
        <v>237</v>
      </c>
      <c r="G1" t="s">
        <v>238</v>
      </c>
    </row>
    <row r="2" spans="1:7">
      <c r="A2" s="4">
        <v>44648</v>
      </c>
      <c r="B2">
        <v>460.10998499999999</v>
      </c>
      <c r="C2">
        <v>461.67999300000002</v>
      </c>
      <c r="D2">
        <v>455.709991</v>
      </c>
      <c r="E2">
        <v>458.33999599999999</v>
      </c>
      <c r="F2">
        <v>458.33999599999999</v>
      </c>
      <c r="G2">
        <v>462090200</v>
      </c>
    </row>
    <row r="3" spans="1:7">
      <c r="A3" s="4">
        <v>44655</v>
      </c>
      <c r="B3">
        <v>459.35998499999999</v>
      </c>
      <c r="C3">
        <v>464.08999599999999</v>
      </c>
      <c r="D3">
        <v>452.64001500000001</v>
      </c>
      <c r="E3">
        <v>460.97000100000002</v>
      </c>
      <c r="F3">
        <v>460.97000100000002</v>
      </c>
      <c r="G3">
        <v>1165251900</v>
      </c>
    </row>
    <row r="4" spans="1:7">
      <c r="A4" s="4">
        <v>44662</v>
      </c>
      <c r="B4">
        <v>459.27999899999998</v>
      </c>
      <c r="C4">
        <v>461.05999800000001</v>
      </c>
      <c r="D4">
        <v>451.64999399999999</v>
      </c>
      <c r="E4">
        <v>459.82000699999998</v>
      </c>
      <c r="F4">
        <v>459.82000699999998</v>
      </c>
      <c r="G4">
        <v>785478200</v>
      </c>
    </row>
    <row r="5" spans="1:7">
      <c r="A5" s="4">
        <v>44669</v>
      </c>
      <c r="B5">
        <v>457.89999399999999</v>
      </c>
      <c r="C5">
        <v>464.10998499999999</v>
      </c>
      <c r="D5">
        <v>453.11999500000002</v>
      </c>
      <c r="E5">
        <v>453.30999800000001</v>
      </c>
      <c r="F5">
        <v>453.30999800000001</v>
      </c>
      <c r="G5">
        <v>813823800</v>
      </c>
    </row>
    <row r="6" spans="1:7">
      <c r="A6" s="4">
        <v>44676</v>
      </c>
      <c r="B6">
        <v>449.64001500000001</v>
      </c>
      <c r="C6">
        <v>453.42001299999998</v>
      </c>
      <c r="D6">
        <v>436.75</v>
      </c>
      <c r="E6">
        <v>450.39001500000001</v>
      </c>
      <c r="F6">
        <v>450.39001500000001</v>
      </c>
      <c r="G6">
        <v>1104119900</v>
      </c>
    </row>
    <row r="7" spans="1:7">
      <c r="A7" s="4">
        <v>44683</v>
      </c>
      <c r="B7">
        <v>448.26001000000002</v>
      </c>
      <c r="C7">
        <v>449.48001099999999</v>
      </c>
      <c r="D7">
        <v>426.85998499999999</v>
      </c>
      <c r="E7">
        <v>429.91000400000001</v>
      </c>
      <c r="F7">
        <v>429.91000400000001</v>
      </c>
      <c r="G7">
        <v>1021399800</v>
      </c>
    </row>
    <row r="8" spans="1:7">
      <c r="A8" s="4">
        <v>44690</v>
      </c>
      <c r="B8">
        <v>428.54998799999998</v>
      </c>
      <c r="C8">
        <v>433.48001099999999</v>
      </c>
      <c r="D8">
        <v>417.26998900000001</v>
      </c>
      <c r="E8">
        <v>433.48001099999999</v>
      </c>
      <c r="F8">
        <v>433.48001099999999</v>
      </c>
      <c r="G8">
        <v>1107689300</v>
      </c>
    </row>
    <row r="9" spans="1:7">
      <c r="A9" s="4">
        <v>44697</v>
      </c>
      <c r="B9">
        <v>432.45001200000002</v>
      </c>
      <c r="C9">
        <v>441.459991</v>
      </c>
      <c r="D9">
        <v>423.459991</v>
      </c>
      <c r="E9">
        <v>431.10000600000001</v>
      </c>
      <c r="F9">
        <v>431.10000600000001</v>
      </c>
      <c r="G9">
        <v>982752600</v>
      </c>
    </row>
    <row r="10" spans="1:7">
      <c r="A10" s="4">
        <v>44704</v>
      </c>
      <c r="B10">
        <v>432.85000600000001</v>
      </c>
      <c r="C10">
        <v>444.07000699999998</v>
      </c>
      <c r="D10">
        <v>430.80999800000001</v>
      </c>
      <c r="E10">
        <v>443.92999300000002</v>
      </c>
      <c r="F10">
        <v>443.92999300000002</v>
      </c>
      <c r="G10">
        <v>953966600</v>
      </c>
    </row>
    <row r="11" spans="1:7">
      <c r="A11" s="4">
        <v>44711</v>
      </c>
      <c r="B11">
        <v>444.72000100000002</v>
      </c>
      <c r="C11">
        <v>447.790009</v>
      </c>
      <c r="D11">
        <v>438.540009</v>
      </c>
      <c r="E11">
        <v>440.08999599999999</v>
      </c>
      <c r="F11">
        <v>440.08999599999999</v>
      </c>
      <c r="G11">
        <v>916063700</v>
      </c>
    </row>
    <row r="12" spans="1:7">
      <c r="A12" s="4">
        <v>44718</v>
      </c>
      <c r="B12">
        <v>440.98001099999999</v>
      </c>
      <c r="C12">
        <v>445.72000100000002</v>
      </c>
      <c r="D12">
        <v>422.01001000000002</v>
      </c>
      <c r="E12">
        <v>422.709991</v>
      </c>
      <c r="F12">
        <v>422.709991</v>
      </c>
      <c r="G12">
        <v>936092600</v>
      </c>
    </row>
    <row r="13" spans="1:7">
      <c r="A13" s="4">
        <v>44725</v>
      </c>
      <c r="B13">
        <v>420.75</v>
      </c>
      <c r="C13">
        <v>420.75</v>
      </c>
      <c r="D13">
        <v>401.92001299999998</v>
      </c>
      <c r="E13">
        <v>403.25</v>
      </c>
      <c r="F13">
        <v>403.25</v>
      </c>
      <c r="G13">
        <v>1418746500</v>
      </c>
    </row>
    <row r="14" spans="1:7">
      <c r="A14" s="4">
        <v>44732</v>
      </c>
      <c r="B14">
        <v>403.38000499999998</v>
      </c>
      <c r="C14">
        <v>413.209991</v>
      </c>
      <c r="D14">
        <v>400.02999899999998</v>
      </c>
      <c r="E14">
        <v>412.92999300000002</v>
      </c>
      <c r="F14">
        <v>412.92999300000002</v>
      </c>
      <c r="G14">
        <v>957224200</v>
      </c>
    </row>
    <row r="15" spans="1:7">
      <c r="A15" s="4">
        <v>44739</v>
      </c>
      <c r="B15">
        <v>413.51998900000001</v>
      </c>
      <c r="C15">
        <v>419.20001200000002</v>
      </c>
      <c r="D15">
        <v>402.60000600000001</v>
      </c>
      <c r="E15">
        <v>407.13000499999998</v>
      </c>
      <c r="F15">
        <v>407.13000499999998</v>
      </c>
      <c r="G15">
        <v>956938500</v>
      </c>
    </row>
    <row r="16" spans="1:7">
      <c r="A16" s="4">
        <v>44746</v>
      </c>
      <c r="B16">
        <v>408.92999300000002</v>
      </c>
      <c r="C16">
        <v>417.5</v>
      </c>
      <c r="D16">
        <v>400.5</v>
      </c>
      <c r="E16">
        <v>417.11999500000002</v>
      </c>
      <c r="F16">
        <v>417.11999500000002</v>
      </c>
      <c r="G16">
        <v>996198900</v>
      </c>
    </row>
    <row r="17" spans="1:7">
      <c r="A17" s="4">
        <v>44753</v>
      </c>
      <c r="B17">
        <v>415.01001000000002</v>
      </c>
      <c r="C17">
        <v>417.14001500000001</v>
      </c>
      <c r="D17">
        <v>404.77999899999998</v>
      </c>
      <c r="E17">
        <v>413.77999899999998</v>
      </c>
      <c r="F17">
        <v>413.77999899999998</v>
      </c>
      <c r="G17">
        <v>1020484100</v>
      </c>
    </row>
    <row r="18" spans="1:7">
      <c r="A18" s="4">
        <v>44760</v>
      </c>
      <c r="B18">
        <v>414.73001099999999</v>
      </c>
      <c r="C18">
        <v>427.85000600000001</v>
      </c>
      <c r="D18">
        <v>414.60998499999999</v>
      </c>
      <c r="E18">
        <v>425.709991</v>
      </c>
      <c r="F18">
        <v>425.709991</v>
      </c>
      <c r="G18">
        <v>1017756100</v>
      </c>
    </row>
    <row r="19" spans="1:7">
      <c r="A19" s="4">
        <v>44767</v>
      </c>
      <c r="B19">
        <v>425.040009</v>
      </c>
      <c r="C19">
        <v>439.01001000000002</v>
      </c>
      <c r="D19">
        <v>423.26998900000001</v>
      </c>
      <c r="E19">
        <v>438.290009</v>
      </c>
      <c r="F19">
        <v>438.290009</v>
      </c>
      <c r="G19">
        <v>995503200</v>
      </c>
    </row>
    <row r="20" spans="1:7">
      <c r="A20" s="4">
        <v>44774</v>
      </c>
      <c r="B20">
        <v>437.63000499999998</v>
      </c>
      <c r="C20">
        <v>441.80999800000001</v>
      </c>
      <c r="D20">
        <v>433.51998900000001</v>
      </c>
      <c r="E20">
        <v>435.72000100000002</v>
      </c>
      <c r="F20">
        <v>435.72000100000002</v>
      </c>
      <c r="G20">
        <v>878055300</v>
      </c>
    </row>
    <row r="21" spans="1:7">
      <c r="A21" s="4">
        <v>44781</v>
      </c>
      <c r="B21">
        <v>437</v>
      </c>
      <c r="C21">
        <v>442.26001000000002</v>
      </c>
      <c r="D21">
        <v>433.86999500000002</v>
      </c>
      <c r="E21">
        <v>440.86999500000002</v>
      </c>
      <c r="F21">
        <v>440.86999500000002</v>
      </c>
      <c r="G21">
        <v>755210800</v>
      </c>
    </row>
    <row r="22" spans="1:7">
      <c r="A22" s="4">
        <v>44788</v>
      </c>
      <c r="B22">
        <v>441.64999399999999</v>
      </c>
      <c r="C22">
        <v>444.459991</v>
      </c>
      <c r="D22">
        <v>437.07000699999998</v>
      </c>
      <c r="E22">
        <v>437.35998499999999</v>
      </c>
      <c r="F22">
        <v>437.35998499999999</v>
      </c>
      <c r="G22">
        <v>728265500</v>
      </c>
    </row>
    <row r="23" spans="1:7">
      <c r="A23" s="4">
        <v>44795</v>
      </c>
      <c r="B23">
        <v>437.07998700000002</v>
      </c>
      <c r="C23">
        <v>437.07998700000002</v>
      </c>
      <c r="D23">
        <v>425.55999800000001</v>
      </c>
      <c r="E23">
        <v>426.08999599999999</v>
      </c>
      <c r="F23">
        <v>426.08999599999999</v>
      </c>
      <c r="G23">
        <v>755185000</v>
      </c>
    </row>
    <row r="24" spans="1:7">
      <c r="A24" s="4">
        <v>44802</v>
      </c>
      <c r="B24">
        <v>424.95001200000002</v>
      </c>
      <c r="C24">
        <v>426.91000400000001</v>
      </c>
      <c r="D24">
        <v>407.08999599999999</v>
      </c>
      <c r="E24">
        <v>415.97000100000002</v>
      </c>
      <c r="F24">
        <v>415.97000100000002</v>
      </c>
      <c r="G24">
        <v>919777400</v>
      </c>
    </row>
    <row r="25" spans="1:7">
      <c r="A25" s="4">
        <v>44809</v>
      </c>
      <c r="B25">
        <v>415.20001200000002</v>
      </c>
      <c r="C25">
        <v>421.64001500000001</v>
      </c>
      <c r="D25">
        <v>408.10000600000001</v>
      </c>
      <c r="E25">
        <v>420.36999500000002</v>
      </c>
      <c r="F25">
        <v>420.36999500000002</v>
      </c>
      <c r="G25">
        <v>964397100</v>
      </c>
    </row>
    <row r="26" spans="1:7">
      <c r="A26" s="4">
        <v>44816</v>
      </c>
      <c r="B26">
        <v>420.35998499999999</v>
      </c>
      <c r="C26">
        <v>430.47000100000002</v>
      </c>
      <c r="D26">
        <v>407.98001099999999</v>
      </c>
      <c r="E26">
        <v>408.23998999999998</v>
      </c>
      <c r="F26">
        <v>408.23998999999998</v>
      </c>
      <c r="G26">
        <v>1366433000</v>
      </c>
    </row>
    <row r="27" spans="1:7">
      <c r="A27" s="4">
        <v>44823</v>
      </c>
      <c r="B27">
        <v>408.35000600000001</v>
      </c>
      <c r="C27">
        <v>411.76998900000001</v>
      </c>
      <c r="D27">
        <v>388.39999399999999</v>
      </c>
      <c r="E27">
        <v>390.39999399999999</v>
      </c>
      <c r="F27">
        <v>390.39999399999999</v>
      </c>
      <c r="G27">
        <v>1027929800</v>
      </c>
    </row>
    <row r="28" spans="1:7">
      <c r="A28" s="4">
        <v>44830</v>
      </c>
      <c r="B28">
        <v>388.64001500000001</v>
      </c>
      <c r="C28">
        <v>393.70001200000002</v>
      </c>
      <c r="D28">
        <v>380.040009</v>
      </c>
      <c r="E28">
        <v>387.85000600000001</v>
      </c>
      <c r="F28">
        <v>387.85000600000001</v>
      </c>
      <c r="G28">
        <v>1322372200</v>
      </c>
    </row>
    <row r="29" spans="1:7">
      <c r="A29" s="4">
        <v>44837</v>
      </c>
      <c r="B29">
        <v>386.42999300000002</v>
      </c>
      <c r="C29">
        <v>403.02999899999998</v>
      </c>
      <c r="D29">
        <v>381.540009</v>
      </c>
      <c r="E29">
        <v>391.67001299999998</v>
      </c>
      <c r="F29">
        <v>391.67001299999998</v>
      </c>
      <c r="G29">
        <v>1058590900</v>
      </c>
    </row>
    <row r="30" spans="1:7">
      <c r="A30" s="4">
        <v>44844</v>
      </c>
      <c r="B30">
        <v>391.01998900000001</v>
      </c>
      <c r="C30">
        <v>397.95001200000002</v>
      </c>
      <c r="D30">
        <v>379.72000100000002</v>
      </c>
      <c r="E30">
        <v>391.30999800000001</v>
      </c>
      <c r="F30">
        <v>391.30999800000001</v>
      </c>
      <c r="G30">
        <v>1055733100</v>
      </c>
    </row>
    <row r="31" spans="1:7">
      <c r="A31" s="4">
        <v>44851</v>
      </c>
      <c r="B31">
        <v>391.79998799999998</v>
      </c>
      <c r="C31">
        <v>404.07998700000002</v>
      </c>
      <c r="D31">
        <v>390.42999300000002</v>
      </c>
      <c r="E31">
        <v>396.290009</v>
      </c>
      <c r="F31">
        <v>396.290009</v>
      </c>
      <c r="G31">
        <v>1006968500</v>
      </c>
    </row>
    <row r="32" spans="1:7">
      <c r="A32" s="4">
        <v>44858</v>
      </c>
      <c r="B32">
        <v>398.459991</v>
      </c>
      <c r="C32">
        <v>411.41000400000001</v>
      </c>
      <c r="D32">
        <v>397.27999899999998</v>
      </c>
      <c r="E32">
        <v>410.76001000000002</v>
      </c>
      <c r="F32">
        <v>410.76001000000002</v>
      </c>
      <c r="G32">
        <v>1006011700</v>
      </c>
    </row>
    <row r="33" spans="1:7">
      <c r="A33" s="4">
        <v>44865</v>
      </c>
      <c r="B33">
        <v>411.29998799999998</v>
      </c>
      <c r="C33">
        <v>419.44000199999999</v>
      </c>
      <c r="D33">
        <v>405.95001200000002</v>
      </c>
      <c r="E33">
        <v>416.98001099999999</v>
      </c>
      <c r="F33">
        <v>416.98001099999999</v>
      </c>
      <c r="G33">
        <v>1025946700</v>
      </c>
    </row>
    <row r="34" spans="1:7">
      <c r="A34" s="4">
        <v>44872</v>
      </c>
      <c r="B34">
        <v>416.25</v>
      </c>
      <c r="C34">
        <v>435.22000100000002</v>
      </c>
      <c r="D34">
        <v>414.67999300000002</v>
      </c>
      <c r="E34">
        <v>432.26001000000002</v>
      </c>
      <c r="F34">
        <v>432.26001000000002</v>
      </c>
      <c r="G34">
        <v>1113532900</v>
      </c>
    </row>
    <row r="35" spans="1:7">
      <c r="A35" s="4">
        <v>44879</v>
      </c>
      <c r="B35">
        <v>432.67999300000002</v>
      </c>
      <c r="C35">
        <v>436.41000400000001</v>
      </c>
      <c r="D35">
        <v>425.70001200000002</v>
      </c>
      <c r="E35">
        <v>433.32998700000002</v>
      </c>
      <c r="F35">
        <v>433.32998700000002</v>
      </c>
      <c r="G35">
        <v>980491300</v>
      </c>
    </row>
    <row r="36" spans="1:7">
      <c r="A36" s="4">
        <v>44886</v>
      </c>
      <c r="B36">
        <v>432.85000600000001</v>
      </c>
      <c r="C36">
        <v>441.61999500000002</v>
      </c>
      <c r="D36">
        <v>431.89999399999999</v>
      </c>
      <c r="E36">
        <v>440.73001099999999</v>
      </c>
      <c r="F36">
        <v>440.73001099999999</v>
      </c>
      <c r="G36">
        <v>779957100</v>
      </c>
    </row>
    <row r="37" spans="1:7">
      <c r="A37" s="4">
        <v>44893</v>
      </c>
      <c r="B37">
        <v>439.540009</v>
      </c>
      <c r="C37">
        <v>445.04998799999998</v>
      </c>
      <c r="D37">
        <v>436.5</v>
      </c>
      <c r="E37">
        <v>443.290009</v>
      </c>
      <c r="F37">
        <v>443.290009</v>
      </c>
      <c r="G37">
        <v>1112232600</v>
      </c>
    </row>
    <row r="38" spans="1:7">
      <c r="A38" s="4">
        <v>44900</v>
      </c>
      <c r="B38">
        <v>442.94000199999999</v>
      </c>
      <c r="C38">
        <v>443.35998499999999</v>
      </c>
      <c r="D38">
        <v>434.11999500000002</v>
      </c>
      <c r="E38">
        <v>439.13000499999998</v>
      </c>
      <c r="F38">
        <v>439.13000499999998</v>
      </c>
      <c r="G38">
        <v>836763500</v>
      </c>
    </row>
    <row r="39" spans="1:7">
      <c r="A39" s="4">
        <v>44907</v>
      </c>
      <c r="B39">
        <v>437.88000499999998</v>
      </c>
      <c r="C39">
        <v>447.10998499999999</v>
      </c>
      <c r="D39">
        <v>423.41000400000001</v>
      </c>
      <c r="E39">
        <v>424.73998999999998</v>
      </c>
      <c r="F39">
        <v>424.73998999999998</v>
      </c>
      <c r="G39">
        <v>1194149600</v>
      </c>
    </row>
    <row r="40" spans="1:7">
      <c r="A40" s="4">
        <v>44914</v>
      </c>
      <c r="B40">
        <v>425.38000499999998</v>
      </c>
      <c r="C40">
        <v>433.51001000000002</v>
      </c>
      <c r="D40">
        <v>421.55999800000001</v>
      </c>
      <c r="E40">
        <v>427.45001200000002</v>
      </c>
      <c r="F40">
        <v>427.45001200000002</v>
      </c>
      <c r="G40">
        <v>677826200</v>
      </c>
    </row>
    <row r="41" spans="1:7">
      <c r="A41" s="4">
        <v>44921</v>
      </c>
      <c r="B41">
        <v>428.27999899999998</v>
      </c>
      <c r="C41">
        <v>430.51001000000002</v>
      </c>
      <c r="D41">
        <v>424.83999599999999</v>
      </c>
      <c r="E41">
        <v>424.89001500000001</v>
      </c>
      <c r="F41">
        <v>424.89001500000001</v>
      </c>
      <c r="G41">
        <v>334682700</v>
      </c>
    </row>
    <row r="42" spans="1:7">
      <c r="A42" s="4">
        <v>44928</v>
      </c>
      <c r="B42">
        <v>425.89999399999999</v>
      </c>
      <c r="C42">
        <v>444.42001299999998</v>
      </c>
      <c r="D42">
        <v>425.89999399999999</v>
      </c>
      <c r="E42">
        <v>444.42001299999998</v>
      </c>
      <c r="F42">
        <v>444.42001299999998</v>
      </c>
      <c r="G42">
        <v>828839400</v>
      </c>
    </row>
    <row r="43" spans="1:7">
      <c r="A43" s="4">
        <v>44935</v>
      </c>
      <c r="B43">
        <v>445.39001500000001</v>
      </c>
      <c r="C43">
        <v>453.23998999999998</v>
      </c>
      <c r="D43">
        <v>444.5</v>
      </c>
      <c r="E43">
        <v>452.540009</v>
      </c>
      <c r="F43">
        <v>452.540009</v>
      </c>
      <c r="G43">
        <v>1029094800</v>
      </c>
    </row>
    <row r="44" spans="1:7">
      <c r="A44" s="4">
        <v>44942</v>
      </c>
      <c r="B44">
        <v>453.20001200000002</v>
      </c>
      <c r="C44">
        <v>459.29998799999998</v>
      </c>
      <c r="D44">
        <v>449.92999300000002</v>
      </c>
      <c r="E44">
        <v>452.11999500000002</v>
      </c>
      <c r="F44">
        <v>452.11999500000002</v>
      </c>
      <c r="G44">
        <v>990240300</v>
      </c>
    </row>
    <row r="45" spans="1:7">
      <c r="A45" s="4">
        <v>44949</v>
      </c>
      <c r="B45">
        <v>451.85998499999999</v>
      </c>
      <c r="C45">
        <v>455.98001099999999</v>
      </c>
      <c r="D45">
        <v>449.77999899999998</v>
      </c>
      <c r="E45">
        <v>455.17001299999998</v>
      </c>
      <c r="F45">
        <v>455.17001299999998</v>
      </c>
      <c r="G45">
        <v>875930900</v>
      </c>
    </row>
    <row r="46" spans="1:7">
      <c r="A46" s="4">
        <v>44956</v>
      </c>
      <c r="B46">
        <v>453.959991</v>
      </c>
      <c r="C46">
        <v>460.76998900000001</v>
      </c>
      <c r="D46">
        <v>449.73001099999999</v>
      </c>
      <c r="E46">
        <v>460.76998900000001</v>
      </c>
      <c r="F46">
        <v>460.76998900000001</v>
      </c>
      <c r="G46">
        <v>1212031900</v>
      </c>
    </row>
    <row r="47" spans="1:7">
      <c r="A47" s="4">
        <v>44963</v>
      </c>
      <c r="B47">
        <v>460.14999399999999</v>
      </c>
      <c r="C47">
        <v>464.80999800000001</v>
      </c>
      <c r="D47">
        <v>455.22000100000002</v>
      </c>
      <c r="E47">
        <v>457.89001500000001</v>
      </c>
      <c r="F47">
        <v>457.89001500000001</v>
      </c>
      <c r="G47">
        <v>1071726600</v>
      </c>
    </row>
    <row r="48" spans="1:7">
      <c r="A48" s="4">
        <v>44970</v>
      </c>
      <c r="B48">
        <v>458.23001099999999</v>
      </c>
      <c r="C48">
        <v>467.85998499999999</v>
      </c>
      <c r="D48">
        <v>458.23001099999999</v>
      </c>
      <c r="E48">
        <v>464.29998799999998</v>
      </c>
      <c r="F48">
        <v>464.29998799999998</v>
      </c>
      <c r="G48">
        <v>1012445000</v>
      </c>
    </row>
    <row r="49" spans="1:7">
      <c r="A49" s="4">
        <v>44977</v>
      </c>
      <c r="B49">
        <v>465.14999399999999</v>
      </c>
      <c r="C49">
        <v>465.76001000000002</v>
      </c>
      <c r="D49">
        <v>457.42001299999998</v>
      </c>
      <c r="E49">
        <v>457.70001200000002</v>
      </c>
      <c r="F49">
        <v>457.70001200000002</v>
      </c>
      <c r="G49">
        <v>1011065700</v>
      </c>
    </row>
    <row r="50" spans="1:7">
      <c r="A50" s="4">
        <v>44984</v>
      </c>
      <c r="B50">
        <v>458.44000199999999</v>
      </c>
      <c r="C50">
        <v>464.57000699999998</v>
      </c>
      <c r="D50">
        <v>454.60000600000001</v>
      </c>
      <c r="E50">
        <v>464.26001000000002</v>
      </c>
      <c r="F50">
        <v>464.26001000000002</v>
      </c>
      <c r="G50">
        <v>1080068300</v>
      </c>
    </row>
    <row r="51" spans="1:7">
      <c r="A51" s="4">
        <v>44991</v>
      </c>
      <c r="B51">
        <v>465.13000499999998</v>
      </c>
      <c r="C51">
        <v>465.95001200000002</v>
      </c>
      <c r="D51">
        <v>451.20001200000002</v>
      </c>
      <c r="E51">
        <v>453.76001000000002</v>
      </c>
      <c r="F51">
        <v>453.76001000000002</v>
      </c>
      <c r="G51">
        <v>984273400</v>
      </c>
    </row>
    <row r="52" spans="1:7">
      <c r="A52" s="4">
        <v>44998</v>
      </c>
      <c r="B52">
        <v>453.38000499999998</v>
      </c>
      <c r="C52">
        <v>453.38000499999998</v>
      </c>
      <c r="D52">
        <v>433.94000199999999</v>
      </c>
      <c r="E52">
        <v>436.30999800000001</v>
      </c>
      <c r="F52">
        <v>436.30999800000001</v>
      </c>
      <c r="G52">
        <v>1826826300</v>
      </c>
    </row>
    <row r="53" spans="1:7">
      <c r="A53" s="4">
        <v>45005</v>
      </c>
      <c r="B53">
        <v>435.04998799999998</v>
      </c>
      <c r="C53">
        <v>448.88000499999998</v>
      </c>
      <c r="D53">
        <v>427.76998900000001</v>
      </c>
      <c r="E53">
        <v>440.10998499999999</v>
      </c>
      <c r="F53">
        <v>440.10998499999999</v>
      </c>
      <c r="G53">
        <v>1256574700</v>
      </c>
    </row>
    <row r="54" spans="1:7">
      <c r="A54" s="4">
        <v>45012</v>
      </c>
      <c r="B54">
        <v>440.82000699999998</v>
      </c>
      <c r="C54">
        <v>458.709991</v>
      </c>
      <c r="D54">
        <v>440.82000699999998</v>
      </c>
      <c r="E54">
        <v>457.83999599999999</v>
      </c>
      <c r="F54">
        <v>457.83999599999999</v>
      </c>
      <c r="G54">
        <v>970850800</v>
      </c>
    </row>
    <row r="55" spans="1:7">
      <c r="A55" s="4">
        <v>45019</v>
      </c>
      <c r="B55">
        <v>457.82998700000002</v>
      </c>
      <c r="C55">
        <v>460.89999399999999</v>
      </c>
      <c r="D55">
        <v>455.55999800000001</v>
      </c>
      <c r="E55">
        <v>458.94000199999999</v>
      </c>
      <c r="F55">
        <v>458.94000199999999</v>
      </c>
      <c r="G55">
        <v>703061400</v>
      </c>
    </row>
    <row r="56" spans="1:7">
      <c r="A56" s="4">
        <v>45026</v>
      </c>
      <c r="B56">
        <v>459.39999399999999</v>
      </c>
      <c r="C56">
        <v>468.04998799999998</v>
      </c>
      <c r="D56">
        <v>459.39999399999999</v>
      </c>
      <c r="E56">
        <v>466.91000400000001</v>
      </c>
      <c r="F56">
        <v>466.91000400000001</v>
      </c>
      <c r="G56">
        <v>760286900</v>
      </c>
    </row>
    <row r="57" spans="1:7">
      <c r="A57" s="4">
        <v>45033</v>
      </c>
      <c r="B57">
        <v>467.32998700000002</v>
      </c>
      <c r="C57">
        <v>469.80999800000001</v>
      </c>
      <c r="D57">
        <v>465.82000699999998</v>
      </c>
      <c r="E57">
        <v>469</v>
      </c>
      <c r="F57">
        <v>469</v>
      </c>
      <c r="G57">
        <v>925633700</v>
      </c>
    </row>
    <row r="58" spans="1:7">
      <c r="A58" s="4">
        <v>45040</v>
      </c>
      <c r="B58">
        <v>468.32998700000002</v>
      </c>
      <c r="C58">
        <v>469.64001500000001</v>
      </c>
      <c r="D58">
        <v>461.209991</v>
      </c>
      <c r="E58">
        <v>466.64001500000001</v>
      </c>
      <c r="F58">
        <v>466.64001500000001</v>
      </c>
      <c r="G58">
        <v>975193000</v>
      </c>
    </row>
    <row r="59" spans="1:7">
      <c r="A59" s="4">
        <v>45047</v>
      </c>
      <c r="B59">
        <v>467</v>
      </c>
      <c r="C59">
        <v>467.82998700000002</v>
      </c>
      <c r="D59">
        <v>458</v>
      </c>
      <c r="E59">
        <v>465.30999800000001</v>
      </c>
      <c r="F59">
        <v>465.30999800000001</v>
      </c>
      <c r="G59">
        <v>1040368000</v>
      </c>
    </row>
    <row r="60" spans="1:7">
      <c r="A60" s="4">
        <v>45054</v>
      </c>
      <c r="B60">
        <v>465.5</v>
      </c>
      <c r="C60">
        <v>467.29998799999998</v>
      </c>
      <c r="D60">
        <v>461.20001200000002</v>
      </c>
      <c r="E60">
        <v>465.48998999999998</v>
      </c>
      <c r="F60">
        <v>465.48998999999998</v>
      </c>
      <c r="G60">
        <v>877016400</v>
      </c>
    </row>
    <row r="61" spans="1:7">
      <c r="A61" s="4">
        <v>45061</v>
      </c>
      <c r="B61">
        <v>465.39001500000001</v>
      </c>
      <c r="C61">
        <v>470.45001200000002</v>
      </c>
      <c r="D61">
        <v>462.209991</v>
      </c>
      <c r="E61">
        <v>468.85000600000001</v>
      </c>
      <c r="F61">
        <v>468.85000600000001</v>
      </c>
      <c r="G61">
        <v>876674300</v>
      </c>
    </row>
    <row r="62" spans="1:7">
      <c r="A62" s="4">
        <v>45068</v>
      </c>
      <c r="B62">
        <v>468.64999399999999</v>
      </c>
      <c r="C62">
        <v>469.83999599999999</v>
      </c>
      <c r="D62">
        <v>455.85000600000001</v>
      </c>
      <c r="E62">
        <v>461.41000400000001</v>
      </c>
      <c r="F62">
        <v>461.41000400000001</v>
      </c>
      <c r="G62">
        <v>948688300</v>
      </c>
    </row>
    <row r="63" spans="1:7">
      <c r="A63" s="4">
        <v>45075</v>
      </c>
      <c r="B63">
        <v>461.60000600000001</v>
      </c>
      <c r="C63">
        <v>462.72000100000002</v>
      </c>
      <c r="D63">
        <v>451.25</v>
      </c>
      <c r="E63">
        <v>462.14999399999999</v>
      </c>
      <c r="F63">
        <v>462.14999399999999</v>
      </c>
      <c r="G63">
        <v>1191442700</v>
      </c>
    </row>
    <row r="64" spans="1:7">
      <c r="A64" s="4">
        <v>45082</v>
      </c>
      <c r="B64">
        <v>461.79998799999998</v>
      </c>
      <c r="C64">
        <v>463.209991</v>
      </c>
      <c r="D64">
        <v>458.57998700000002</v>
      </c>
      <c r="E64">
        <v>460.01001000000002</v>
      </c>
      <c r="F64">
        <v>460.01001000000002</v>
      </c>
      <c r="G64">
        <v>797461900</v>
      </c>
    </row>
    <row r="65" spans="1:7">
      <c r="A65" s="4">
        <v>45089</v>
      </c>
      <c r="B65">
        <v>460.290009</v>
      </c>
      <c r="C65">
        <v>468.25</v>
      </c>
      <c r="D65">
        <v>460.290009</v>
      </c>
      <c r="E65">
        <v>466.79998799999998</v>
      </c>
      <c r="F65">
        <v>466.79998799999998</v>
      </c>
      <c r="G65">
        <v>1174137900</v>
      </c>
    </row>
    <row r="66" spans="1:7">
      <c r="A66" s="4">
        <v>45096</v>
      </c>
      <c r="B66">
        <v>466.42999300000002</v>
      </c>
      <c r="C66">
        <v>466.42999300000002</v>
      </c>
      <c r="D66">
        <v>450.94000199999999</v>
      </c>
      <c r="E66">
        <v>453.14001500000001</v>
      </c>
      <c r="F66">
        <v>453.14001500000001</v>
      </c>
      <c r="G66">
        <v>760737200</v>
      </c>
    </row>
    <row r="67" spans="1:7">
      <c r="A67" s="4">
        <v>45103</v>
      </c>
      <c r="B67">
        <v>453.14999399999999</v>
      </c>
      <c r="C67">
        <v>462.76998900000001</v>
      </c>
      <c r="D67">
        <v>450.16000400000001</v>
      </c>
      <c r="E67">
        <v>461.92999300000002</v>
      </c>
      <c r="F67">
        <v>461.92999300000002</v>
      </c>
      <c r="G67">
        <v>835252000</v>
      </c>
    </row>
    <row r="68" spans="1:7">
      <c r="A68" s="4">
        <v>45110</v>
      </c>
      <c r="B68">
        <v>461.89001500000001</v>
      </c>
      <c r="C68">
        <v>463.94000199999999</v>
      </c>
      <c r="D68">
        <v>444.91000400000001</v>
      </c>
      <c r="E68">
        <v>447.64999399999999</v>
      </c>
      <c r="F68">
        <v>447.64999399999999</v>
      </c>
      <c r="G68">
        <v>758160600</v>
      </c>
    </row>
    <row r="69" spans="1:7">
      <c r="A69" s="4">
        <v>45117</v>
      </c>
      <c r="B69">
        <v>447.29998799999998</v>
      </c>
      <c r="C69">
        <v>462.60998499999999</v>
      </c>
      <c r="D69">
        <v>446.04998799999998</v>
      </c>
      <c r="E69">
        <v>460.82998700000002</v>
      </c>
      <c r="F69">
        <v>460.82998700000002</v>
      </c>
      <c r="G69">
        <v>768200800</v>
      </c>
    </row>
    <row r="70" spans="1:7">
      <c r="A70" s="4">
        <v>45124</v>
      </c>
      <c r="B70">
        <v>460.20001200000002</v>
      </c>
      <c r="C70">
        <v>465.39999399999999</v>
      </c>
      <c r="D70">
        <v>457.42001299999998</v>
      </c>
      <c r="E70">
        <v>465.39999399999999</v>
      </c>
      <c r="F70">
        <v>465.39999399999999</v>
      </c>
      <c r="G70">
        <v>717066100</v>
      </c>
    </row>
    <row r="71" spans="1:7">
      <c r="A71" s="4">
        <v>45131</v>
      </c>
      <c r="B71">
        <v>465</v>
      </c>
      <c r="C71">
        <v>472.69000199999999</v>
      </c>
      <c r="D71">
        <v>462.290009</v>
      </c>
      <c r="E71">
        <v>470.77999899999998</v>
      </c>
      <c r="F71">
        <v>470.77999899999998</v>
      </c>
      <c r="G71">
        <v>826476900</v>
      </c>
    </row>
    <row r="72" spans="1:7">
      <c r="A72" s="4">
        <v>45138</v>
      </c>
      <c r="B72">
        <v>470.86999500000002</v>
      </c>
      <c r="C72">
        <v>472.26998900000001</v>
      </c>
      <c r="D72">
        <v>455.60000600000001</v>
      </c>
      <c r="E72">
        <v>459.27999899999998</v>
      </c>
      <c r="F72">
        <v>459.27999899999998</v>
      </c>
      <c r="G72">
        <v>874091600</v>
      </c>
    </row>
    <row r="73" spans="1:7">
      <c r="A73" s="4">
        <v>45145</v>
      </c>
      <c r="B73">
        <v>459.25</v>
      </c>
      <c r="C73">
        <v>465.76001000000002</v>
      </c>
      <c r="D73">
        <v>455.94000199999999</v>
      </c>
      <c r="E73">
        <v>459.17001299999998</v>
      </c>
      <c r="F73">
        <v>459.17001299999998</v>
      </c>
      <c r="G73">
        <v>878942200</v>
      </c>
    </row>
    <row r="74" spans="1:7">
      <c r="A74" s="4">
        <v>45152</v>
      </c>
      <c r="B74">
        <v>459.040009</v>
      </c>
      <c r="C74">
        <v>460.51001000000002</v>
      </c>
      <c r="D74">
        <v>445.5</v>
      </c>
      <c r="E74">
        <v>448.44000199999999</v>
      </c>
      <c r="F74">
        <v>448.44000199999999</v>
      </c>
      <c r="G74">
        <v>709743300</v>
      </c>
    </row>
    <row r="75" spans="1:7">
      <c r="A75" s="4">
        <v>45159</v>
      </c>
      <c r="B75">
        <v>448.540009</v>
      </c>
      <c r="C75">
        <v>458.01998900000001</v>
      </c>
      <c r="D75">
        <v>448.42001299999998</v>
      </c>
      <c r="E75">
        <v>451.39001500000001</v>
      </c>
      <c r="F75">
        <v>451.39001500000001</v>
      </c>
      <c r="G75">
        <v>624457900</v>
      </c>
    </row>
    <row r="76" spans="1:7">
      <c r="A76" s="4">
        <v>45166</v>
      </c>
      <c r="B76">
        <v>452.07000699999998</v>
      </c>
      <c r="C76">
        <v>461.30999800000001</v>
      </c>
      <c r="D76">
        <v>452.07000699999998</v>
      </c>
      <c r="E76">
        <v>458.13000499999998</v>
      </c>
      <c r="F76">
        <v>458.13000499999998</v>
      </c>
      <c r="G76">
        <v>853104100</v>
      </c>
    </row>
    <row r="77" spans="1:7">
      <c r="A77" s="4">
        <v>45173</v>
      </c>
      <c r="B77">
        <v>458.790009</v>
      </c>
      <c r="C77">
        <v>462.17999300000002</v>
      </c>
      <c r="D77">
        <v>450.60998499999999</v>
      </c>
      <c r="E77">
        <v>454.66000400000001</v>
      </c>
      <c r="F77">
        <v>454.66000400000001</v>
      </c>
      <c r="G77">
        <v>686631000</v>
      </c>
    </row>
    <row r="78" spans="1:7">
      <c r="A78" s="4">
        <v>45180</v>
      </c>
      <c r="B78">
        <v>454.97000100000002</v>
      </c>
      <c r="C78">
        <v>465.32000699999998</v>
      </c>
      <c r="D78">
        <v>451.10000600000001</v>
      </c>
      <c r="E78">
        <v>461.92999300000002</v>
      </c>
      <c r="F78">
        <v>461.92999300000002</v>
      </c>
      <c r="G78">
        <v>1066334600</v>
      </c>
    </row>
    <row r="79" spans="1:7">
      <c r="A79" s="4">
        <v>45187</v>
      </c>
      <c r="B79">
        <v>461.44000199999999</v>
      </c>
      <c r="C79">
        <v>461.540009</v>
      </c>
      <c r="D79">
        <v>451.540009</v>
      </c>
      <c r="E79">
        <v>453.26001000000002</v>
      </c>
      <c r="F79">
        <v>453.26001000000002</v>
      </c>
      <c r="G79">
        <v>881057200</v>
      </c>
    </row>
    <row r="80" spans="1:7">
      <c r="A80" s="4">
        <v>45194</v>
      </c>
      <c r="B80">
        <v>452.72000100000002</v>
      </c>
      <c r="C80">
        <v>454.02999899999998</v>
      </c>
      <c r="D80">
        <v>444.38000499999998</v>
      </c>
      <c r="E80">
        <v>450.22000100000002</v>
      </c>
      <c r="F80">
        <v>450.22000100000002</v>
      </c>
      <c r="G80">
        <v>799449600</v>
      </c>
    </row>
    <row r="81" spans="1:7">
      <c r="A81" s="4">
        <v>45201</v>
      </c>
      <c r="B81">
        <v>450.82000699999998</v>
      </c>
      <c r="C81">
        <v>452.51001000000002</v>
      </c>
      <c r="D81">
        <v>438.07998700000002</v>
      </c>
      <c r="E81">
        <v>444.92999300000002</v>
      </c>
      <c r="F81">
        <v>444.92999300000002</v>
      </c>
      <c r="G81">
        <v>865547800</v>
      </c>
    </row>
    <row r="82" spans="1:7">
      <c r="A82" s="4">
        <v>45208</v>
      </c>
      <c r="B82">
        <v>444.83999599999999</v>
      </c>
      <c r="C82">
        <v>457.01998900000001</v>
      </c>
      <c r="D82">
        <v>442.14999399999999</v>
      </c>
      <c r="E82">
        <v>449.17999300000002</v>
      </c>
      <c r="F82">
        <v>449.17999300000002</v>
      </c>
      <c r="G82">
        <v>838861500</v>
      </c>
    </row>
    <row r="83" spans="1:7">
      <c r="A83" s="4">
        <v>45215</v>
      </c>
      <c r="B83">
        <v>449.52999899999998</v>
      </c>
      <c r="C83">
        <v>451.73001099999999</v>
      </c>
      <c r="D83">
        <v>433.73001099999999</v>
      </c>
      <c r="E83">
        <v>433.73001099999999</v>
      </c>
      <c r="F83">
        <v>433.73001099999999</v>
      </c>
      <c r="G83">
        <v>935458000</v>
      </c>
    </row>
    <row r="84" spans="1:7">
      <c r="A84" s="4">
        <v>45222</v>
      </c>
      <c r="B84">
        <v>433.76998900000001</v>
      </c>
      <c r="C84">
        <v>435.959991</v>
      </c>
      <c r="D84">
        <v>428.83999599999999</v>
      </c>
      <c r="E84">
        <v>429.57998700000002</v>
      </c>
      <c r="F84">
        <v>429.57998700000002</v>
      </c>
      <c r="G84">
        <v>858368400</v>
      </c>
    </row>
    <row r="85" spans="1:7">
      <c r="A85" s="4">
        <v>45229</v>
      </c>
      <c r="B85">
        <v>430.39001500000001</v>
      </c>
      <c r="C85">
        <v>445.89001500000001</v>
      </c>
      <c r="D85">
        <v>430.39001500000001</v>
      </c>
      <c r="E85">
        <v>444.23998999999998</v>
      </c>
      <c r="F85">
        <v>444.23998999999998</v>
      </c>
      <c r="G85">
        <v>944085700</v>
      </c>
    </row>
    <row r="86" spans="1:7">
      <c r="A86" s="4">
        <v>45236</v>
      </c>
      <c r="B86">
        <v>444.79998799999998</v>
      </c>
      <c r="C86">
        <v>448.16000400000001</v>
      </c>
      <c r="D86">
        <v>441.01998900000001</v>
      </c>
      <c r="E86">
        <v>443.30999800000001</v>
      </c>
      <c r="F86">
        <v>443.30999800000001</v>
      </c>
      <c r="G86">
        <v>862124700</v>
      </c>
    </row>
    <row r="87" spans="1:7">
      <c r="A87" s="4">
        <v>45243</v>
      </c>
      <c r="B87">
        <v>444.83999599999999</v>
      </c>
      <c r="C87">
        <v>456.63000499999998</v>
      </c>
      <c r="D87">
        <v>444.67999300000002</v>
      </c>
      <c r="E87">
        <v>455.82000699999998</v>
      </c>
      <c r="F87">
        <v>455.82000699999998</v>
      </c>
      <c r="G87">
        <v>947293500</v>
      </c>
    </row>
    <row r="88" spans="1:7">
      <c r="A88" s="4">
        <v>45250</v>
      </c>
      <c r="B88">
        <v>455.67999300000002</v>
      </c>
      <c r="C88">
        <v>460.20001200000002</v>
      </c>
      <c r="D88">
        <v>455.01001000000002</v>
      </c>
      <c r="E88">
        <v>459.98001099999999</v>
      </c>
      <c r="F88">
        <v>459.98001099999999</v>
      </c>
      <c r="G88">
        <v>660812700</v>
      </c>
    </row>
    <row r="89" spans="1:7">
      <c r="A89" s="4">
        <v>45257</v>
      </c>
      <c r="B89">
        <v>459.63000499999998</v>
      </c>
      <c r="C89">
        <v>466.23998999999998</v>
      </c>
      <c r="D89">
        <v>455.07998700000002</v>
      </c>
      <c r="E89">
        <v>466.20001200000002</v>
      </c>
      <c r="F89">
        <v>466.20001200000002</v>
      </c>
      <c r="G89">
        <v>939313300</v>
      </c>
    </row>
    <row r="90" spans="1:7">
      <c r="A90" s="4">
        <v>45264</v>
      </c>
      <c r="B90">
        <v>465.459991</v>
      </c>
      <c r="C90">
        <v>473.19000199999999</v>
      </c>
      <c r="D90">
        <v>464.85000600000001</v>
      </c>
      <c r="E90">
        <v>472.26001000000002</v>
      </c>
      <c r="F90">
        <v>472.26001000000002</v>
      </c>
      <c r="G90">
        <v>963595400</v>
      </c>
    </row>
    <row r="91" spans="1:7">
      <c r="A91" s="4">
        <v>45271</v>
      </c>
      <c r="B91">
        <v>472.51998900000001</v>
      </c>
      <c r="C91">
        <v>480.64001500000001</v>
      </c>
      <c r="D91">
        <v>471.16000400000001</v>
      </c>
      <c r="E91">
        <v>476.60998499999999</v>
      </c>
      <c r="F91">
        <v>476.60998499999999</v>
      </c>
      <c r="G91">
        <v>1322988600</v>
      </c>
    </row>
    <row r="92" spans="1:7">
      <c r="A92" s="4">
        <v>45278</v>
      </c>
      <c r="B92">
        <v>475.77999899999998</v>
      </c>
      <c r="C92">
        <v>479.39001500000001</v>
      </c>
      <c r="D92">
        <v>474.39999399999999</v>
      </c>
      <c r="E92">
        <v>477.60000600000001</v>
      </c>
      <c r="F92">
        <v>477.60000600000001</v>
      </c>
      <c r="G92">
        <v>918273100</v>
      </c>
    </row>
    <row r="93" spans="1:7">
      <c r="A93" s="4">
        <v>45285</v>
      </c>
      <c r="B93">
        <v>477.42999300000002</v>
      </c>
      <c r="C93">
        <v>480.42999300000002</v>
      </c>
      <c r="D93">
        <v>477.42999300000002</v>
      </c>
      <c r="E93">
        <v>479.01998900000001</v>
      </c>
      <c r="F93">
        <v>479.01998900000001</v>
      </c>
      <c r="G93">
        <v>302597200</v>
      </c>
    </row>
    <row r="94" spans="1:7">
      <c r="A94" s="4">
        <v>45292</v>
      </c>
      <c r="B94">
        <v>479.69000199999999</v>
      </c>
      <c r="C94">
        <v>482.209991</v>
      </c>
      <c r="D94">
        <v>472.23998999999998</v>
      </c>
      <c r="E94">
        <v>476.38000499999998</v>
      </c>
      <c r="F94">
        <v>476.38000499999998</v>
      </c>
      <c r="G94">
        <v>738381200</v>
      </c>
    </row>
    <row r="95" spans="1:7">
      <c r="A95" s="4">
        <v>45299</v>
      </c>
      <c r="B95">
        <v>475.77999899999998</v>
      </c>
      <c r="C95">
        <v>480.040009</v>
      </c>
      <c r="D95">
        <v>472.72000100000002</v>
      </c>
      <c r="E95">
        <v>476.76001000000002</v>
      </c>
      <c r="F95">
        <v>476.76001000000002</v>
      </c>
      <c r="G95">
        <v>955407900</v>
      </c>
    </row>
    <row r="96" spans="1:7">
      <c r="A96" s="4">
        <v>45306</v>
      </c>
      <c r="B96">
        <v>476.88000499999998</v>
      </c>
      <c r="C96">
        <v>477.63000499999998</v>
      </c>
      <c r="D96">
        <v>464.98998999999998</v>
      </c>
      <c r="E96">
        <v>469.23998999999998</v>
      </c>
      <c r="F96">
        <v>469.23998999999998</v>
      </c>
      <c r="G96">
        <v>993693900</v>
      </c>
    </row>
    <row r="97" spans="1:7">
      <c r="A97" s="4">
        <v>45313</v>
      </c>
      <c r="B97">
        <v>469.95001200000002</v>
      </c>
      <c r="C97">
        <v>484.48998999999998</v>
      </c>
      <c r="D97">
        <v>469.95001200000002</v>
      </c>
      <c r="E97">
        <v>483.83999599999999</v>
      </c>
      <c r="F97">
        <v>483.83999599999999</v>
      </c>
      <c r="G97">
        <v>978244200</v>
      </c>
    </row>
    <row r="98" spans="1:7">
      <c r="A98" s="4">
        <v>45320</v>
      </c>
      <c r="B98">
        <v>484.459991</v>
      </c>
      <c r="C98">
        <v>487.66000400000001</v>
      </c>
      <c r="D98">
        <v>483.05999800000001</v>
      </c>
      <c r="E98">
        <v>483.92999300000002</v>
      </c>
      <c r="F98">
        <v>483.92999300000002</v>
      </c>
      <c r="G98">
        <v>1020069900</v>
      </c>
    </row>
    <row r="99" spans="1:7">
      <c r="A99" s="4">
        <v>45327</v>
      </c>
      <c r="B99">
        <v>484.14001500000001</v>
      </c>
      <c r="C99">
        <v>487.540009</v>
      </c>
      <c r="D99">
        <v>482.76998900000001</v>
      </c>
      <c r="E99">
        <v>484.82998700000002</v>
      </c>
      <c r="F99">
        <v>484.82998700000002</v>
      </c>
      <c r="G99">
        <v>1151050500</v>
      </c>
    </row>
    <row r="100" spans="1:7">
      <c r="A100" s="4">
        <v>45334</v>
      </c>
      <c r="B100">
        <v>485.51998900000001</v>
      </c>
      <c r="C100">
        <v>492.01001000000002</v>
      </c>
      <c r="D100">
        <v>481.290009</v>
      </c>
      <c r="E100">
        <v>491.58999599999999</v>
      </c>
      <c r="F100">
        <v>491.58999599999999</v>
      </c>
      <c r="G100">
        <v>1051583600</v>
      </c>
    </row>
    <row r="101" spans="1:7">
      <c r="A101" s="4">
        <v>45341</v>
      </c>
      <c r="B101">
        <v>491.02999899999998</v>
      </c>
      <c r="C101">
        <v>497.73998999999998</v>
      </c>
      <c r="D101">
        <v>489.94000199999999</v>
      </c>
      <c r="E101">
        <v>497.25</v>
      </c>
      <c r="F101">
        <v>497.25</v>
      </c>
      <c r="G101">
        <v>1052020500</v>
      </c>
    </row>
    <row r="102" spans="1:7">
      <c r="A102" s="4">
        <v>45348</v>
      </c>
      <c r="B102">
        <v>496.70001200000002</v>
      </c>
      <c r="C102">
        <v>497.88000499999998</v>
      </c>
      <c r="D102">
        <v>494.17001299999998</v>
      </c>
      <c r="E102">
        <v>497.57998700000002</v>
      </c>
      <c r="F102">
        <v>497.57998700000002</v>
      </c>
      <c r="G102">
        <v>1342999500</v>
      </c>
    </row>
    <row r="103" spans="1:7">
      <c r="A103" s="4">
        <v>45355</v>
      </c>
      <c r="B103">
        <v>498.5</v>
      </c>
      <c r="C103">
        <v>504.60000600000001</v>
      </c>
      <c r="D103">
        <v>495.17999300000002</v>
      </c>
      <c r="E103">
        <v>503.26001000000002</v>
      </c>
      <c r="F103">
        <v>503.26001000000002</v>
      </c>
      <c r="G103">
        <v>1485480300</v>
      </c>
    </row>
    <row r="104" spans="1:7">
      <c r="A104" s="4">
        <v>45362</v>
      </c>
      <c r="B104">
        <v>501.66000400000001</v>
      </c>
      <c r="C104">
        <v>509.30999800000001</v>
      </c>
      <c r="D104">
        <v>499.82000699999998</v>
      </c>
      <c r="E104">
        <v>504.79998799999998</v>
      </c>
      <c r="F104">
        <v>504.79998799999998</v>
      </c>
      <c r="G104">
        <v>1794193600</v>
      </c>
    </row>
    <row r="105" spans="1:7">
      <c r="A105" s="4">
        <v>45369</v>
      </c>
      <c r="B105">
        <v>505.32000699999998</v>
      </c>
      <c r="C105">
        <v>510.459991</v>
      </c>
      <c r="D105">
        <v>503.01998900000001</v>
      </c>
      <c r="E105">
        <v>509.64001500000001</v>
      </c>
      <c r="F105">
        <v>509.64001500000001</v>
      </c>
      <c r="G105">
        <v>1216856700</v>
      </c>
    </row>
    <row r="106" spans="1:7">
      <c r="A106" s="4">
        <v>45376</v>
      </c>
      <c r="B106">
        <v>509.45001200000002</v>
      </c>
      <c r="C106">
        <v>513.48999000000003</v>
      </c>
      <c r="D106">
        <v>507.70001200000002</v>
      </c>
      <c r="E106">
        <v>512.669983</v>
      </c>
      <c r="F106">
        <v>512.669983</v>
      </c>
      <c r="G106">
        <v>916544500</v>
      </c>
    </row>
    <row r="107" spans="1:7">
      <c r="A107" s="4">
        <v>45383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B71D-9FC7-4043-B106-817105E1E946}">
  <dimension ref="A1:G107"/>
  <sheetViews>
    <sheetView topLeftCell="A5" workbookViewId="0"/>
  </sheetViews>
  <sheetFormatPr defaultColWidth="8.7109375" defaultRowHeight="15"/>
  <cols>
    <col min="1" max="1" width="10.28515625" bestFit="1" customWidth="1"/>
    <col min="2" max="6" width="12" bestFit="1" customWidth="1"/>
    <col min="7" max="7" width="10" bestFit="1" customWidth="1"/>
  </cols>
  <sheetData>
    <row r="1" spans="1:7">
      <c r="A1" t="s">
        <v>65</v>
      </c>
      <c r="B1" t="s">
        <v>66</v>
      </c>
      <c r="C1" t="s">
        <v>67</v>
      </c>
      <c r="D1" t="s">
        <v>68</v>
      </c>
      <c r="E1" t="s">
        <v>236</v>
      </c>
      <c r="F1" t="s">
        <v>237</v>
      </c>
      <c r="G1" t="s">
        <v>238</v>
      </c>
    </row>
    <row r="2" spans="1:7">
      <c r="A2" s="4">
        <v>44648</v>
      </c>
      <c r="B2">
        <v>27809.970702999999</v>
      </c>
      <c r="C2">
        <v>28101.679688</v>
      </c>
      <c r="D2">
        <v>27399.480468999998</v>
      </c>
      <c r="E2">
        <v>27665.980468999998</v>
      </c>
      <c r="F2">
        <v>27665.980468999998</v>
      </c>
      <c r="G2">
        <v>145400000</v>
      </c>
    </row>
    <row r="3" spans="1:7">
      <c r="A3" s="4">
        <v>44655</v>
      </c>
      <c r="B3">
        <v>27685.650390999999</v>
      </c>
      <c r="C3">
        <v>27965.939452999999</v>
      </c>
      <c r="D3">
        <v>26764.359375</v>
      </c>
      <c r="E3">
        <v>26985.800781000002</v>
      </c>
      <c r="F3">
        <v>26985.800781000002</v>
      </c>
      <c r="G3">
        <v>332500000</v>
      </c>
    </row>
    <row r="4" spans="1:7">
      <c r="A4" s="4">
        <v>44662</v>
      </c>
      <c r="B4">
        <v>26877.599609000001</v>
      </c>
      <c r="C4">
        <v>27203.769531000002</v>
      </c>
      <c r="D4">
        <v>26304.080077999999</v>
      </c>
      <c r="E4">
        <v>27093.189452999999</v>
      </c>
      <c r="F4">
        <v>27093.189452999999</v>
      </c>
      <c r="G4">
        <v>333700000</v>
      </c>
    </row>
    <row r="5" spans="1:7">
      <c r="A5" s="4">
        <v>44669</v>
      </c>
      <c r="B5">
        <v>26831.449218999998</v>
      </c>
      <c r="C5">
        <v>27580.640625</v>
      </c>
      <c r="D5">
        <v>26571.380859000001</v>
      </c>
      <c r="E5">
        <v>27105.259765999999</v>
      </c>
      <c r="F5">
        <v>27105.259765999999</v>
      </c>
      <c r="G5">
        <v>301900000</v>
      </c>
    </row>
    <row r="6" spans="1:7">
      <c r="A6" s="4">
        <v>44676</v>
      </c>
      <c r="B6">
        <v>26692.480468999998</v>
      </c>
      <c r="C6">
        <v>26876.949218999998</v>
      </c>
      <c r="D6">
        <v>26051.039063</v>
      </c>
      <c r="E6">
        <v>26847.900390999999</v>
      </c>
      <c r="F6">
        <v>26847.900390999999</v>
      </c>
      <c r="G6">
        <v>311000000</v>
      </c>
    </row>
    <row r="7" spans="1:7">
      <c r="A7" s="4">
        <v>44683</v>
      </c>
      <c r="B7">
        <v>26851.099609000001</v>
      </c>
      <c r="C7">
        <v>27072.589843999998</v>
      </c>
      <c r="D7">
        <v>26543.289063</v>
      </c>
      <c r="E7">
        <v>27003.560547000001</v>
      </c>
      <c r="F7">
        <v>27003.560547000001</v>
      </c>
      <c r="G7">
        <v>173000000</v>
      </c>
    </row>
    <row r="8" spans="1:7">
      <c r="A8" s="4">
        <v>44690</v>
      </c>
      <c r="B8">
        <v>26705.320313</v>
      </c>
      <c r="C8">
        <v>26732.609375</v>
      </c>
      <c r="D8">
        <v>25688.109375</v>
      </c>
      <c r="E8">
        <v>26427.650390999999</v>
      </c>
      <c r="F8">
        <v>26427.650390999999</v>
      </c>
      <c r="G8">
        <v>441200000</v>
      </c>
    </row>
    <row r="9" spans="1:7">
      <c r="A9" s="4">
        <v>44697</v>
      </c>
      <c r="B9">
        <v>26753.369140999999</v>
      </c>
      <c r="C9">
        <v>27053.179688</v>
      </c>
      <c r="D9">
        <v>26150.089843999998</v>
      </c>
      <c r="E9">
        <v>26739.029297000001</v>
      </c>
      <c r="F9">
        <v>26739.029297000001</v>
      </c>
      <c r="G9">
        <v>391400000</v>
      </c>
    </row>
    <row r="10" spans="1:7">
      <c r="A10" s="4">
        <v>44704</v>
      </c>
      <c r="B10">
        <v>26991.419922000001</v>
      </c>
      <c r="C10">
        <v>27047.470702999999</v>
      </c>
      <c r="D10">
        <v>26578.029297000001</v>
      </c>
      <c r="E10">
        <v>26781.679688</v>
      </c>
      <c r="F10">
        <v>26781.679688</v>
      </c>
      <c r="G10">
        <v>338500000</v>
      </c>
    </row>
    <row r="11" spans="1:7">
      <c r="A11" s="4">
        <v>44711</v>
      </c>
      <c r="B11">
        <v>27092.820313</v>
      </c>
      <c r="C11">
        <v>27776.330077999999</v>
      </c>
      <c r="D11">
        <v>27057.199218999998</v>
      </c>
      <c r="E11">
        <v>27761.570313</v>
      </c>
      <c r="F11">
        <v>27761.570313</v>
      </c>
      <c r="G11">
        <v>441900000</v>
      </c>
    </row>
    <row r="12" spans="1:7">
      <c r="A12" s="4">
        <v>44718</v>
      </c>
      <c r="B12">
        <v>27549.640625</v>
      </c>
      <c r="C12">
        <v>28389.75</v>
      </c>
      <c r="D12">
        <v>27523.949218999998</v>
      </c>
      <c r="E12">
        <v>27824.289063</v>
      </c>
      <c r="F12">
        <v>27824.289063</v>
      </c>
      <c r="G12">
        <v>363800000</v>
      </c>
    </row>
    <row r="13" spans="1:7">
      <c r="A13" s="4">
        <v>44725</v>
      </c>
      <c r="B13">
        <v>27369.660156000002</v>
      </c>
      <c r="C13">
        <v>27389.300781000002</v>
      </c>
      <c r="D13">
        <v>25720.800781000002</v>
      </c>
      <c r="E13">
        <v>25963</v>
      </c>
      <c r="F13">
        <v>25963</v>
      </c>
      <c r="G13">
        <v>402100000</v>
      </c>
    </row>
    <row r="14" spans="1:7">
      <c r="A14" s="4">
        <v>44732</v>
      </c>
      <c r="B14">
        <v>26156.619140999999</v>
      </c>
      <c r="C14">
        <v>26519.160156000002</v>
      </c>
      <c r="D14">
        <v>25520.230468999998</v>
      </c>
      <c r="E14">
        <v>26491.970702999999</v>
      </c>
      <c r="F14">
        <v>26491.970702999999</v>
      </c>
      <c r="G14">
        <v>342300000</v>
      </c>
    </row>
    <row r="15" spans="1:7">
      <c r="A15" s="4">
        <v>44739</v>
      </c>
      <c r="B15">
        <v>26741.800781000002</v>
      </c>
      <c r="C15">
        <v>27062.310547000001</v>
      </c>
      <c r="D15">
        <v>25841.75</v>
      </c>
      <c r="E15">
        <v>25935.619140999999</v>
      </c>
      <c r="F15">
        <v>25935.619140999999</v>
      </c>
      <c r="G15">
        <v>408100000</v>
      </c>
    </row>
    <row r="16" spans="1:7">
      <c r="A16" s="4">
        <v>44746</v>
      </c>
      <c r="B16">
        <v>26086.779297000001</v>
      </c>
      <c r="C16">
        <v>26881.75</v>
      </c>
      <c r="D16">
        <v>25945.830077999999</v>
      </c>
      <c r="E16">
        <v>26517.189452999999</v>
      </c>
      <c r="F16">
        <v>26517.189452999999</v>
      </c>
      <c r="G16">
        <v>391200000</v>
      </c>
    </row>
    <row r="17" spans="1:7">
      <c r="A17" s="4">
        <v>44753</v>
      </c>
      <c r="B17">
        <v>26892.730468999998</v>
      </c>
      <c r="C17">
        <v>27062.169922000001</v>
      </c>
      <c r="D17">
        <v>26278.279297000001</v>
      </c>
      <c r="E17">
        <v>26788.470702999999</v>
      </c>
      <c r="F17">
        <v>26788.470702999999</v>
      </c>
      <c r="G17">
        <v>313100000</v>
      </c>
    </row>
    <row r="18" spans="1:7">
      <c r="A18" s="4">
        <v>44760</v>
      </c>
      <c r="B18">
        <v>27003.830077999999</v>
      </c>
      <c r="C18">
        <v>27952.25</v>
      </c>
      <c r="D18">
        <v>26791.710938</v>
      </c>
      <c r="E18">
        <v>27914.660156000002</v>
      </c>
      <c r="F18">
        <v>27914.660156000002</v>
      </c>
      <c r="G18">
        <v>242900000</v>
      </c>
    </row>
    <row r="19" spans="1:7">
      <c r="A19" s="4">
        <v>44767</v>
      </c>
      <c r="B19">
        <v>27697.769531000002</v>
      </c>
      <c r="C19">
        <v>28015.679688</v>
      </c>
      <c r="D19">
        <v>27525.089843999998</v>
      </c>
      <c r="E19">
        <v>27801.640625</v>
      </c>
      <c r="F19">
        <v>27801.640625</v>
      </c>
      <c r="G19">
        <v>310400000</v>
      </c>
    </row>
    <row r="20" spans="1:7">
      <c r="A20" s="4">
        <v>44774</v>
      </c>
      <c r="B20">
        <v>27813.820313</v>
      </c>
      <c r="C20">
        <v>28190.039063</v>
      </c>
      <c r="D20">
        <v>27530.599609000001</v>
      </c>
      <c r="E20">
        <v>28175.869140999999</v>
      </c>
      <c r="F20">
        <v>28175.869140999999</v>
      </c>
      <c r="G20">
        <v>370400000</v>
      </c>
    </row>
    <row r="21" spans="1:7">
      <c r="A21" s="4">
        <v>44781</v>
      </c>
      <c r="B21">
        <v>28050.089843999998</v>
      </c>
      <c r="C21">
        <v>28546.980468999998</v>
      </c>
      <c r="D21">
        <v>27729.460938</v>
      </c>
      <c r="E21">
        <v>28546.980468999998</v>
      </c>
      <c r="F21">
        <v>28546.980468999998</v>
      </c>
      <c r="G21">
        <v>280500000</v>
      </c>
    </row>
    <row r="22" spans="1:7">
      <c r="A22" s="4">
        <v>44788</v>
      </c>
      <c r="B22">
        <v>28623.779297000001</v>
      </c>
      <c r="C22">
        <v>29222.769531000002</v>
      </c>
      <c r="D22">
        <v>28623.779297000001</v>
      </c>
      <c r="E22">
        <v>28930.330077999999</v>
      </c>
      <c r="F22">
        <v>28930.330077999999</v>
      </c>
      <c r="G22">
        <v>266200000</v>
      </c>
    </row>
    <row r="23" spans="1:7">
      <c r="A23" s="4">
        <v>44795</v>
      </c>
      <c r="B23">
        <v>28654.070313</v>
      </c>
      <c r="C23">
        <v>28828.210938</v>
      </c>
      <c r="D23">
        <v>28282.210938</v>
      </c>
      <c r="E23">
        <v>28641.380859000001</v>
      </c>
      <c r="F23">
        <v>28641.380859000001</v>
      </c>
      <c r="G23">
        <v>269700000</v>
      </c>
    </row>
    <row r="24" spans="1:7">
      <c r="A24" s="4">
        <v>44802</v>
      </c>
      <c r="B24">
        <v>28161.060547000001</v>
      </c>
      <c r="C24">
        <v>28233.800781000002</v>
      </c>
      <c r="D24">
        <v>27570.740234000001</v>
      </c>
      <c r="E24">
        <v>27650.839843999998</v>
      </c>
      <c r="F24">
        <v>27650.839843999998</v>
      </c>
      <c r="G24">
        <v>338700000</v>
      </c>
    </row>
    <row r="25" spans="1:7">
      <c r="A25" s="4">
        <v>44809</v>
      </c>
      <c r="B25">
        <v>27567.289063</v>
      </c>
      <c r="C25">
        <v>28286.019531000002</v>
      </c>
      <c r="D25">
        <v>27268.699218999998</v>
      </c>
      <c r="E25">
        <v>28214.75</v>
      </c>
      <c r="F25">
        <v>28214.75</v>
      </c>
      <c r="G25">
        <v>312000000</v>
      </c>
    </row>
    <row r="26" spans="1:7">
      <c r="A26" s="4">
        <v>44816</v>
      </c>
      <c r="B26">
        <v>28483.589843999998</v>
      </c>
      <c r="C26">
        <v>28659.759765999999</v>
      </c>
      <c r="D26">
        <v>27525.679688</v>
      </c>
      <c r="E26">
        <v>27567.650390999999</v>
      </c>
      <c r="F26">
        <v>27567.650390999999</v>
      </c>
      <c r="G26">
        <v>303400000</v>
      </c>
    </row>
    <row r="27" spans="1:7">
      <c r="A27" s="4">
        <v>44823</v>
      </c>
      <c r="B27">
        <v>27788.679688</v>
      </c>
      <c r="C27">
        <v>27907.449218999998</v>
      </c>
      <c r="D27">
        <v>26955.179688</v>
      </c>
      <c r="E27">
        <v>27153.830077999999</v>
      </c>
      <c r="F27">
        <v>27153.830077999999</v>
      </c>
      <c r="G27">
        <v>187700000</v>
      </c>
    </row>
    <row r="28" spans="1:7">
      <c r="A28" s="4">
        <v>44830</v>
      </c>
      <c r="B28">
        <v>26779.439452999999</v>
      </c>
      <c r="C28">
        <v>26779.439452999999</v>
      </c>
      <c r="D28">
        <v>25805.589843999998</v>
      </c>
      <c r="E28">
        <v>25937.210938</v>
      </c>
      <c r="F28">
        <v>25937.210938</v>
      </c>
      <c r="G28">
        <v>446400000</v>
      </c>
    </row>
    <row r="29" spans="1:7">
      <c r="A29" s="4">
        <v>44837</v>
      </c>
      <c r="B29">
        <v>25778.949218999998</v>
      </c>
      <c r="C29">
        <v>27399.189452999999</v>
      </c>
      <c r="D29">
        <v>25621.960938</v>
      </c>
      <c r="E29">
        <v>27116.109375</v>
      </c>
      <c r="F29">
        <v>27116.109375</v>
      </c>
      <c r="G29">
        <v>377200000</v>
      </c>
    </row>
    <row r="30" spans="1:7">
      <c r="A30" s="4">
        <v>44844</v>
      </c>
      <c r="B30">
        <v>26757.119140999999</v>
      </c>
      <c r="C30">
        <v>27180.160156000002</v>
      </c>
      <c r="D30">
        <v>26237.419922000001</v>
      </c>
      <c r="E30">
        <v>27090.759765999999</v>
      </c>
      <c r="F30">
        <v>27090.759765999999</v>
      </c>
      <c r="G30">
        <v>289300000</v>
      </c>
    </row>
    <row r="31" spans="1:7">
      <c r="A31" s="4">
        <v>44851</v>
      </c>
      <c r="B31">
        <v>26785.019531000002</v>
      </c>
      <c r="C31">
        <v>27371.380859000001</v>
      </c>
      <c r="D31">
        <v>26649.130859000001</v>
      </c>
      <c r="E31">
        <v>26890.580077999999</v>
      </c>
      <c r="F31">
        <v>26890.580077999999</v>
      </c>
      <c r="G31">
        <v>305600000</v>
      </c>
    </row>
    <row r="32" spans="1:7">
      <c r="A32" s="4">
        <v>44858</v>
      </c>
      <c r="B32">
        <v>27233</v>
      </c>
      <c r="C32">
        <v>27578.050781000002</v>
      </c>
      <c r="D32">
        <v>26974.900390999999</v>
      </c>
      <c r="E32">
        <v>27105.199218999998</v>
      </c>
      <c r="F32">
        <v>27105.199218999998</v>
      </c>
      <c r="G32">
        <v>392300000</v>
      </c>
    </row>
    <row r="33" spans="1:7">
      <c r="A33" s="4">
        <v>44865</v>
      </c>
      <c r="B33">
        <v>27404.300781000002</v>
      </c>
      <c r="C33">
        <v>27692.550781000002</v>
      </c>
      <c r="D33">
        <v>27032.019531000002</v>
      </c>
      <c r="E33">
        <v>27199.740234000001</v>
      </c>
      <c r="F33">
        <v>27199.740234000001</v>
      </c>
      <c r="G33">
        <v>341400000</v>
      </c>
    </row>
    <row r="34" spans="1:7">
      <c r="A34" s="4">
        <v>44872</v>
      </c>
      <c r="B34">
        <v>27406.779297000001</v>
      </c>
      <c r="C34">
        <v>28329.539063</v>
      </c>
      <c r="D34">
        <v>27357.529297000001</v>
      </c>
      <c r="E34">
        <v>28263.570313</v>
      </c>
      <c r="F34">
        <v>28263.570313</v>
      </c>
      <c r="G34">
        <v>423200000</v>
      </c>
    </row>
    <row r="35" spans="1:7">
      <c r="A35" s="4">
        <v>44879</v>
      </c>
      <c r="B35">
        <v>28277.640625</v>
      </c>
      <c r="C35">
        <v>28305.039063</v>
      </c>
      <c r="D35">
        <v>27743.150390999999</v>
      </c>
      <c r="E35">
        <v>27899.769531000002</v>
      </c>
      <c r="F35">
        <v>27899.769531000002</v>
      </c>
      <c r="G35">
        <v>353200000</v>
      </c>
    </row>
    <row r="36" spans="1:7">
      <c r="A36" s="4">
        <v>44886</v>
      </c>
      <c r="B36">
        <v>27982</v>
      </c>
      <c r="C36">
        <v>28502.289063</v>
      </c>
      <c r="D36">
        <v>27846.300781000002</v>
      </c>
      <c r="E36">
        <v>28283.029297000001</v>
      </c>
      <c r="F36">
        <v>28283.029297000001</v>
      </c>
      <c r="G36">
        <v>273100000</v>
      </c>
    </row>
    <row r="37" spans="1:7">
      <c r="A37" s="4">
        <v>44893</v>
      </c>
      <c r="B37">
        <v>28220.560547000001</v>
      </c>
      <c r="C37">
        <v>28423.460938</v>
      </c>
      <c r="D37">
        <v>27662.119140999999</v>
      </c>
      <c r="E37">
        <v>27777.900390999999</v>
      </c>
      <c r="F37">
        <v>27777.900390999999</v>
      </c>
      <c r="G37">
        <v>386800000</v>
      </c>
    </row>
    <row r="38" spans="1:7">
      <c r="A38" s="4">
        <v>44900</v>
      </c>
      <c r="B38">
        <v>27752.990234000001</v>
      </c>
      <c r="C38">
        <v>27952.800781000002</v>
      </c>
      <c r="D38">
        <v>27415.660156000002</v>
      </c>
      <c r="E38">
        <v>27901.009765999999</v>
      </c>
      <c r="F38">
        <v>27901.009765999999</v>
      </c>
      <c r="G38">
        <v>322400000</v>
      </c>
    </row>
    <row r="39" spans="1:7">
      <c r="A39" s="4">
        <v>44907</v>
      </c>
      <c r="B39">
        <v>27741.099609000001</v>
      </c>
      <c r="C39">
        <v>28195.689452999999</v>
      </c>
      <c r="D39">
        <v>27488.830077999999</v>
      </c>
      <c r="E39">
        <v>27527.119140999999</v>
      </c>
      <c r="F39">
        <v>27527.119140999999</v>
      </c>
      <c r="G39">
        <v>291200000</v>
      </c>
    </row>
    <row r="40" spans="1:7">
      <c r="A40" s="4">
        <v>44914</v>
      </c>
      <c r="B40">
        <v>27279.919922000001</v>
      </c>
      <c r="C40">
        <v>27349.580077999999</v>
      </c>
      <c r="D40">
        <v>26106.380859000001</v>
      </c>
      <c r="E40">
        <v>26235.25</v>
      </c>
      <c r="F40">
        <v>26235.25</v>
      </c>
      <c r="G40">
        <v>445000000</v>
      </c>
    </row>
    <row r="41" spans="1:7">
      <c r="A41" s="4">
        <v>44921</v>
      </c>
      <c r="B41">
        <v>26299.539063</v>
      </c>
      <c r="C41">
        <v>26620.490234000001</v>
      </c>
      <c r="D41">
        <v>25953.919922000001</v>
      </c>
      <c r="E41">
        <v>26094.5</v>
      </c>
      <c r="F41">
        <v>26094.5</v>
      </c>
      <c r="G41">
        <v>274800000</v>
      </c>
    </row>
    <row r="42" spans="1:7">
      <c r="A42" s="4">
        <v>44928</v>
      </c>
      <c r="B42">
        <v>25834.929688</v>
      </c>
      <c r="C42">
        <v>26034.060547000001</v>
      </c>
      <c r="D42">
        <v>25661.890625</v>
      </c>
      <c r="E42">
        <v>25973.849609000001</v>
      </c>
      <c r="F42">
        <v>25973.849609000001</v>
      </c>
      <c r="G42">
        <v>223800000</v>
      </c>
    </row>
    <row r="43" spans="1:7">
      <c r="A43" s="4">
        <v>44935</v>
      </c>
      <c r="B43">
        <v>26176.609375</v>
      </c>
      <c r="C43">
        <v>26547.609375</v>
      </c>
      <c r="D43">
        <v>26090.839843999998</v>
      </c>
      <c r="E43">
        <v>26119.519531000002</v>
      </c>
      <c r="F43">
        <v>26119.519531000002</v>
      </c>
      <c r="G43">
        <v>308900000</v>
      </c>
    </row>
    <row r="44" spans="1:7">
      <c r="A44" s="4">
        <v>44942</v>
      </c>
      <c r="B44">
        <v>25836.669922000001</v>
      </c>
      <c r="C44">
        <v>26816.679688</v>
      </c>
      <c r="D44">
        <v>25748.099609000001</v>
      </c>
      <c r="E44">
        <v>26553.529297000001</v>
      </c>
      <c r="F44">
        <v>26553.529297000001</v>
      </c>
      <c r="G44">
        <v>362300000</v>
      </c>
    </row>
    <row r="45" spans="1:7">
      <c r="A45" s="4">
        <v>44949</v>
      </c>
      <c r="B45">
        <v>26880.210938</v>
      </c>
      <c r="C45">
        <v>27502.150390999999</v>
      </c>
      <c r="D45">
        <v>26788.759765999999</v>
      </c>
      <c r="E45">
        <v>27382.560547000001</v>
      </c>
      <c r="F45">
        <v>27382.560547000001</v>
      </c>
      <c r="G45">
        <v>329200000</v>
      </c>
    </row>
    <row r="46" spans="1:7">
      <c r="A46" s="4">
        <v>44956</v>
      </c>
      <c r="B46">
        <v>27384.769531000002</v>
      </c>
      <c r="C46">
        <v>27612.570313</v>
      </c>
      <c r="D46">
        <v>27302.220702999999</v>
      </c>
      <c r="E46">
        <v>27509.460938</v>
      </c>
      <c r="F46">
        <v>27509.460938</v>
      </c>
      <c r="G46">
        <v>372200000</v>
      </c>
    </row>
    <row r="47" spans="1:7">
      <c r="A47" s="4">
        <v>44963</v>
      </c>
      <c r="B47">
        <v>27764.660156000002</v>
      </c>
      <c r="C47">
        <v>27821.220702999999</v>
      </c>
      <c r="D47">
        <v>27424.689452999999</v>
      </c>
      <c r="E47">
        <v>27670.980468999998</v>
      </c>
      <c r="F47">
        <v>27670.980468999998</v>
      </c>
      <c r="G47">
        <v>382200000</v>
      </c>
    </row>
    <row r="48" spans="1:7">
      <c r="A48" s="4">
        <v>44970</v>
      </c>
      <c r="B48">
        <v>27550.349609000001</v>
      </c>
      <c r="C48">
        <v>27727.660156000002</v>
      </c>
      <c r="D48">
        <v>27266.939452999999</v>
      </c>
      <c r="E48">
        <v>27513.130859000001</v>
      </c>
      <c r="F48">
        <v>27513.130859000001</v>
      </c>
      <c r="G48">
        <v>335200000</v>
      </c>
    </row>
    <row r="49" spans="1:7">
      <c r="A49" s="4">
        <v>44977</v>
      </c>
      <c r="B49">
        <v>27497.130859000001</v>
      </c>
      <c r="C49">
        <v>27538.289063</v>
      </c>
      <c r="D49">
        <v>27046.080077999999</v>
      </c>
      <c r="E49">
        <v>27453.480468999998</v>
      </c>
      <c r="F49">
        <v>27453.480468999998</v>
      </c>
      <c r="G49">
        <v>274800000</v>
      </c>
    </row>
    <row r="50" spans="1:7">
      <c r="A50" s="4">
        <v>44984</v>
      </c>
      <c r="B50">
        <v>27322.730468999998</v>
      </c>
      <c r="C50">
        <v>27961.210938</v>
      </c>
      <c r="D50">
        <v>27292.740234000001</v>
      </c>
      <c r="E50">
        <v>27927.470702999999</v>
      </c>
      <c r="F50">
        <v>27927.470702999999</v>
      </c>
      <c r="G50">
        <v>363000000</v>
      </c>
    </row>
    <row r="51" spans="1:7">
      <c r="A51" s="4">
        <v>44991</v>
      </c>
      <c r="B51">
        <v>28182.310547000001</v>
      </c>
      <c r="C51">
        <v>28734.789063</v>
      </c>
      <c r="D51">
        <v>28118.740234000001</v>
      </c>
      <c r="E51">
        <v>28143.970702999999</v>
      </c>
      <c r="F51">
        <v>28143.970702999999</v>
      </c>
      <c r="G51">
        <v>386300000</v>
      </c>
    </row>
    <row r="52" spans="1:7">
      <c r="A52" s="4">
        <v>44998</v>
      </c>
      <c r="B52">
        <v>27886.210938</v>
      </c>
      <c r="C52">
        <v>27906.970702999999</v>
      </c>
      <c r="D52">
        <v>26632.919922000001</v>
      </c>
      <c r="E52">
        <v>27333.789063</v>
      </c>
      <c r="F52">
        <v>27333.789063</v>
      </c>
      <c r="G52">
        <v>517000000</v>
      </c>
    </row>
    <row r="53" spans="1:7">
      <c r="A53" s="4">
        <v>45005</v>
      </c>
      <c r="B53">
        <v>27253.730468999998</v>
      </c>
      <c r="C53">
        <v>27520.970702999999</v>
      </c>
      <c r="D53">
        <v>26945.669922000001</v>
      </c>
      <c r="E53">
        <v>27385.25</v>
      </c>
      <c r="F53">
        <v>27385.25</v>
      </c>
      <c r="G53">
        <v>280900000</v>
      </c>
    </row>
    <row r="54" spans="1:7">
      <c r="A54" s="4">
        <v>45012</v>
      </c>
      <c r="B54">
        <v>27482.390625</v>
      </c>
      <c r="C54">
        <v>28124.619140999999</v>
      </c>
      <c r="D54">
        <v>27359.720702999999</v>
      </c>
      <c r="E54">
        <v>28041.480468999998</v>
      </c>
      <c r="F54">
        <v>28041.480468999998</v>
      </c>
      <c r="G54">
        <v>380700000</v>
      </c>
    </row>
    <row r="55" spans="1:7">
      <c r="A55" s="4">
        <v>45019</v>
      </c>
      <c r="B55">
        <v>28203.349609000001</v>
      </c>
      <c r="C55">
        <v>28287.419922000001</v>
      </c>
      <c r="D55">
        <v>27427.660156000002</v>
      </c>
      <c r="E55">
        <v>27518.310547000001</v>
      </c>
      <c r="F55">
        <v>27518.310547000001</v>
      </c>
      <c r="G55">
        <v>344900000</v>
      </c>
    </row>
    <row r="56" spans="1:7">
      <c r="A56" s="4">
        <v>45026</v>
      </c>
      <c r="B56">
        <v>27658.519531000002</v>
      </c>
      <c r="C56">
        <v>28515.509765999999</v>
      </c>
      <c r="D56">
        <v>27597.179688</v>
      </c>
      <c r="E56">
        <v>28493.470702999999</v>
      </c>
      <c r="F56">
        <v>28493.470702999999</v>
      </c>
      <c r="G56">
        <v>308300000</v>
      </c>
    </row>
    <row r="57" spans="1:7">
      <c r="A57" s="4">
        <v>45033</v>
      </c>
      <c r="B57">
        <v>28537.990234000001</v>
      </c>
      <c r="C57">
        <v>28778.369140999999</v>
      </c>
      <c r="D57">
        <v>28414.980468999998</v>
      </c>
      <c r="E57">
        <v>28564.369140999999</v>
      </c>
      <c r="F57">
        <v>28564.369140999999</v>
      </c>
      <c r="G57">
        <v>296400000</v>
      </c>
    </row>
    <row r="58" spans="1:7">
      <c r="A58" s="4">
        <v>45040</v>
      </c>
      <c r="B58">
        <v>28631.779297000001</v>
      </c>
      <c r="C58">
        <v>28879.240234000001</v>
      </c>
      <c r="D58">
        <v>28241.669922000001</v>
      </c>
      <c r="E58">
        <v>28856.439452999999</v>
      </c>
      <c r="F58">
        <v>28856.439452999999</v>
      </c>
      <c r="G58">
        <v>355600000</v>
      </c>
    </row>
    <row r="59" spans="1:7">
      <c r="A59" s="4">
        <v>45047</v>
      </c>
      <c r="B59">
        <v>29058.050781000002</v>
      </c>
      <c r="C59">
        <v>29278.800781000002</v>
      </c>
      <c r="D59">
        <v>29016.830077999999</v>
      </c>
      <c r="E59">
        <v>29157.949218999998</v>
      </c>
      <c r="F59">
        <v>29157.949218999998</v>
      </c>
      <c r="G59">
        <v>137300000</v>
      </c>
    </row>
    <row r="60" spans="1:7">
      <c r="A60" s="4">
        <v>45054</v>
      </c>
      <c r="B60">
        <v>29095.460938</v>
      </c>
      <c r="C60">
        <v>29426.060547000001</v>
      </c>
      <c r="D60">
        <v>28931.810547000001</v>
      </c>
      <c r="E60">
        <v>29388.300781000002</v>
      </c>
      <c r="F60">
        <v>29388.300781000002</v>
      </c>
      <c r="G60">
        <v>436100000</v>
      </c>
    </row>
    <row r="61" spans="1:7">
      <c r="A61" s="4">
        <v>45061</v>
      </c>
      <c r="B61">
        <v>29547.039063</v>
      </c>
      <c r="C61">
        <v>30924.570313</v>
      </c>
      <c r="D61">
        <v>29475.970702999999</v>
      </c>
      <c r="E61">
        <v>30808.349609000001</v>
      </c>
      <c r="F61">
        <v>30808.349609000001</v>
      </c>
      <c r="G61">
        <v>460100000</v>
      </c>
    </row>
    <row r="62" spans="1:7">
      <c r="A62" s="4">
        <v>45068</v>
      </c>
      <c r="B62">
        <v>30735.710938</v>
      </c>
      <c r="C62">
        <v>31352.529297000001</v>
      </c>
      <c r="D62">
        <v>30558.140625</v>
      </c>
      <c r="E62">
        <v>30916.310547000001</v>
      </c>
      <c r="F62">
        <v>30916.310547000001</v>
      </c>
      <c r="G62">
        <v>411600000</v>
      </c>
    </row>
    <row r="63" spans="1:7">
      <c r="A63" s="4">
        <v>45075</v>
      </c>
      <c r="B63">
        <v>31388.009765999999</v>
      </c>
      <c r="C63">
        <v>31560.429688</v>
      </c>
      <c r="D63">
        <v>30785.980468999998</v>
      </c>
      <c r="E63">
        <v>31524.220702999999</v>
      </c>
      <c r="F63">
        <v>31524.220702999999</v>
      </c>
      <c r="G63">
        <v>520500000</v>
      </c>
    </row>
    <row r="64" spans="1:7">
      <c r="A64" s="4">
        <v>45082</v>
      </c>
      <c r="B64">
        <v>31864.119140999999</v>
      </c>
      <c r="C64">
        <v>32708.529297000001</v>
      </c>
      <c r="D64">
        <v>31420.449218999998</v>
      </c>
      <c r="E64">
        <v>32265.169922000001</v>
      </c>
      <c r="F64">
        <v>32265.169922000001</v>
      </c>
      <c r="G64">
        <v>480700000</v>
      </c>
    </row>
    <row r="65" spans="1:7">
      <c r="A65" s="4">
        <v>45089</v>
      </c>
      <c r="B65">
        <v>32412.119140999999</v>
      </c>
      <c r="C65">
        <v>33772.761719000002</v>
      </c>
      <c r="D65">
        <v>32280.539063</v>
      </c>
      <c r="E65">
        <v>33706.078125</v>
      </c>
      <c r="F65">
        <v>33706.078125</v>
      </c>
      <c r="G65">
        <v>507600000</v>
      </c>
    </row>
    <row r="66" spans="1:7">
      <c r="A66" s="4">
        <v>45096</v>
      </c>
      <c r="B66">
        <v>33768.691405999998</v>
      </c>
      <c r="C66">
        <v>33772.890625</v>
      </c>
      <c r="D66">
        <v>32575.560547000001</v>
      </c>
      <c r="E66">
        <v>32781.539062999997</v>
      </c>
      <c r="F66">
        <v>32781.539062999997</v>
      </c>
      <c r="G66">
        <v>445600000</v>
      </c>
    </row>
    <row r="67" spans="1:7">
      <c r="A67" s="4">
        <v>45103</v>
      </c>
      <c r="B67">
        <v>32647.080077999999</v>
      </c>
      <c r="C67">
        <v>33527.980469000002</v>
      </c>
      <c r="D67">
        <v>32306.990234000001</v>
      </c>
      <c r="E67">
        <v>33189.039062999997</v>
      </c>
      <c r="F67">
        <v>33189.039062999997</v>
      </c>
      <c r="G67">
        <v>474000000</v>
      </c>
    </row>
    <row r="68" spans="1:7">
      <c r="A68" s="4">
        <v>45110</v>
      </c>
      <c r="B68">
        <v>33517.601562999997</v>
      </c>
      <c r="C68">
        <v>33762.808594000002</v>
      </c>
      <c r="D68">
        <v>32327.900390999999</v>
      </c>
      <c r="E68">
        <v>32388.419922000001</v>
      </c>
      <c r="F68">
        <v>32388.419922000001</v>
      </c>
      <c r="G68">
        <v>495600000</v>
      </c>
    </row>
    <row r="69" spans="1:7">
      <c r="A69" s="4">
        <v>45117</v>
      </c>
      <c r="B69">
        <v>32393.460938</v>
      </c>
      <c r="C69">
        <v>32780.628905999998</v>
      </c>
      <c r="D69">
        <v>31791.710938</v>
      </c>
      <c r="E69">
        <v>32391.259765999999</v>
      </c>
      <c r="F69">
        <v>32391.259765999999</v>
      </c>
      <c r="G69">
        <v>444900000</v>
      </c>
    </row>
    <row r="70" spans="1:7">
      <c r="A70" s="4">
        <v>45124</v>
      </c>
      <c r="B70">
        <v>32457.179688</v>
      </c>
      <c r="C70">
        <v>32896.03125</v>
      </c>
      <c r="D70">
        <v>32080.949218999998</v>
      </c>
      <c r="E70">
        <v>32304.25</v>
      </c>
      <c r="F70">
        <v>32304.25</v>
      </c>
      <c r="G70">
        <v>318000000</v>
      </c>
    </row>
    <row r="71" spans="1:7">
      <c r="A71" s="4">
        <v>45131</v>
      </c>
      <c r="B71">
        <v>32648.140625</v>
      </c>
      <c r="C71">
        <v>32938.589844000002</v>
      </c>
      <c r="D71">
        <v>32037.550781000002</v>
      </c>
      <c r="E71">
        <v>32759.230468999998</v>
      </c>
      <c r="F71">
        <v>32759.230468999998</v>
      </c>
      <c r="G71">
        <v>531100000</v>
      </c>
    </row>
    <row r="72" spans="1:7">
      <c r="A72" s="4">
        <v>45138</v>
      </c>
      <c r="B72">
        <v>33128.828125</v>
      </c>
      <c r="C72">
        <v>33488.769530999998</v>
      </c>
      <c r="D72">
        <v>31934.349609000001</v>
      </c>
      <c r="E72">
        <v>32192.75</v>
      </c>
      <c r="F72">
        <v>32192.75</v>
      </c>
      <c r="G72">
        <v>596200000</v>
      </c>
    </row>
    <row r="73" spans="1:7">
      <c r="A73" s="4">
        <v>45145</v>
      </c>
      <c r="B73">
        <v>31921.279297000001</v>
      </c>
      <c r="C73">
        <v>32539.880859000001</v>
      </c>
      <c r="D73">
        <v>31830.230468999998</v>
      </c>
      <c r="E73">
        <v>32473.650390999999</v>
      </c>
      <c r="F73">
        <v>32473.650390999999</v>
      </c>
      <c r="G73">
        <v>398400000</v>
      </c>
    </row>
    <row r="74" spans="1:7">
      <c r="A74" s="4">
        <v>45152</v>
      </c>
      <c r="B74">
        <v>32456.720702999999</v>
      </c>
      <c r="C74">
        <v>32613.990234000001</v>
      </c>
      <c r="D74">
        <v>31275.25</v>
      </c>
      <c r="E74">
        <v>31450.759765999999</v>
      </c>
      <c r="F74">
        <v>31450.759765999999</v>
      </c>
      <c r="G74">
        <v>418000000</v>
      </c>
    </row>
    <row r="75" spans="1:7">
      <c r="A75" s="4">
        <v>45159</v>
      </c>
      <c r="B75">
        <v>31552.849609000001</v>
      </c>
      <c r="C75">
        <v>32297.910156000002</v>
      </c>
      <c r="D75">
        <v>31409.859375</v>
      </c>
      <c r="E75">
        <v>31624.279297000001</v>
      </c>
      <c r="F75">
        <v>31624.279297000001</v>
      </c>
      <c r="G75">
        <v>343900000</v>
      </c>
    </row>
    <row r="76" spans="1:7">
      <c r="A76" s="4">
        <v>45166</v>
      </c>
      <c r="B76">
        <v>31915.679688</v>
      </c>
      <c r="C76">
        <v>32845.460937999997</v>
      </c>
      <c r="D76">
        <v>31881.929688</v>
      </c>
      <c r="E76">
        <v>32710.619140999999</v>
      </c>
      <c r="F76">
        <v>32710.619140999999</v>
      </c>
      <c r="G76">
        <v>439500000</v>
      </c>
    </row>
    <row r="77" spans="1:7">
      <c r="A77" s="4">
        <v>45173</v>
      </c>
      <c r="B77">
        <v>32797.320312999997</v>
      </c>
      <c r="C77">
        <v>33322.449219000002</v>
      </c>
      <c r="D77">
        <v>32512.800781000002</v>
      </c>
      <c r="E77">
        <v>32606.839843999998</v>
      </c>
      <c r="F77">
        <v>32606.839843999998</v>
      </c>
      <c r="G77">
        <v>489400000</v>
      </c>
    </row>
    <row r="78" spans="1:7">
      <c r="A78" s="4">
        <v>45180</v>
      </c>
      <c r="B78">
        <v>32690.539063</v>
      </c>
      <c r="C78">
        <v>33634.308594000002</v>
      </c>
      <c r="D78">
        <v>32391.689452999999</v>
      </c>
      <c r="E78">
        <v>33533.089844000002</v>
      </c>
      <c r="F78">
        <v>33533.089844000002</v>
      </c>
      <c r="G78">
        <v>555000000</v>
      </c>
    </row>
    <row r="79" spans="1:7">
      <c r="A79" s="4">
        <v>45187</v>
      </c>
      <c r="B79">
        <v>33296.230469000002</v>
      </c>
      <c r="C79">
        <v>33337.230469000002</v>
      </c>
      <c r="D79">
        <v>32154.529297000001</v>
      </c>
      <c r="E79">
        <v>32402.410156000002</v>
      </c>
      <c r="F79">
        <v>32402.410156000002</v>
      </c>
      <c r="G79">
        <v>448400000</v>
      </c>
    </row>
    <row r="80" spans="1:7">
      <c r="A80" s="4">
        <v>45194</v>
      </c>
      <c r="B80">
        <v>32517.259765999999</v>
      </c>
      <c r="C80">
        <v>32722.220702999999</v>
      </c>
      <c r="D80">
        <v>31674.419922000001</v>
      </c>
      <c r="E80">
        <v>31857.619140999999</v>
      </c>
      <c r="F80">
        <v>31857.619140999999</v>
      </c>
      <c r="G80">
        <v>522100000</v>
      </c>
    </row>
    <row r="81" spans="1:7">
      <c r="A81" s="4">
        <v>45201</v>
      </c>
      <c r="B81">
        <v>32101.970702999999</v>
      </c>
      <c r="C81">
        <v>32401.580077999999</v>
      </c>
      <c r="D81">
        <v>30487.669922000001</v>
      </c>
      <c r="E81">
        <v>30994.669922000001</v>
      </c>
      <c r="F81">
        <v>30994.669922000001</v>
      </c>
      <c r="G81">
        <v>558700000</v>
      </c>
    </row>
    <row r="82" spans="1:7">
      <c r="A82" s="4">
        <v>45208</v>
      </c>
      <c r="B82">
        <v>31314.669922000001</v>
      </c>
      <c r="C82">
        <v>32533.080077999999</v>
      </c>
      <c r="D82">
        <v>31314.669922000001</v>
      </c>
      <c r="E82">
        <v>32315.990234000001</v>
      </c>
      <c r="F82">
        <v>32315.990234000001</v>
      </c>
      <c r="G82">
        <v>382600000</v>
      </c>
    </row>
    <row r="83" spans="1:7">
      <c r="A83" s="4">
        <v>45215</v>
      </c>
      <c r="B83">
        <v>31983.039063</v>
      </c>
      <c r="C83">
        <v>32260.769531000002</v>
      </c>
      <c r="D83">
        <v>31093.900390999999</v>
      </c>
      <c r="E83">
        <v>31259.359375</v>
      </c>
      <c r="F83">
        <v>31259.359375</v>
      </c>
      <c r="G83">
        <v>408500000</v>
      </c>
    </row>
    <row r="84" spans="1:7">
      <c r="A84" s="4">
        <v>45222</v>
      </c>
      <c r="B84">
        <v>31151.980468999998</v>
      </c>
      <c r="C84">
        <v>31466.919922000001</v>
      </c>
      <c r="D84">
        <v>30551.669922000001</v>
      </c>
      <c r="E84">
        <v>30991.689452999999</v>
      </c>
      <c r="F84">
        <v>30991.689452999999</v>
      </c>
      <c r="G84">
        <v>424800000</v>
      </c>
    </row>
    <row r="85" spans="1:7">
      <c r="A85" s="4">
        <v>45229</v>
      </c>
      <c r="B85">
        <v>30663.480468999998</v>
      </c>
      <c r="C85">
        <v>32087.130859000001</v>
      </c>
      <c r="D85">
        <v>30538.289063</v>
      </c>
      <c r="E85">
        <v>31949.890625</v>
      </c>
      <c r="F85">
        <v>31949.890625</v>
      </c>
      <c r="G85">
        <v>572500000</v>
      </c>
    </row>
    <row r="86" spans="1:7">
      <c r="A86" s="4">
        <v>45236</v>
      </c>
      <c r="B86">
        <v>32450.820313</v>
      </c>
      <c r="C86">
        <v>32766.539063</v>
      </c>
      <c r="D86">
        <v>32049.339843999998</v>
      </c>
      <c r="E86">
        <v>32568.109375</v>
      </c>
      <c r="F86">
        <v>32568.109375</v>
      </c>
      <c r="G86">
        <v>629100000</v>
      </c>
    </row>
    <row r="87" spans="1:7">
      <c r="A87" s="4">
        <v>45243</v>
      </c>
      <c r="B87">
        <v>32818.148437999997</v>
      </c>
      <c r="C87">
        <v>33614.128905999998</v>
      </c>
      <c r="D87">
        <v>32499.279297000001</v>
      </c>
      <c r="E87">
        <v>33585.199219000002</v>
      </c>
      <c r="F87">
        <v>33585.199219000002</v>
      </c>
      <c r="G87">
        <v>489900000</v>
      </c>
    </row>
    <row r="88" spans="1:7">
      <c r="A88" s="4">
        <v>45250</v>
      </c>
      <c r="B88">
        <v>33559.621094000002</v>
      </c>
      <c r="C88">
        <v>33853.460937999997</v>
      </c>
      <c r="D88">
        <v>33182.988280999998</v>
      </c>
      <c r="E88">
        <v>33625.53125</v>
      </c>
      <c r="F88">
        <v>33625.53125</v>
      </c>
      <c r="G88">
        <v>343100000</v>
      </c>
    </row>
    <row r="89" spans="1:7">
      <c r="A89" s="4">
        <v>45257</v>
      </c>
      <c r="B89">
        <v>33710.03125</v>
      </c>
      <c r="C89">
        <v>33811.410155999998</v>
      </c>
      <c r="D89">
        <v>33161.070312999997</v>
      </c>
      <c r="E89">
        <v>33431.511719000002</v>
      </c>
      <c r="F89">
        <v>33431.511719000002</v>
      </c>
      <c r="G89">
        <v>495800000</v>
      </c>
    </row>
    <row r="90" spans="1:7">
      <c r="A90" s="4">
        <v>45264</v>
      </c>
      <c r="B90">
        <v>33318.070312999997</v>
      </c>
      <c r="C90">
        <v>33452.128905999998</v>
      </c>
      <c r="D90">
        <v>32205.380859000001</v>
      </c>
      <c r="E90">
        <v>32307.859375</v>
      </c>
      <c r="F90">
        <v>32307.859375</v>
      </c>
      <c r="G90">
        <v>513900000</v>
      </c>
    </row>
    <row r="91" spans="1:7">
      <c r="A91" s="4">
        <v>45271</v>
      </c>
      <c r="B91">
        <v>32665.089843999998</v>
      </c>
      <c r="C91">
        <v>33172.128905999998</v>
      </c>
      <c r="D91">
        <v>32515.039063</v>
      </c>
      <c r="E91">
        <v>32970.550780999998</v>
      </c>
      <c r="F91">
        <v>32970.550780999998</v>
      </c>
      <c r="G91">
        <v>578400000</v>
      </c>
    </row>
    <row r="92" spans="1:7">
      <c r="A92" s="4">
        <v>45278</v>
      </c>
      <c r="B92">
        <v>32769.230469000002</v>
      </c>
      <c r="C92">
        <v>33824.058594000002</v>
      </c>
      <c r="D92">
        <v>32541.230468999998</v>
      </c>
      <c r="E92">
        <v>33169.050780999998</v>
      </c>
      <c r="F92">
        <v>33169.050780999998</v>
      </c>
      <c r="G92">
        <v>516200000</v>
      </c>
    </row>
    <row r="93" spans="1:7">
      <c r="A93" s="4">
        <v>45285</v>
      </c>
      <c r="B93">
        <v>33414.511719000002</v>
      </c>
      <c r="C93">
        <v>33755.75</v>
      </c>
      <c r="D93">
        <v>33181.359375</v>
      </c>
      <c r="E93">
        <v>33464.171875</v>
      </c>
      <c r="F93">
        <v>33464.171875</v>
      </c>
      <c r="G93">
        <v>383200000</v>
      </c>
    </row>
    <row r="94" spans="1:7">
      <c r="A94" s="4">
        <v>45292</v>
      </c>
      <c r="B94">
        <v>33193.050780999998</v>
      </c>
      <c r="C94">
        <v>33568.039062999997</v>
      </c>
      <c r="D94">
        <v>32693.179688</v>
      </c>
      <c r="E94">
        <v>33377.421875</v>
      </c>
      <c r="F94">
        <v>33377.421875</v>
      </c>
      <c r="G94">
        <v>232600000</v>
      </c>
    </row>
    <row r="95" spans="1:7">
      <c r="A95" s="4">
        <v>45299</v>
      </c>
      <c r="B95">
        <v>33704.828125</v>
      </c>
      <c r="C95">
        <v>35839.648437999997</v>
      </c>
      <c r="D95">
        <v>33600.320312999997</v>
      </c>
      <c r="E95">
        <v>35577.109375</v>
      </c>
      <c r="F95">
        <v>35577.109375</v>
      </c>
      <c r="G95">
        <v>477400000</v>
      </c>
    </row>
    <row r="96" spans="1:7">
      <c r="A96" s="4">
        <v>45306</v>
      </c>
      <c r="B96">
        <v>35634.121094000002</v>
      </c>
      <c r="C96">
        <v>36239.21875</v>
      </c>
      <c r="D96">
        <v>35371.25</v>
      </c>
      <c r="E96">
        <v>35963.269530999998</v>
      </c>
      <c r="F96">
        <v>35963.269530999998</v>
      </c>
      <c r="G96">
        <v>553000000</v>
      </c>
    </row>
    <row r="97" spans="1:7">
      <c r="A97" s="4">
        <v>45313</v>
      </c>
      <c r="B97">
        <v>36294.101562999997</v>
      </c>
      <c r="C97">
        <v>36984.511719000002</v>
      </c>
      <c r="D97">
        <v>35687.578125</v>
      </c>
      <c r="E97">
        <v>35751.070312999997</v>
      </c>
      <c r="F97">
        <v>35751.070312999997</v>
      </c>
      <c r="G97">
        <v>524300000</v>
      </c>
    </row>
    <row r="98" spans="1:7">
      <c r="A98" s="4">
        <v>45320</v>
      </c>
      <c r="B98">
        <v>35814.289062999997</v>
      </c>
      <c r="C98">
        <v>36441.089844000002</v>
      </c>
      <c r="D98">
        <v>35704.578125</v>
      </c>
      <c r="E98">
        <v>36158.019530999998</v>
      </c>
      <c r="F98">
        <v>36158.019530999998</v>
      </c>
      <c r="G98">
        <v>527400000</v>
      </c>
    </row>
    <row r="99" spans="1:7">
      <c r="A99" s="4">
        <v>45327</v>
      </c>
      <c r="B99">
        <v>36419.339844000002</v>
      </c>
      <c r="C99">
        <v>37287.261719000002</v>
      </c>
      <c r="D99">
        <v>35854.628905999998</v>
      </c>
      <c r="E99">
        <v>36897.421875</v>
      </c>
      <c r="F99">
        <v>36897.421875</v>
      </c>
      <c r="G99">
        <v>689500000</v>
      </c>
    </row>
    <row r="100" spans="1:7">
      <c r="A100" s="4">
        <v>45334</v>
      </c>
      <c r="B100">
        <v>37248.359375</v>
      </c>
      <c r="C100">
        <v>38865.058594000002</v>
      </c>
      <c r="D100">
        <v>37184.101562999997</v>
      </c>
      <c r="E100">
        <v>38487.238280999998</v>
      </c>
      <c r="F100">
        <v>38487.238280999998</v>
      </c>
      <c r="G100">
        <v>542500000</v>
      </c>
    </row>
    <row r="101" spans="1:7">
      <c r="A101" s="4">
        <v>45341</v>
      </c>
      <c r="B101">
        <v>38473.410155999998</v>
      </c>
      <c r="C101">
        <v>39156.96875</v>
      </c>
      <c r="D101">
        <v>38095.148437999997</v>
      </c>
      <c r="E101">
        <v>39098.679687999997</v>
      </c>
      <c r="F101">
        <v>39098.679687999997</v>
      </c>
      <c r="G101">
        <v>438100000</v>
      </c>
    </row>
    <row r="102" spans="1:7">
      <c r="A102" s="4">
        <v>45348</v>
      </c>
      <c r="B102">
        <v>39320.640625</v>
      </c>
      <c r="C102">
        <v>39990.230469000002</v>
      </c>
      <c r="D102">
        <v>38876.808594000002</v>
      </c>
      <c r="E102">
        <v>39910.820312999997</v>
      </c>
      <c r="F102">
        <v>39910.820312999997</v>
      </c>
      <c r="G102">
        <v>653500000</v>
      </c>
    </row>
    <row r="103" spans="1:7">
      <c r="A103" s="4">
        <v>45355</v>
      </c>
      <c r="B103">
        <v>40201.761719000002</v>
      </c>
      <c r="C103">
        <v>40472.109375</v>
      </c>
      <c r="D103">
        <v>39518.398437999997</v>
      </c>
      <c r="E103">
        <v>39688.941405999998</v>
      </c>
      <c r="F103">
        <v>39688.941405999998</v>
      </c>
      <c r="G103">
        <v>628000000</v>
      </c>
    </row>
    <row r="104" spans="1:7">
      <c r="A104" s="4">
        <v>45362</v>
      </c>
      <c r="B104">
        <v>39232.140625</v>
      </c>
      <c r="C104">
        <v>39241.28125</v>
      </c>
      <c r="D104">
        <v>38271.378905999998</v>
      </c>
      <c r="E104">
        <v>38707.640625</v>
      </c>
      <c r="F104">
        <v>38707.640625</v>
      </c>
      <c r="G104">
        <v>629400000</v>
      </c>
    </row>
    <row r="105" spans="1:7">
      <c r="A105" s="4">
        <v>45369</v>
      </c>
      <c r="B105">
        <v>38960.988280999998</v>
      </c>
      <c r="C105">
        <v>41087.75</v>
      </c>
      <c r="D105">
        <v>38935.46875</v>
      </c>
      <c r="E105">
        <v>40888.429687999997</v>
      </c>
      <c r="F105">
        <v>40888.429687999997</v>
      </c>
      <c r="G105">
        <v>556700000</v>
      </c>
    </row>
    <row r="106" spans="1:7">
      <c r="A106" s="4">
        <v>45376</v>
      </c>
      <c r="B106">
        <v>40798.960937999997</v>
      </c>
      <c r="C106">
        <v>40979.359375</v>
      </c>
      <c r="D106">
        <v>40054.058594000002</v>
      </c>
      <c r="E106">
        <v>40369.441405999998</v>
      </c>
      <c r="F106">
        <v>40369.441405999998</v>
      </c>
      <c r="G106">
        <v>581800000</v>
      </c>
    </row>
    <row r="107" spans="1:7">
      <c r="A107" s="4">
        <v>45383</v>
      </c>
      <c r="B107">
        <v>40646.699219000002</v>
      </c>
      <c r="C107">
        <v>40697.21875</v>
      </c>
      <c r="D107">
        <v>39706.449219000002</v>
      </c>
      <c r="E107">
        <v>39803.089844000002</v>
      </c>
      <c r="F107">
        <v>39803.089844000002</v>
      </c>
      <c r="G107">
        <v>134500000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376A-F5B9-4465-80EB-0540E187E229}">
  <dimension ref="A1:G107"/>
  <sheetViews>
    <sheetView workbookViewId="0">
      <selection activeCell="J4" sqref="J4"/>
    </sheetView>
  </sheetViews>
  <sheetFormatPr defaultColWidth="8.7109375" defaultRowHeight="15"/>
  <cols>
    <col min="1" max="1" width="10.28515625" bestFit="1" customWidth="1"/>
    <col min="2" max="6" width="12" bestFit="1" customWidth="1"/>
    <col min="7" max="7" width="13.28515625" bestFit="1" customWidth="1"/>
  </cols>
  <sheetData>
    <row r="1" spans="1:7">
      <c r="A1" t="s">
        <v>65</v>
      </c>
      <c r="B1" t="s">
        <v>66</v>
      </c>
      <c r="C1" t="s">
        <v>67</v>
      </c>
      <c r="D1" t="s">
        <v>68</v>
      </c>
      <c r="E1" t="s">
        <v>236</v>
      </c>
      <c r="F1" t="s">
        <v>237</v>
      </c>
      <c r="G1" t="s">
        <v>238</v>
      </c>
    </row>
    <row r="2" spans="1:7">
      <c r="A2" s="4">
        <v>44648</v>
      </c>
      <c r="B2">
        <v>14177.209961</v>
      </c>
      <c r="C2">
        <v>14646.900390999999</v>
      </c>
      <c r="D2">
        <v>14101.339844</v>
      </c>
      <c r="E2">
        <v>14261.5</v>
      </c>
      <c r="F2">
        <v>14261.5</v>
      </c>
      <c r="G2">
        <v>27126270000</v>
      </c>
    </row>
    <row r="3" spans="1:7">
      <c r="A3" s="4">
        <v>44655</v>
      </c>
      <c r="B3">
        <v>14304.349609000001</v>
      </c>
      <c r="C3">
        <v>14534.379883</v>
      </c>
      <c r="D3">
        <v>13689.230469</v>
      </c>
      <c r="E3">
        <v>13711</v>
      </c>
      <c r="F3">
        <v>13711</v>
      </c>
      <c r="G3">
        <v>24148400000</v>
      </c>
    </row>
    <row r="4" spans="1:7">
      <c r="A4" s="4">
        <v>44662</v>
      </c>
      <c r="B4">
        <v>13547.290039</v>
      </c>
      <c r="C4">
        <v>13685.950194999999</v>
      </c>
      <c r="D4">
        <v>13317.740234000001</v>
      </c>
      <c r="E4">
        <v>13351.080078000001</v>
      </c>
      <c r="F4">
        <v>13351.080078000001</v>
      </c>
      <c r="G4">
        <v>19490360000</v>
      </c>
    </row>
    <row r="5" spans="1:7">
      <c r="A5" s="4">
        <v>44669</v>
      </c>
      <c r="B5">
        <v>13319.389648</v>
      </c>
      <c r="C5">
        <v>13710.700194999999</v>
      </c>
      <c r="D5">
        <v>12828.019531</v>
      </c>
      <c r="E5">
        <v>12839.290039</v>
      </c>
      <c r="F5">
        <v>12839.290039</v>
      </c>
      <c r="G5">
        <v>23315200000</v>
      </c>
    </row>
    <row r="6" spans="1:7">
      <c r="A6" s="4">
        <v>44676</v>
      </c>
      <c r="B6">
        <v>12749.169921999999</v>
      </c>
      <c r="C6">
        <v>13011.450194999999</v>
      </c>
      <c r="D6">
        <v>12315.740234000001</v>
      </c>
      <c r="E6">
        <v>12334.639648</v>
      </c>
      <c r="F6">
        <v>12334.639648</v>
      </c>
      <c r="G6">
        <v>24624260000</v>
      </c>
    </row>
    <row r="7" spans="1:7">
      <c r="A7" s="4">
        <v>44683</v>
      </c>
      <c r="B7">
        <v>12331.690430000001</v>
      </c>
      <c r="C7">
        <v>12985.009765999999</v>
      </c>
      <c r="D7">
        <v>11990.150390999999</v>
      </c>
      <c r="E7">
        <v>12144.660156</v>
      </c>
      <c r="F7">
        <v>12144.660156</v>
      </c>
      <c r="G7">
        <v>25596970000</v>
      </c>
    </row>
    <row r="8" spans="1:7">
      <c r="A8" s="4">
        <v>44690</v>
      </c>
      <c r="B8">
        <v>11923.030273</v>
      </c>
      <c r="C8">
        <v>11990.610352</v>
      </c>
      <c r="D8">
        <v>11108.759765999999</v>
      </c>
      <c r="E8">
        <v>11805</v>
      </c>
      <c r="F8">
        <v>11805</v>
      </c>
      <c r="G8">
        <v>30883260000</v>
      </c>
    </row>
    <row r="9" spans="1:7">
      <c r="A9" s="4">
        <v>44697</v>
      </c>
      <c r="B9">
        <v>11727.139648</v>
      </c>
      <c r="C9">
        <v>11988.429688</v>
      </c>
      <c r="D9">
        <v>11035.690430000001</v>
      </c>
      <c r="E9">
        <v>11354.620117</v>
      </c>
      <c r="F9">
        <v>11354.620117</v>
      </c>
      <c r="G9">
        <v>25677110000</v>
      </c>
    </row>
    <row r="10" spans="1:7">
      <c r="A10" s="4">
        <v>44704</v>
      </c>
      <c r="B10">
        <v>11396.280273</v>
      </c>
      <c r="C10">
        <v>12131.660156</v>
      </c>
      <c r="D10">
        <v>11092.480469</v>
      </c>
      <c r="E10">
        <v>12131.129883</v>
      </c>
      <c r="F10">
        <v>12131.129883</v>
      </c>
      <c r="G10">
        <v>23262840000</v>
      </c>
    </row>
    <row r="11" spans="1:7">
      <c r="A11" s="4">
        <v>44711</v>
      </c>
      <c r="B11">
        <v>12137.540039</v>
      </c>
      <c r="C11">
        <v>12320.120117</v>
      </c>
      <c r="D11">
        <v>11901.429688</v>
      </c>
      <c r="E11">
        <v>12012.730469</v>
      </c>
      <c r="F11">
        <v>12012.730469</v>
      </c>
      <c r="G11">
        <v>19341280000</v>
      </c>
    </row>
    <row r="12" spans="1:7">
      <c r="A12" s="4">
        <v>44718</v>
      </c>
      <c r="B12">
        <v>12200.330078000001</v>
      </c>
      <c r="C12">
        <v>12245.400390999999</v>
      </c>
      <c r="D12">
        <v>11328.269531</v>
      </c>
      <c r="E12">
        <v>11340.019531</v>
      </c>
      <c r="F12">
        <v>11340.019531</v>
      </c>
      <c r="G12">
        <v>24327710000</v>
      </c>
    </row>
    <row r="13" spans="1:7">
      <c r="A13" s="4">
        <v>44725</v>
      </c>
      <c r="B13">
        <v>10986.849609000001</v>
      </c>
      <c r="C13">
        <v>11244.259765999999</v>
      </c>
      <c r="D13">
        <v>10565.139648</v>
      </c>
      <c r="E13">
        <v>10798.349609000001</v>
      </c>
      <c r="F13">
        <v>10798.349609000001</v>
      </c>
      <c r="G13">
        <v>29275170000</v>
      </c>
    </row>
    <row r="14" spans="1:7">
      <c r="A14" s="4">
        <v>44732</v>
      </c>
      <c r="B14">
        <v>10974.049805000001</v>
      </c>
      <c r="C14">
        <v>11613.230469</v>
      </c>
      <c r="D14">
        <v>10938.059569999999</v>
      </c>
      <c r="E14">
        <v>11607.620117</v>
      </c>
      <c r="F14">
        <v>11607.620117</v>
      </c>
      <c r="G14">
        <v>25190770000</v>
      </c>
    </row>
    <row r="15" spans="1:7">
      <c r="A15" s="4">
        <v>44739</v>
      </c>
      <c r="B15">
        <v>11661.019531</v>
      </c>
      <c r="C15">
        <v>11677.490234000001</v>
      </c>
      <c r="D15">
        <v>10850.009765999999</v>
      </c>
      <c r="E15">
        <v>11127.849609000001</v>
      </c>
      <c r="F15">
        <v>11127.849609000001</v>
      </c>
      <c r="G15">
        <v>26652190000</v>
      </c>
    </row>
    <row r="16" spans="1:7">
      <c r="A16" s="4">
        <v>44746</v>
      </c>
      <c r="B16">
        <v>10964.179688</v>
      </c>
      <c r="C16">
        <v>11689.700194999999</v>
      </c>
      <c r="D16">
        <v>10911.450194999999</v>
      </c>
      <c r="E16">
        <v>11635.309569999999</v>
      </c>
      <c r="F16">
        <v>11635.309569999999</v>
      </c>
      <c r="G16">
        <v>19116360000</v>
      </c>
    </row>
    <row r="17" spans="1:7">
      <c r="A17" s="4">
        <v>44753</v>
      </c>
      <c r="B17">
        <v>11524.490234000001</v>
      </c>
      <c r="C17">
        <v>11541.099609000001</v>
      </c>
      <c r="D17">
        <v>11005.929688</v>
      </c>
      <c r="E17">
        <v>11452.419921999999</v>
      </c>
      <c r="F17">
        <v>11452.419921999999</v>
      </c>
      <c r="G17">
        <v>21963960000</v>
      </c>
    </row>
    <row r="18" spans="1:7">
      <c r="A18" s="4">
        <v>44760</v>
      </c>
      <c r="B18">
        <v>11561.639648</v>
      </c>
      <c r="C18">
        <v>12093.019531</v>
      </c>
      <c r="D18">
        <v>11322.839844</v>
      </c>
      <c r="E18">
        <v>11834.110352</v>
      </c>
      <c r="F18">
        <v>11834.110352</v>
      </c>
      <c r="G18">
        <v>25230550000</v>
      </c>
    </row>
    <row r="19" spans="1:7">
      <c r="A19" s="4">
        <v>44767</v>
      </c>
      <c r="B19">
        <v>11837.959961</v>
      </c>
      <c r="C19">
        <v>12426.259765999999</v>
      </c>
      <c r="D19">
        <v>11533.370117</v>
      </c>
      <c r="E19">
        <v>12390.690430000001</v>
      </c>
      <c r="F19">
        <v>12390.690430000001</v>
      </c>
      <c r="G19">
        <v>23117120000</v>
      </c>
    </row>
    <row r="20" spans="1:7">
      <c r="A20" s="4">
        <v>44774</v>
      </c>
      <c r="B20">
        <v>12317.959961</v>
      </c>
      <c r="C20">
        <v>12736.190430000001</v>
      </c>
      <c r="D20">
        <v>12260.480469</v>
      </c>
      <c r="E20">
        <v>12657.549805000001</v>
      </c>
      <c r="F20">
        <v>12657.549805000001</v>
      </c>
      <c r="G20">
        <v>25219290000</v>
      </c>
    </row>
    <row r="21" spans="1:7">
      <c r="A21" s="4">
        <v>44781</v>
      </c>
      <c r="B21">
        <v>12703.719727</v>
      </c>
      <c r="C21">
        <v>13047.190430000001</v>
      </c>
      <c r="D21">
        <v>12438.860352</v>
      </c>
      <c r="E21">
        <v>13047.190430000001</v>
      </c>
      <c r="F21">
        <v>13047.190430000001</v>
      </c>
      <c r="G21">
        <v>26340720000</v>
      </c>
    </row>
    <row r="22" spans="1:7">
      <c r="A22" s="4">
        <v>44788</v>
      </c>
      <c r="B22">
        <v>12996.629883</v>
      </c>
      <c r="C22">
        <v>13181.089844</v>
      </c>
      <c r="D22">
        <v>12674.870117</v>
      </c>
      <c r="E22">
        <v>12705.219727</v>
      </c>
      <c r="F22">
        <v>12705.219727</v>
      </c>
      <c r="G22">
        <v>24086490000</v>
      </c>
    </row>
    <row r="23" spans="1:7">
      <c r="A23" s="4">
        <v>44795</v>
      </c>
      <c r="B23">
        <v>12523.160156</v>
      </c>
      <c r="C23">
        <v>12655.839844</v>
      </c>
      <c r="D23">
        <v>12141.519531</v>
      </c>
      <c r="E23">
        <v>12141.709961</v>
      </c>
      <c r="F23">
        <v>12141.709961</v>
      </c>
      <c r="G23">
        <v>20877800000</v>
      </c>
    </row>
    <row r="24" spans="1:7">
      <c r="A24" s="4">
        <v>44802</v>
      </c>
      <c r="B24">
        <v>12021.049805000001</v>
      </c>
      <c r="C24">
        <v>12124.870117</v>
      </c>
      <c r="D24">
        <v>11546.519531</v>
      </c>
      <c r="E24">
        <v>11630.860352</v>
      </c>
      <c r="F24">
        <v>11630.860352</v>
      </c>
      <c r="G24">
        <v>22893680000</v>
      </c>
    </row>
    <row r="25" spans="1:7">
      <c r="A25" s="4">
        <v>44809</v>
      </c>
      <c r="B25">
        <v>11643.030273</v>
      </c>
      <c r="C25">
        <v>12132.669921999999</v>
      </c>
      <c r="D25">
        <v>11471.5</v>
      </c>
      <c r="E25">
        <v>12112.309569999999</v>
      </c>
      <c r="F25">
        <v>12112.309569999999</v>
      </c>
      <c r="G25">
        <v>17800080000</v>
      </c>
    </row>
    <row r="26" spans="1:7">
      <c r="A26" s="4">
        <v>44816</v>
      </c>
      <c r="B26">
        <v>12174.940430000001</v>
      </c>
      <c r="C26">
        <v>12270.190430000001</v>
      </c>
      <c r="D26">
        <v>11316.919921999999</v>
      </c>
      <c r="E26">
        <v>11448.400390999999</v>
      </c>
      <c r="F26">
        <v>11448.400390999999</v>
      </c>
      <c r="G26">
        <v>26454340000</v>
      </c>
    </row>
    <row r="27" spans="1:7">
      <c r="A27" s="4">
        <v>44823</v>
      </c>
      <c r="B27">
        <v>11338.570313</v>
      </c>
      <c r="C27">
        <v>11613.570313</v>
      </c>
      <c r="D27">
        <v>10732.719727</v>
      </c>
      <c r="E27">
        <v>10867.929688</v>
      </c>
      <c r="F27">
        <v>10867.929688</v>
      </c>
      <c r="G27">
        <v>22718590000</v>
      </c>
    </row>
    <row r="28" spans="1:7">
      <c r="A28" s="4">
        <v>44830</v>
      </c>
      <c r="B28">
        <v>10833.379883</v>
      </c>
      <c r="C28">
        <v>11101.5</v>
      </c>
      <c r="D28">
        <v>10572.330078000001</v>
      </c>
      <c r="E28">
        <v>10575.620117</v>
      </c>
      <c r="F28">
        <v>10575.620117</v>
      </c>
      <c r="G28">
        <v>22865220000</v>
      </c>
    </row>
    <row r="29" spans="1:7">
      <c r="A29" s="4">
        <v>44837</v>
      </c>
      <c r="B29">
        <v>10659.009765999999</v>
      </c>
      <c r="C29">
        <v>11230.440430000001</v>
      </c>
      <c r="D29">
        <v>10577.889648</v>
      </c>
      <c r="E29">
        <v>10652.400390999999</v>
      </c>
      <c r="F29">
        <v>10652.400390999999</v>
      </c>
      <c r="G29">
        <v>22569590000</v>
      </c>
    </row>
    <row r="30" spans="1:7">
      <c r="A30" s="4">
        <v>44844</v>
      </c>
      <c r="B30">
        <v>10659.950194999999</v>
      </c>
      <c r="C30">
        <v>10766.690430000001</v>
      </c>
      <c r="D30">
        <v>10088.830078000001</v>
      </c>
      <c r="E30">
        <v>10321.389648</v>
      </c>
      <c r="F30">
        <v>10321.389648</v>
      </c>
      <c r="G30">
        <v>22512590000</v>
      </c>
    </row>
    <row r="31" spans="1:7">
      <c r="A31" s="4">
        <v>44851</v>
      </c>
      <c r="B31">
        <v>10575.650390999999</v>
      </c>
      <c r="C31">
        <v>10972.969727</v>
      </c>
      <c r="D31">
        <v>10542.429688</v>
      </c>
      <c r="E31">
        <v>10859.719727</v>
      </c>
      <c r="F31">
        <v>10859.719727</v>
      </c>
      <c r="G31">
        <v>23776090000</v>
      </c>
    </row>
    <row r="32" spans="1:7">
      <c r="A32" s="4">
        <v>44858</v>
      </c>
      <c r="B32">
        <v>10867.070313</v>
      </c>
      <c r="C32">
        <v>11210.379883</v>
      </c>
      <c r="D32">
        <v>10713.330078000001</v>
      </c>
      <c r="E32">
        <v>11102.450194999999</v>
      </c>
      <c r="F32">
        <v>11102.450194999999</v>
      </c>
      <c r="G32">
        <v>24680370000</v>
      </c>
    </row>
    <row r="33" spans="1:7">
      <c r="A33" s="4">
        <v>44865</v>
      </c>
      <c r="B33">
        <v>11028.429688</v>
      </c>
      <c r="C33">
        <v>11156.349609000001</v>
      </c>
      <c r="D33">
        <v>10262.929688</v>
      </c>
      <c r="E33">
        <v>10475.25</v>
      </c>
      <c r="F33">
        <v>10475.25</v>
      </c>
      <c r="G33">
        <v>25423620000</v>
      </c>
    </row>
    <row r="34" spans="1:7">
      <c r="A34" s="4">
        <v>44872</v>
      </c>
      <c r="B34">
        <v>10516.940430000001</v>
      </c>
      <c r="C34">
        <v>11352.429688</v>
      </c>
      <c r="D34">
        <v>10344.009765999999</v>
      </c>
      <c r="E34">
        <v>11323.330078000001</v>
      </c>
      <c r="F34">
        <v>11323.330078000001</v>
      </c>
      <c r="G34">
        <v>26869400000</v>
      </c>
    </row>
    <row r="35" spans="1:7">
      <c r="A35" s="4">
        <v>44879</v>
      </c>
      <c r="B35">
        <v>11233.900390999999</v>
      </c>
      <c r="C35">
        <v>11492.620117</v>
      </c>
      <c r="D35">
        <v>11006.209961</v>
      </c>
      <c r="E35">
        <v>11146.059569999999</v>
      </c>
      <c r="F35">
        <v>11146.059569999999</v>
      </c>
      <c r="G35">
        <v>23736340000</v>
      </c>
    </row>
    <row r="36" spans="1:7">
      <c r="A36" s="4">
        <v>44886</v>
      </c>
      <c r="B36">
        <v>11091.009765999999</v>
      </c>
      <c r="C36">
        <v>11310.820313</v>
      </c>
      <c r="D36">
        <v>10975.660156</v>
      </c>
      <c r="E36">
        <v>11226.360352</v>
      </c>
      <c r="F36">
        <v>11226.360352</v>
      </c>
      <c r="G36">
        <v>14779100000</v>
      </c>
    </row>
    <row r="37" spans="1:7">
      <c r="A37" s="4">
        <v>44893</v>
      </c>
      <c r="B37">
        <v>11147.570313</v>
      </c>
      <c r="C37">
        <v>11546.769531</v>
      </c>
      <c r="D37">
        <v>10944.370117</v>
      </c>
      <c r="E37">
        <v>11461.5</v>
      </c>
      <c r="F37">
        <v>11461.5</v>
      </c>
      <c r="G37">
        <v>25198780000</v>
      </c>
    </row>
    <row r="38" spans="1:7">
      <c r="A38" s="4">
        <v>44900</v>
      </c>
      <c r="B38">
        <v>11380.990234000001</v>
      </c>
      <c r="C38">
        <v>11425.509765999999</v>
      </c>
      <c r="D38">
        <v>10910.620117</v>
      </c>
      <c r="E38">
        <v>11004.620117</v>
      </c>
      <c r="F38">
        <v>11004.620117</v>
      </c>
      <c r="G38">
        <v>22186460000</v>
      </c>
    </row>
    <row r="39" spans="1:7">
      <c r="A39" s="4">
        <v>44907</v>
      </c>
      <c r="B39">
        <v>11015.480469</v>
      </c>
      <c r="C39">
        <v>11571.639648</v>
      </c>
      <c r="D39">
        <v>10642.099609000001</v>
      </c>
      <c r="E39">
        <v>10705.410156</v>
      </c>
      <c r="F39">
        <v>10705.410156</v>
      </c>
      <c r="G39">
        <v>29946270000</v>
      </c>
    </row>
    <row r="40" spans="1:7">
      <c r="A40" s="4">
        <v>44914</v>
      </c>
      <c r="B40">
        <v>10707.440430000001</v>
      </c>
      <c r="C40">
        <v>10753.570313</v>
      </c>
      <c r="D40">
        <v>10313.320313</v>
      </c>
      <c r="E40">
        <v>10497.860352</v>
      </c>
      <c r="F40">
        <v>10497.860352</v>
      </c>
      <c r="G40">
        <v>22410180000</v>
      </c>
    </row>
    <row r="41" spans="1:7">
      <c r="A41" s="4">
        <v>44921</v>
      </c>
      <c r="B41">
        <v>10462.190430000001</v>
      </c>
      <c r="C41">
        <v>10502.080078000001</v>
      </c>
      <c r="D41">
        <v>10207.469727</v>
      </c>
      <c r="E41">
        <v>10466.480469</v>
      </c>
      <c r="F41">
        <v>10466.480469</v>
      </c>
      <c r="G41">
        <v>15783390000</v>
      </c>
    </row>
    <row r="42" spans="1:7">
      <c r="A42" s="4">
        <v>44928</v>
      </c>
      <c r="B42">
        <v>10562.059569999999</v>
      </c>
      <c r="C42">
        <v>10613.059569999999</v>
      </c>
      <c r="D42">
        <v>10265.040039</v>
      </c>
      <c r="E42">
        <v>10569.290039</v>
      </c>
      <c r="F42">
        <v>10569.290039</v>
      </c>
      <c r="G42">
        <v>19830080000</v>
      </c>
    </row>
    <row r="43" spans="1:7">
      <c r="A43" s="4">
        <v>44935</v>
      </c>
      <c r="B43">
        <v>10662.099609000001</v>
      </c>
      <c r="C43">
        <v>11084.009765999999</v>
      </c>
      <c r="D43">
        <v>10589.589844</v>
      </c>
      <c r="E43">
        <v>11079.160156</v>
      </c>
      <c r="F43">
        <v>11079.160156</v>
      </c>
      <c r="G43">
        <v>25886490000</v>
      </c>
    </row>
    <row r="44" spans="1:7">
      <c r="A44" s="4">
        <v>44942</v>
      </c>
      <c r="B44">
        <v>11070</v>
      </c>
      <c r="C44">
        <v>11223.410156</v>
      </c>
      <c r="D44">
        <v>10804.570313</v>
      </c>
      <c r="E44">
        <v>11140.429688</v>
      </c>
      <c r="F44">
        <v>11140.429688</v>
      </c>
      <c r="G44">
        <v>21067950000</v>
      </c>
    </row>
    <row r="45" spans="1:7">
      <c r="A45" s="4">
        <v>44949</v>
      </c>
      <c r="B45">
        <v>11171.940430000001</v>
      </c>
      <c r="C45">
        <v>11691.889648</v>
      </c>
      <c r="D45">
        <v>11069.179688</v>
      </c>
      <c r="E45">
        <v>11621.709961</v>
      </c>
      <c r="F45">
        <v>11621.709961</v>
      </c>
      <c r="G45">
        <v>29130930000</v>
      </c>
    </row>
    <row r="46" spans="1:7">
      <c r="A46" s="4">
        <v>44956</v>
      </c>
      <c r="B46">
        <v>11512.339844</v>
      </c>
      <c r="C46">
        <v>12269.549805000001</v>
      </c>
      <c r="D46">
        <v>11388.540039</v>
      </c>
      <c r="E46">
        <v>12006.950194999999</v>
      </c>
      <c r="F46">
        <v>12006.950194999999</v>
      </c>
      <c r="G46">
        <v>30146210000</v>
      </c>
    </row>
    <row r="47" spans="1:7">
      <c r="A47" s="4">
        <v>44963</v>
      </c>
      <c r="B47">
        <v>11904.410156</v>
      </c>
      <c r="C47">
        <v>12150.219727</v>
      </c>
      <c r="D47">
        <v>11630.540039</v>
      </c>
      <c r="E47">
        <v>11718.120117</v>
      </c>
      <c r="F47">
        <v>11718.120117</v>
      </c>
      <c r="G47">
        <v>26732780000</v>
      </c>
    </row>
    <row r="48" spans="1:7">
      <c r="A48" s="4">
        <v>44970</v>
      </c>
      <c r="B48">
        <v>11759.089844</v>
      </c>
      <c r="C48">
        <v>12071.290039</v>
      </c>
      <c r="D48">
        <v>11673.209961</v>
      </c>
      <c r="E48">
        <v>11787.269531</v>
      </c>
      <c r="F48">
        <v>11787.269531</v>
      </c>
      <c r="G48">
        <v>24926590000</v>
      </c>
    </row>
    <row r="49" spans="1:7">
      <c r="A49" s="4">
        <v>44977</v>
      </c>
      <c r="B49">
        <v>11640.370117</v>
      </c>
      <c r="C49">
        <v>11684.139648</v>
      </c>
      <c r="D49">
        <v>11334.469727</v>
      </c>
      <c r="E49">
        <v>11394.940430000001</v>
      </c>
      <c r="F49">
        <v>11394.940430000001</v>
      </c>
      <c r="G49">
        <v>18821040000</v>
      </c>
    </row>
    <row r="50" spans="1:7">
      <c r="A50" s="4">
        <v>44984</v>
      </c>
      <c r="B50">
        <v>11517.190430000001</v>
      </c>
      <c r="C50">
        <v>11699.629883</v>
      </c>
      <c r="D50">
        <v>11273.610352</v>
      </c>
      <c r="E50">
        <v>11689.009765999999</v>
      </c>
      <c r="F50">
        <v>11689.009765999999</v>
      </c>
      <c r="G50">
        <v>25178450000</v>
      </c>
    </row>
    <row r="51" spans="1:7">
      <c r="A51" s="4">
        <v>44991</v>
      </c>
      <c r="B51">
        <v>11736.870117</v>
      </c>
      <c r="C51">
        <v>11827.919921999999</v>
      </c>
      <c r="D51">
        <v>11093.860352</v>
      </c>
      <c r="E51">
        <v>11138.889648</v>
      </c>
      <c r="F51">
        <v>11138.889648</v>
      </c>
      <c r="G51">
        <v>26746960000</v>
      </c>
    </row>
    <row r="52" spans="1:7">
      <c r="A52" s="4">
        <v>44998</v>
      </c>
      <c r="B52">
        <v>11041.459961</v>
      </c>
      <c r="C52">
        <v>11773.110352</v>
      </c>
      <c r="D52">
        <v>10982.799805000001</v>
      </c>
      <c r="E52">
        <v>11630.509765999999</v>
      </c>
      <c r="F52">
        <v>11630.509765999999</v>
      </c>
      <c r="G52">
        <v>31049050000</v>
      </c>
    </row>
    <row r="53" spans="1:7">
      <c r="A53" s="4">
        <v>45005</v>
      </c>
      <c r="B53">
        <v>11614.389648</v>
      </c>
      <c r="C53">
        <v>12013.990234000001</v>
      </c>
      <c r="D53">
        <v>11550.690430000001</v>
      </c>
      <c r="E53">
        <v>11823.959961</v>
      </c>
      <c r="F53">
        <v>11823.959961</v>
      </c>
      <c r="G53">
        <v>24063200000</v>
      </c>
    </row>
    <row r="54" spans="1:7">
      <c r="A54" s="4">
        <v>45012</v>
      </c>
      <c r="B54">
        <v>11868.540039</v>
      </c>
      <c r="C54">
        <v>12227.929688</v>
      </c>
      <c r="D54">
        <v>11635.030273</v>
      </c>
      <c r="E54">
        <v>12221.910156</v>
      </c>
      <c r="F54">
        <v>12221.910156</v>
      </c>
      <c r="G54">
        <v>23120800000</v>
      </c>
    </row>
    <row r="55" spans="1:7">
      <c r="A55" s="4">
        <v>45019</v>
      </c>
      <c r="B55">
        <v>12146.089844</v>
      </c>
      <c r="C55">
        <v>12224.679688</v>
      </c>
      <c r="D55">
        <v>11898.360352</v>
      </c>
      <c r="E55">
        <v>12087.959961</v>
      </c>
      <c r="F55">
        <v>12087.959961</v>
      </c>
      <c r="G55">
        <v>17356590000</v>
      </c>
    </row>
    <row r="56" spans="1:7">
      <c r="A56" s="4">
        <v>45026</v>
      </c>
      <c r="B56">
        <v>11975.129883</v>
      </c>
      <c r="C56">
        <v>12205.719727</v>
      </c>
      <c r="D56">
        <v>11916.540039</v>
      </c>
      <c r="E56">
        <v>12123.469727</v>
      </c>
      <c r="F56">
        <v>12123.469727</v>
      </c>
      <c r="G56">
        <v>23519530000</v>
      </c>
    </row>
    <row r="57" spans="1:7">
      <c r="A57" s="4">
        <v>45033</v>
      </c>
      <c r="B57">
        <v>12108.230469</v>
      </c>
      <c r="C57">
        <v>12245.429688</v>
      </c>
      <c r="D57">
        <v>11986.820313</v>
      </c>
      <c r="E57">
        <v>12072.459961</v>
      </c>
      <c r="F57">
        <v>12072.459961</v>
      </c>
      <c r="G57">
        <v>24106270000</v>
      </c>
    </row>
    <row r="58" spans="1:7">
      <c r="A58" s="4">
        <v>45040</v>
      </c>
      <c r="B58">
        <v>12053.469727</v>
      </c>
      <c r="C58">
        <v>12227.719727</v>
      </c>
      <c r="D58">
        <v>11798.769531</v>
      </c>
      <c r="E58">
        <v>12226.580078000001</v>
      </c>
      <c r="F58">
        <v>12226.580078000001</v>
      </c>
      <c r="G58">
        <v>25527130000</v>
      </c>
    </row>
    <row r="59" spans="1:7">
      <c r="A59" s="4">
        <v>45047</v>
      </c>
      <c r="B59">
        <v>12210.049805000001</v>
      </c>
      <c r="C59">
        <v>12264.830078000001</v>
      </c>
      <c r="D59">
        <v>11925.370117</v>
      </c>
      <c r="E59">
        <v>12235.410156</v>
      </c>
      <c r="F59">
        <v>12235.410156</v>
      </c>
      <c r="G59">
        <v>25772570000</v>
      </c>
    </row>
    <row r="60" spans="1:7">
      <c r="A60" s="4">
        <v>45054</v>
      </c>
      <c r="B60">
        <v>12231.679688</v>
      </c>
      <c r="C60">
        <v>12364.650390999999</v>
      </c>
      <c r="D60">
        <v>12174.059569999999</v>
      </c>
      <c r="E60">
        <v>12284.740234000001</v>
      </c>
      <c r="F60">
        <v>12284.740234000001</v>
      </c>
      <c r="G60">
        <v>21950890000</v>
      </c>
    </row>
    <row r="61" spans="1:7">
      <c r="A61" s="4">
        <v>45061</v>
      </c>
      <c r="B61">
        <v>12301.169921999999</v>
      </c>
      <c r="C61">
        <v>12731.730469</v>
      </c>
      <c r="D61">
        <v>12263.349609000001</v>
      </c>
      <c r="E61">
        <v>12657.900390999999</v>
      </c>
      <c r="F61">
        <v>12657.900390999999</v>
      </c>
      <c r="G61">
        <v>21017290000</v>
      </c>
    </row>
    <row r="62" spans="1:7">
      <c r="A62" s="4">
        <v>45068</v>
      </c>
      <c r="B62">
        <v>12664.440430000001</v>
      </c>
      <c r="C62">
        <v>13001.910156</v>
      </c>
      <c r="D62">
        <v>12415.849609000001</v>
      </c>
      <c r="E62">
        <v>12975.690430000001</v>
      </c>
      <c r="F62">
        <v>12975.690430000001</v>
      </c>
      <c r="G62">
        <v>21800340000</v>
      </c>
    </row>
    <row r="63" spans="1:7">
      <c r="A63" s="4">
        <v>45075</v>
      </c>
      <c r="B63">
        <v>13109.099609000001</v>
      </c>
      <c r="C63">
        <v>13256.209961</v>
      </c>
      <c r="D63">
        <v>12889.370117</v>
      </c>
      <c r="E63">
        <v>13240.769531</v>
      </c>
      <c r="F63">
        <v>13240.769531</v>
      </c>
      <c r="G63">
        <v>19786300000</v>
      </c>
    </row>
    <row r="64" spans="1:7">
      <c r="A64" s="4">
        <v>45082</v>
      </c>
      <c r="B64">
        <v>13238.480469</v>
      </c>
      <c r="C64">
        <v>13385.950194999999</v>
      </c>
      <c r="D64">
        <v>13089.480469</v>
      </c>
      <c r="E64">
        <v>13259.139648</v>
      </c>
      <c r="F64">
        <v>13259.139648</v>
      </c>
      <c r="G64">
        <v>23118660000</v>
      </c>
    </row>
    <row r="65" spans="1:7">
      <c r="A65" s="4">
        <v>45089</v>
      </c>
      <c r="B65">
        <v>13326.370117</v>
      </c>
      <c r="C65">
        <v>13864.059569999999</v>
      </c>
      <c r="D65">
        <v>13302.580078000001</v>
      </c>
      <c r="E65">
        <v>13689.570313</v>
      </c>
      <c r="F65">
        <v>13689.570313</v>
      </c>
      <c r="G65">
        <v>29761380000</v>
      </c>
    </row>
    <row r="66" spans="1:7">
      <c r="A66" s="4">
        <v>45096</v>
      </c>
      <c r="B66">
        <v>13642.290039</v>
      </c>
      <c r="C66">
        <v>13711.179688</v>
      </c>
      <c r="D66">
        <v>13441.559569999999</v>
      </c>
      <c r="E66">
        <v>13492.519531</v>
      </c>
      <c r="F66">
        <v>13492.519531</v>
      </c>
      <c r="G66">
        <v>22666400000</v>
      </c>
    </row>
    <row r="67" spans="1:7">
      <c r="A67" s="4">
        <v>45103</v>
      </c>
      <c r="B67">
        <v>13468.740234000001</v>
      </c>
      <c r="C67">
        <v>13816.679688</v>
      </c>
      <c r="D67">
        <v>13334.419921999999</v>
      </c>
      <c r="E67">
        <v>13787.919921999999</v>
      </c>
      <c r="F67">
        <v>13787.919921999999</v>
      </c>
      <c r="G67">
        <v>23066790000</v>
      </c>
    </row>
    <row r="68" spans="1:7">
      <c r="A68" s="4">
        <v>45110</v>
      </c>
      <c r="B68">
        <v>13798.700194999999</v>
      </c>
      <c r="C68">
        <v>13844.5</v>
      </c>
      <c r="D68">
        <v>13567.25</v>
      </c>
      <c r="E68">
        <v>13660.719727</v>
      </c>
      <c r="F68">
        <v>13660.719727</v>
      </c>
      <c r="G68">
        <v>19452840000</v>
      </c>
    </row>
    <row r="69" spans="1:7">
      <c r="A69" s="4">
        <v>45117</v>
      </c>
      <c r="B69">
        <v>13645.370117</v>
      </c>
      <c r="C69">
        <v>14232.110352</v>
      </c>
      <c r="D69">
        <v>13584.870117</v>
      </c>
      <c r="E69">
        <v>14113.700194999999</v>
      </c>
      <c r="F69">
        <v>14113.700194999999</v>
      </c>
      <c r="G69">
        <v>25897410000</v>
      </c>
    </row>
    <row r="70" spans="1:7">
      <c r="A70" s="4">
        <v>45124</v>
      </c>
      <c r="B70">
        <v>14149.919921999999</v>
      </c>
      <c r="C70">
        <v>14446.549805000001</v>
      </c>
      <c r="D70">
        <v>14020.450194999999</v>
      </c>
      <c r="E70">
        <v>14032.809569999999</v>
      </c>
      <c r="F70">
        <v>14032.809569999999</v>
      </c>
      <c r="G70">
        <v>24911850000</v>
      </c>
    </row>
    <row r="71" spans="1:7">
      <c r="A71" s="4">
        <v>45131</v>
      </c>
      <c r="B71">
        <v>14081.629883</v>
      </c>
      <c r="C71">
        <v>14360.200194999999</v>
      </c>
      <c r="D71">
        <v>13997.129883</v>
      </c>
      <c r="E71">
        <v>14316.660156</v>
      </c>
      <c r="F71">
        <v>14316.660156</v>
      </c>
      <c r="G71">
        <v>21786900000</v>
      </c>
    </row>
    <row r="72" spans="1:7">
      <c r="A72" s="4">
        <v>45138</v>
      </c>
      <c r="B72">
        <v>14337.900390999999</v>
      </c>
      <c r="C72">
        <v>14370.910156</v>
      </c>
      <c r="D72">
        <v>13881.349609000001</v>
      </c>
      <c r="E72">
        <v>13909.240234000001</v>
      </c>
      <c r="F72">
        <v>13909.240234000001</v>
      </c>
      <c r="G72">
        <v>26436590000</v>
      </c>
    </row>
    <row r="73" spans="1:7">
      <c r="A73" s="4">
        <v>45145</v>
      </c>
      <c r="B73">
        <v>13972.450194999999</v>
      </c>
      <c r="C73">
        <v>13997.150390999999</v>
      </c>
      <c r="D73">
        <v>13609.980469</v>
      </c>
      <c r="E73">
        <v>13644.849609000001</v>
      </c>
      <c r="F73">
        <v>13644.849609000001</v>
      </c>
      <c r="G73">
        <v>25706200000</v>
      </c>
    </row>
    <row r="74" spans="1:7">
      <c r="A74" s="4">
        <v>45152</v>
      </c>
      <c r="B74">
        <v>13599</v>
      </c>
      <c r="C74">
        <v>13789.160156</v>
      </c>
      <c r="D74">
        <v>13161.759765999999</v>
      </c>
      <c r="E74">
        <v>13290.780273</v>
      </c>
      <c r="F74">
        <v>13290.780273</v>
      </c>
      <c r="G74">
        <v>25071190000</v>
      </c>
    </row>
    <row r="75" spans="1:7">
      <c r="A75" s="4">
        <v>45159</v>
      </c>
      <c r="B75">
        <v>13347.259765999999</v>
      </c>
      <c r="C75">
        <v>13834.690430000001</v>
      </c>
      <c r="D75">
        <v>13325.589844</v>
      </c>
      <c r="E75">
        <v>13590.650390999999</v>
      </c>
      <c r="F75">
        <v>13590.650390999999</v>
      </c>
      <c r="G75">
        <v>21127230000</v>
      </c>
    </row>
    <row r="76" spans="1:7">
      <c r="A76" s="4">
        <v>45166</v>
      </c>
      <c r="B76">
        <v>13695.360352</v>
      </c>
      <c r="C76">
        <v>14149.620117</v>
      </c>
      <c r="D76">
        <v>13626.639648</v>
      </c>
      <c r="E76">
        <v>14031.809569999999</v>
      </c>
      <c r="F76">
        <v>14031.809569999999</v>
      </c>
      <c r="G76">
        <v>21382030000</v>
      </c>
    </row>
    <row r="77" spans="1:7">
      <c r="A77" s="4">
        <v>45173</v>
      </c>
      <c r="B77">
        <v>13994.540039</v>
      </c>
      <c r="C77">
        <v>14060.849609000001</v>
      </c>
      <c r="D77">
        <v>13642.469727</v>
      </c>
      <c r="E77">
        <v>13761.530273</v>
      </c>
      <c r="F77">
        <v>13761.530273</v>
      </c>
      <c r="G77">
        <v>17076300000</v>
      </c>
    </row>
    <row r="78" spans="1:7">
      <c r="A78" s="4">
        <v>45180</v>
      </c>
      <c r="B78">
        <v>13884.030273</v>
      </c>
      <c r="C78">
        <v>13957.570313</v>
      </c>
      <c r="D78">
        <v>13684.240234000001</v>
      </c>
      <c r="E78">
        <v>13708.330078000001</v>
      </c>
      <c r="F78">
        <v>13708.330078000001</v>
      </c>
      <c r="G78">
        <v>26785890000</v>
      </c>
    </row>
    <row r="79" spans="1:7">
      <c r="A79" s="4">
        <v>45187</v>
      </c>
      <c r="B79">
        <v>13669.959961</v>
      </c>
      <c r="C79">
        <v>13751.280273</v>
      </c>
      <c r="D79">
        <v>13200.639648</v>
      </c>
      <c r="E79">
        <v>13211.809569999999</v>
      </c>
      <c r="F79">
        <v>13211.809569999999</v>
      </c>
      <c r="G79">
        <v>23409370000</v>
      </c>
    </row>
    <row r="80" spans="1:7">
      <c r="A80" s="4">
        <v>45194</v>
      </c>
      <c r="B80">
        <v>13172.540039</v>
      </c>
      <c r="C80">
        <v>13382.980469</v>
      </c>
      <c r="D80">
        <v>12963.160156</v>
      </c>
      <c r="E80">
        <v>13219.320313</v>
      </c>
      <c r="F80">
        <v>13219.320313</v>
      </c>
      <c r="G80">
        <v>23422130000</v>
      </c>
    </row>
    <row r="81" spans="1:7">
      <c r="A81" s="4">
        <v>45201</v>
      </c>
      <c r="B81">
        <v>13217.980469</v>
      </c>
      <c r="C81">
        <v>13472.269531</v>
      </c>
      <c r="D81">
        <v>13008.599609000001</v>
      </c>
      <c r="E81">
        <v>13431.339844</v>
      </c>
      <c r="F81">
        <v>13431.339844</v>
      </c>
      <c r="G81">
        <v>22023970000</v>
      </c>
    </row>
    <row r="82" spans="1:7">
      <c r="A82" s="4">
        <v>45208</v>
      </c>
      <c r="B82">
        <v>13326.219727</v>
      </c>
      <c r="C82">
        <v>13714.139648</v>
      </c>
      <c r="D82">
        <v>13277.480469</v>
      </c>
      <c r="E82">
        <v>13407.230469</v>
      </c>
      <c r="F82">
        <v>13407.230469</v>
      </c>
      <c r="G82">
        <v>21407890000</v>
      </c>
    </row>
    <row r="83" spans="1:7">
      <c r="A83" s="4">
        <v>45215</v>
      </c>
      <c r="B83">
        <v>13453.809569999999</v>
      </c>
      <c r="C83">
        <v>13602.25</v>
      </c>
      <c r="D83">
        <v>12977.429688</v>
      </c>
      <c r="E83">
        <v>12983.809569999999</v>
      </c>
      <c r="F83">
        <v>12983.809569999999</v>
      </c>
      <c r="G83">
        <v>22981100000</v>
      </c>
    </row>
    <row r="84" spans="1:7">
      <c r="A84" s="4">
        <v>45222</v>
      </c>
      <c r="B84">
        <v>12930.849609000001</v>
      </c>
      <c r="C84">
        <v>13170.389648</v>
      </c>
      <c r="D84">
        <v>12543.860352</v>
      </c>
      <c r="E84">
        <v>12643.009765999999</v>
      </c>
      <c r="F84">
        <v>12643.009765999999</v>
      </c>
      <c r="G84">
        <v>22940630000</v>
      </c>
    </row>
    <row r="85" spans="1:7">
      <c r="A85" s="4">
        <v>45229</v>
      </c>
      <c r="B85">
        <v>12750.469727</v>
      </c>
      <c r="C85">
        <v>13520.280273</v>
      </c>
      <c r="D85">
        <v>12691.559569999999</v>
      </c>
      <c r="E85">
        <v>13478.280273</v>
      </c>
      <c r="F85">
        <v>13478.280273</v>
      </c>
      <c r="G85">
        <v>22891770000</v>
      </c>
    </row>
    <row r="86" spans="1:7">
      <c r="A86" s="4">
        <v>45236</v>
      </c>
      <c r="B86">
        <v>13514.080078000001</v>
      </c>
      <c r="C86">
        <v>13802.530273</v>
      </c>
      <c r="D86">
        <v>13435.990234000001</v>
      </c>
      <c r="E86">
        <v>13798.110352</v>
      </c>
      <c r="F86">
        <v>13798.110352</v>
      </c>
      <c r="G86">
        <v>23421970000</v>
      </c>
    </row>
    <row r="87" spans="1:7">
      <c r="A87" s="4">
        <v>45243</v>
      </c>
      <c r="B87">
        <v>13745.959961</v>
      </c>
      <c r="C87">
        <v>14194.360352</v>
      </c>
      <c r="D87">
        <v>13687.780273</v>
      </c>
      <c r="E87">
        <v>14125.480469</v>
      </c>
      <c r="F87">
        <v>14125.480469</v>
      </c>
      <c r="G87">
        <v>23699730000</v>
      </c>
    </row>
    <row r="88" spans="1:7">
      <c r="A88" s="4">
        <v>45250</v>
      </c>
      <c r="B88">
        <v>14134.75</v>
      </c>
      <c r="C88">
        <v>14359.610352</v>
      </c>
      <c r="D88">
        <v>14134.200194999999</v>
      </c>
      <c r="E88">
        <v>14250.849609000001</v>
      </c>
      <c r="F88">
        <v>14250.849609000001</v>
      </c>
      <c r="G88">
        <v>15087490000</v>
      </c>
    </row>
    <row r="89" spans="1:7">
      <c r="A89" s="4">
        <v>45257</v>
      </c>
      <c r="B89">
        <v>14239.309569999999</v>
      </c>
      <c r="C89">
        <v>14423.219727</v>
      </c>
      <c r="D89">
        <v>14127.049805000001</v>
      </c>
      <c r="E89">
        <v>14305.030273</v>
      </c>
      <c r="F89">
        <v>14305.030273</v>
      </c>
      <c r="G89">
        <v>24855570000</v>
      </c>
    </row>
    <row r="90" spans="1:7">
      <c r="A90" s="4">
        <v>45264</v>
      </c>
      <c r="B90">
        <v>14168.660156</v>
      </c>
      <c r="C90">
        <v>14416.919921999999</v>
      </c>
      <c r="D90">
        <v>14058.519531</v>
      </c>
      <c r="E90">
        <v>14403.969727</v>
      </c>
      <c r="F90">
        <v>14403.969727</v>
      </c>
      <c r="G90">
        <v>28741320000</v>
      </c>
    </row>
    <row r="91" spans="1:7">
      <c r="A91" s="4">
        <v>45271</v>
      </c>
      <c r="B91">
        <v>14340.129883</v>
      </c>
      <c r="C91">
        <v>14855.620117</v>
      </c>
      <c r="D91">
        <v>14324.570313</v>
      </c>
      <c r="E91">
        <v>14813.919921999999</v>
      </c>
      <c r="F91">
        <v>14813.919921999999</v>
      </c>
      <c r="G91">
        <v>33700760000</v>
      </c>
    </row>
    <row r="92" spans="1:7">
      <c r="A92" s="4">
        <v>45278</v>
      </c>
      <c r="B92">
        <v>14814.019531</v>
      </c>
      <c r="C92">
        <v>15069.290039</v>
      </c>
      <c r="D92">
        <v>14776.290039</v>
      </c>
      <c r="E92">
        <v>14992.969727</v>
      </c>
      <c r="F92">
        <v>14992.969727</v>
      </c>
      <c r="G92">
        <v>28180200000</v>
      </c>
    </row>
    <row r="93" spans="1:7">
      <c r="A93" s="4">
        <v>45285</v>
      </c>
      <c r="B93">
        <v>15028.690430000001</v>
      </c>
      <c r="C93">
        <v>15150.070313</v>
      </c>
      <c r="D93">
        <v>14955.370117</v>
      </c>
      <c r="E93">
        <v>15011.349609000001</v>
      </c>
      <c r="F93">
        <v>15011.349609000001</v>
      </c>
      <c r="G93">
        <v>24132400000</v>
      </c>
    </row>
    <row r="94" spans="1:7">
      <c r="A94" s="4">
        <v>45292</v>
      </c>
      <c r="B94">
        <v>14873.700194999999</v>
      </c>
      <c r="C94">
        <v>14887.799805000001</v>
      </c>
      <c r="D94">
        <v>14477.570313</v>
      </c>
      <c r="E94">
        <v>14524.070313</v>
      </c>
      <c r="F94">
        <v>14524.070313</v>
      </c>
      <c r="G94">
        <v>21763160000</v>
      </c>
    </row>
    <row r="95" spans="1:7">
      <c r="A95" s="4">
        <v>45299</v>
      </c>
      <c r="B95">
        <v>14564.469727</v>
      </c>
      <c r="C95">
        <v>15063.610352</v>
      </c>
      <c r="D95">
        <v>14560.200194999999</v>
      </c>
      <c r="E95">
        <v>14972.759765999999</v>
      </c>
      <c r="F95">
        <v>14972.759765999999</v>
      </c>
      <c r="G95">
        <v>25814400000</v>
      </c>
    </row>
    <row r="96" spans="1:7">
      <c r="A96" s="4">
        <v>45306</v>
      </c>
      <c r="B96">
        <v>14908.259765999999</v>
      </c>
      <c r="C96">
        <v>15310.969727</v>
      </c>
      <c r="D96">
        <v>14706.230469</v>
      </c>
      <c r="E96">
        <v>15310.969727</v>
      </c>
      <c r="F96">
        <v>15310.969727</v>
      </c>
      <c r="G96">
        <v>22760310000</v>
      </c>
    </row>
    <row r="97" spans="1:7">
      <c r="A97" s="4">
        <v>45313</v>
      </c>
      <c r="B97">
        <v>15393.049805000001</v>
      </c>
      <c r="C97">
        <v>15629.070313</v>
      </c>
      <c r="D97">
        <v>15333.629883</v>
      </c>
      <c r="E97">
        <v>15455.360352</v>
      </c>
      <c r="F97">
        <v>15455.360352</v>
      </c>
      <c r="G97">
        <v>25439230000</v>
      </c>
    </row>
    <row r="98" spans="1:7">
      <c r="A98" s="4">
        <v>45320</v>
      </c>
      <c r="B98">
        <v>15470.660156</v>
      </c>
      <c r="C98">
        <v>15664.209961</v>
      </c>
      <c r="D98">
        <v>15158.490234000001</v>
      </c>
      <c r="E98">
        <v>15628.950194999999</v>
      </c>
      <c r="F98">
        <v>15628.950194999999</v>
      </c>
      <c r="G98">
        <v>25421770000</v>
      </c>
    </row>
    <row r="99" spans="1:7">
      <c r="A99" s="4">
        <v>45327</v>
      </c>
      <c r="B99">
        <v>15613.990234000001</v>
      </c>
      <c r="C99">
        <v>16007.290039</v>
      </c>
      <c r="D99">
        <v>15471.679688</v>
      </c>
      <c r="E99">
        <v>15990.660156</v>
      </c>
      <c r="F99">
        <v>15990.660156</v>
      </c>
      <c r="G99">
        <v>25631350000</v>
      </c>
    </row>
    <row r="100" spans="1:7">
      <c r="A100" s="4">
        <v>45334</v>
      </c>
      <c r="B100">
        <v>15980.620117</v>
      </c>
      <c r="C100">
        <v>16080.070313</v>
      </c>
      <c r="D100">
        <v>15551.440430000001</v>
      </c>
      <c r="E100">
        <v>15775.650390999999</v>
      </c>
      <c r="F100">
        <v>15775.650390999999</v>
      </c>
      <c r="G100">
        <v>27423910000</v>
      </c>
    </row>
    <row r="101" spans="1:7">
      <c r="A101" s="4">
        <v>45341</v>
      </c>
      <c r="B101">
        <v>15679.839844</v>
      </c>
      <c r="C101">
        <v>16134.219727</v>
      </c>
      <c r="D101">
        <v>15451.650390999999</v>
      </c>
      <c r="E101">
        <v>15996.820313</v>
      </c>
      <c r="F101">
        <v>15996.820313</v>
      </c>
      <c r="G101">
        <v>21173280000</v>
      </c>
    </row>
    <row r="102" spans="1:7">
      <c r="A102" s="4">
        <v>45348</v>
      </c>
      <c r="B102">
        <v>16014.450194999999</v>
      </c>
      <c r="C102">
        <v>16302.240234000001</v>
      </c>
      <c r="D102">
        <v>15924.719727</v>
      </c>
      <c r="E102">
        <v>16274.940430000001</v>
      </c>
      <c r="F102">
        <v>16274.940430000001</v>
      </c>
      <c r="G102">
        <v>28145590000</v>
      </c>
    </row>
    <row r="103" spans="1:7">
      <c r="A103" s="4">
        <v>45355</v>
      </c>
      <c r="B103">
        <v>16264.209961</v>
      </c>
      <c r="C103">
        <v>16449.699218999998</v>
      </c>
      <c r="D103">
        <v>15862.629883</v>
      </c>
      <c r="E103">
        <v>16085.110352</v>
      </c>
      <c r="F103">
        <v>16085.110352</v>
      </c>
      <c r="G103">
        <v>28078220000</v>
      </c>
    </row>
    <row r="104" spans="1:7">
      <c r="A104" s="4">
        <v>45362</v>
      </c>
      <c r="B104">
        <v>16052.629883</v>
      </c>
      <c r="C104">
        <v>16275.450194999999</v>
      </c>
      <c r="D104">
        <v>15925.910156</v>
      </c>
      <c r="E104">
        <v>15973.169921999999</v>
      </c>
      <c r="F104">
        <v>15973.169921999999</v>
      </c>
      <c r="G104">
        <v>28569880000</v>
      </c>
    </row>
    <row r="105" spans="1:7">
      <c r="A105" s="4">
        <v>45369</v>
      </c>
      <c r="B105">
        <v>16154.919921999999</v>
      </c>
      <c r="C105">
        <v>16538.859375</v>
      </c>
      <c r="D105">
        <v>15951.860352</v>
      </c>
      <c r="E105">
        <v>16428.820313</v>
      </c>
      <c r="F105">
        <v>16428.820313</v>
      </c>
      <c r="G105">
        <v>24556830000</v>
      </c>
    </row>
    <row r="106" spans="1:7">
      <c r="A106" s="4">
        <v>45376</v>
      </c>
      <c r="B106">
        <v>16335.299805000001</v>
      </c>
      <c r="C106">
        <v>16476.380859000001</v>
      </c>
      <c r="D106">
        <v>16279.169921999999</v>
      </c>
      <c r="E106">
        <v>16379.459961</v>
      </c>
      <c r="F106">
        <v>16379.459961</v>
      </c>
      <c r="G106">
        <v>19724580000</v>
      </c>
    </row>
    <row r="107" spans="1:7">
      <c r="A107" s="4">
        <v>45383</v>
      </c>
      <c r="B107">
        <v>16397.050781000002</v>
      </c>
      <c r="C107">
        <v>16490.650390999999</v>
      </c>
      <c r="D107">
        <v>16327.889648</v>
      </c>
      <c r="E107">
        <v>16396.830077999999</v>
      </c>
      <c r="F107">
        <v>16396.830077999999</v>
      </c>
      <c r="G107">
        <v>4798390000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844E-F478-44A0-9CB8-46752BBD0443}">
  <dimension ref="A1:G107"/>
  <sheetViews>
    <sheetView workbookViewId="0"/>
  </sheetViews>
  <sheetFormatPr defaultColWidth="8.7109375" defaultRowHeight="15"/>
  <cols>
    <col min="1" max="1" width="10.28515625" bestFit="1" customWidth="1"/>
    <col min="2" max="6" width="12" bestFit="1" customWidth="1"/>
    <col min="7" max="7" width="13.28515625" bestFit="1" customWidth="1"/>
  </cols>
  <sheetData>
    <row r="1" spans="1:7">
      <c r="A1" t="s">
        <v>65</v>
      </c>
      <c r="B1" t="s">
        <v>66</v>
      </c>
      <c r="C1" t="s">
        <v>67</v>
      </c>
      <c r="D1" t="s">
        <v>68</v>
      </c>
      <c r="E1" t="s">
        <v>236</v>
      </c>
      <c r="F1" t="s">
        <v>237</v>
      </c>
      <c r="G1" t="s">
        <v>238</v>
      </c>
    </row>
    <row r="2" spans="1:7">
      <c r="A2" s="4">
        <v>44648</v>
      </c>
      <c r="B2">
        <v>21422.199218999998</v>
      </c>
      <c r="C2">
        <v>22391.349609000001</v>
      </c>
      <c r="D2">
        <v>21202.689452999999</v>
      </c>
      <c r="E2">
        <v>22039.550781000002</v>
      </c>
      <c r="F2">
        <v>22039.550781000002</v>
      </c>
      <c r="G2">
        <v>11353036500</v>
      </c>
    </row>
    <row r="3" spans="1:7">
      <c r="A3" s="4">
        <v>44655</v>
      </c>
      <c r="B3">
        <v>22227.109375</v>
      </c>
      <c r="C3">
        <v>22523.640625</v>
      </c>
      <c r="D3">
        <v>21568.220702999999</v>
      </c>
      <c r="E3">
        <v>21872.009765999999</v>
      </c>
      <c r="F3">
        <v>21872.009765999999</v>
      </c>
      <c r="G3">
        <v>8436708100</v>
      </c>
    </row>
    <row r="4" spans="1:7">
      <c r="A4" s="4">
        <v>44662</v>
      </c>
      <c r="B4">
        <v>21688.029297000001</v>
      </c>
      <c r="C4">
        <v>21688.029297000001</v>
      </c>
      <c r="D4">
        <v>20988.199218999998</v>
      </c>
      <c r="E4">
        <v>21518.080077999999</v>
      </c>
      <c r="F4">
        <v>21518.080077999999</v>
      </c>
      <c r="G4">
        <v>7566471000</v>
      </c>
    </row>
    <row r="5" spans="1:7">
      <c r="A5" s="4">
        <v>44669</v>
      </c>
      <c r="B5">
        <v>21106</v>
      </c>
      <c r="C5">
        <v>21214.980468999998</v>
      </c>
      <c r="D5">
        <v>20184.960938</v>
      </c>
      <c r="E5">
        <v>20638.519531000002</v>
      </c>
      <c r="F5">
        <v>20638.519531000002</v>
      </c>
      <c r="G5">
        <v>8694049300</v>
      </c>
    </row>
    <row r="6" spans="1:7">
      <c r="A6" s="4">
        <v>44676</v>
      </c>
      <c r="B6">
        <v>20284.599609000001</v>
      </c>
      <c r="C6">
        <v>21176.580077999999</v>
      </c>
      <c r="D6">
        <v>19665.490234000001</v>
      </c>
      <c r="E6">
        <v>21089.390625</v>
      </c>
      <c r="F6">
        <v>21089.390625</v>
      </c>
      <c r="G6">
        <v>12821796200</v>
      </c>
    </row>
    <row r="7" spans="1:7">
      <c r="A7" s="4">
        <v>44683</v>
      </c>
      <c r="B7">
        <v>20927.619140999999</v>
      </c>
      <c r="C7">
        <v>21291.800781000002</v>
      </c>
      <c r="D7">
        <v>19973.470702999999</v>
      </c>
      <c r="E7">
        <v>20001.960938</v>
      </c>
      <c r="F7">
        <v>20001.960938</v>
      </c>
      <c r="G7">
        <v>6819271600</v>
      </c>
    </row>
    <row r="8" spans="1:7">
      <c r="A8" s="4">
        <v>44690</v>
      </c>
      <c r="B8">
        <v>19300.679688</v>
      </c>
      <c r="C8">
        <v>20083.490234000001</v>
      </c>
      <c r="D8">
        <v>19178.890625</v>
      </c>
      <c r="E8">
        <v>19898.769531000002</v>
      </c>
      <c r="F8">
        <v>19898.769531000002</v>
      </c>
      <c r="G8">
        <v>9092971300</v>
      </c>
    </row>
    <row r="9" spans="1:7">
      <c r="A9" s="4">
        <v>44697</v>
      </c>
      <c r="B9">
        <v>20131.529297000001</v>
      </c>
      <c r="C9">
        <v>20794.130859000001</v>
      </c>
      <c r="D9">
        <v>19764.960938</v>
      </c>
      <c r="E9">
        <v>20717.240234000001</v>
      </c>
      <c r="F9">
        <v>20717.240234000001</v>
      </c>
      <c r="G9">
        <v>10243816500</v>
      </c>
    </row>
    <row r="10" spans="1:7">
      <c r="A10" s="4">
        <v>44704</v>
      </c>
      <c r="B10">
        <v>20608.650390999999</v>
      </c>
      <c r="C10">
        <v>20779.75</v>
      </c>
      <c r="D10">
        <v>19890.759765999999</v>
      </c>
      <c r="E10">
        <v>20697.359375</v>
      </c>
      <c r="F10">
        <v>20697.359375</v>
      </c>
      <c r="G10">
        <v>10040085700</v>
      </c>
    </row>
    <row r="11" spans="1:7">
      <c r="A11" s="4">
        <v>44711</v>
      </c>
      <c r="B11">
        <v>20933.5</v>
      </c>
      <c r="C11">
        <v>21415.199218999998</v>
      </c>
      <c r="D11">
        <v>20884.160156000002</v>
      </c>
      <c r="E11">
        <v>21082.130859000001</v>
      </c>
      <c r="F11">
        <v>21082.130859000001</v>
      </c>
      <c r="G11">
        <v>10418056200</v>
      </c>
    </row>
    <row r="12" spans="1:7">
      <c r="A12" s="4">
        <v>44718</v>
      </c>
      <c r="B12">
        <v>21282.509765999999</v>
      </c>
      <c r="C12">
        <v>22142.820313</v>
      </c>
      <c r="D12">
        <v>21030.070313</v>
      </c>
      <c r="E12">
        <v>21806.179688</v>
      </c>
      <c r="F12">
        <v>21806.179688</v>
      </c>
      <c r="G12">
        <v>12563810900</v>
      </c>
    </row>
    <row r="13" spans="1:7">
      <c r="A13" s="4">
        <v>44725</v>
      </c>
      <c r="B13">
        <v>21162.529297000001</v>
      </c>
      <c r="C13">
        <v>21545.839843999998</v>
      </c>
      <c r="D13">
        <v>20697.169922000001</v>
      </c>
      <c r="E13">
        <v>21075</v>
      </c>
      <c r="F13">
        <v>21075</v>
      </c>
      <c r="G13">
        <v>12312797300</v>
      </c>
    </row>
    <row r="14" spans="1:7">
      <c r="A14" s="4">
        <v>44732</v>
      </c>
      <c r="B14">
        <v>20948.800781000002</v>
      </c>
      <c r="C14">
        <v>21762.669922000001</v>
      </c>
      <c r="D14">
        <v>20839.019531000002</v>
      </c>
      <c r="E14">
        <v>21719.060547000001</v>
      </c>
      <c r="F14">
        <v>21719.060547000001</v>
      </c>
      <c r="G14">
        <v>11107331400</v>
      </c>
    </row>
    <row r="15" spans="1:7">
      <c r="A15" s="4">
        <v>44739</v>
      </c>
      <c r="B15">
        <v>21976.800781000002</v>
      </c>
      <c r="C15">
        <v>22449.310547000001</v>
      </c>
      <c r="D15">
        <v>21719.169922000001</v>
      </c>
      <c r="E15">
        <v>21859.789063</v>
      </c>
      <c r="F15">
        <v>21859.789063</v>
      </c>
      <c r="G15">
        <v>11525931200</v>
      </c>
    </row>
    <row r="16" spans="1:7">
      <c r="A16" s="4">
        <v>44746</v>
      </c>
      <c r="B16">
        <v>21690.679688</v>
      </c>
      <c r="C16">
        <v>22198.509765999999</v>
      </c>
      <c r="D16">
        <v>21200.929688</v>
      </c>
      <c r="E16">
        <v>21725.779297000001</v>
      </c>
      <c r="F16">
        <v>21725.779297000001</v>
      </c>
      <c r="G16">
        <v>10543967300</v>
      </c>
    </row>
    <row r="17" spans="1:7">
      <c r="A17" s="4">
        <v>44753</v>
      </c>
      <c r="B17">
        <v>21470.769531000002</v>
      </c>
      <c r="C17">
        <v>21470.769531000002</v>
      </c>
      <c r="D17">
        <v>20215.970702999999</v>
      </c>
      <c r="E17">
        <v>20297.720702999999</v>
      </c>
      <c r="F17">
        <v>20297.720702999999</v>
      </c>
      <c r="G17">
        <v>10393358100</v>
      </c>
    </row>
    <row r="18" spans="1:7">
      <c r="A18" s="4">
        <v>44760</v>
      </c>
      <c r="B18">
        <v>20479.580077999999</v>
      </c>
      <c r="C18">
        <v>21111.779297000001</v>
      </c>
      <c r="D18">
        <v>20294.140625</v>
      </c>
      <c r="E18">
        <v>20609.140625</v>
      </c>
      <c r="F18">
        <v>20609.140625</v>
      </c>
      <c r="G18">
        <v>7834458800</v>
      </c>
    </row>
    <row r="19" spans="1:7">
      <c r="A19" s="4">
        <v>44767</v>
      </c>
      <c r="B19">
        <v>20516.339843999998</v>
      </c>
      <c r="C19">
        <v>20952.449218999998</v>
      </c>
      <c r="D19">
        <v>20050.050781000002</v>
      </c>
      <c r="E19">
        <v>20156.509765999999</v>
      </c>
      <c r="F19">
        <v>20156.509765999999</v>
      </c>
      <c r="G19">
        <v>8955110100</v>
      </c>
    </row>
    <row r="20" spans="1:7">
      <c r="A20" s="4">
        <v>44774</v>
      </c>
      <c r="B20">
        <v>20026.599609000001</v>
      </c>
      <c r="C20">
        <v>20283.589843999998</v>
      </c>
      <c r="D20">
        <v>19515.539063</v>
      </c>
      <c r="E20">
        <v>20201.939452999999</v>
      </c>
      <c r="F20">
        <v>20201.939452999999</v>
      </c>
      <c r="G20">
        <v>9611495500</v>
      </c>
    </row>
    <row r="21" spans="1:7">
      <c r="A21" s="4">
        <v>44781</v>
      </c>
      <c r="B21">
        <v>20065.349609000001</v>
      </c>
      <c r="C21">
        <v>20250.869140999999</v>
      </c>
      <c r="D21">
        <v>19469.109375</v>
      </c>
      <c r="E21">
        <v>20175.619140999999</v>
      </c>
      <c r="F21">
        <v>20175.619140999999</v>
      </c>
      <c r="G21">
        <v>7773145300</v>
      </c>
    </row>
    <row r="22" spans="1:7">
      <c r="A22" s="4">
        <v>44788</v>
      </c>
      <c r="B22">
        <v>20038.480468999998</v>
      </c>
      <c r="C22">
        <v>20260.660156000002</v>
      </c>
      <c r="D22">
        <v>19656.800781000002</v>
      </c>
      <c r="E22">
        <v>19773.029297000001</v>
      </c>
      <c r="F22">
        <v>19773.029297000001</v>
      </c>
      <c r="G22">
        <v>7739376000</v>
      </c>
    </row>
    <row r="23" spans="1:7">
      <c r="A23" s="4">
        <v>44795</v>
      </c>
      <c r="B23">
        <v>19572.419922000001</v>
      </c>
      <c r="C23">
        <v>20185.150390999999</v>
      </c>
      <c r="D23">
        <v>19189.539063</v>
      </c>
      <c r="E23">
        <v>20170.039063</v>
      </c>
      <c r="F23">
        <v>20170.039063</v>
      </c>
      <c r="G23">
        <v>8994397000</v>
      </c>
    </row>
    <row r="24" spans="1:7">
      <c r="A24" s="4">
        <v>44802</v>
      </c>
      <c r="B24">
        <v>19960.289063</v>
      </c>
      <c r="C24">
        <v>20173.019531000002</v>
      </c>
      <c r="D24">
        <v>19342.490234000001</v>
      </c>
      <c r="E24">
        <v>19452.089843999998</v>
      </c>
      <c r="F24">
        <v>19452.089843999998</v>
      </c>
      <c r="G24">
        <v>10133254900</v>
      </c>
    </row>
    <row r="25" spans="1:7">
      <c r="A25" s="4">
        <v>44809</v>
      </c>
      <c r="B25">
        <v>19299.089843999998</v>
      </c>
      <c r="C25">
        <v>19417.560547000001</v>
      </c>
      <c r="D25">
        <v>18803.759765999999</v>
      </c>
      <c r="E25">
        <v>19362.25</v>
      </c>
      <c r="F25">
        <v>19362.25</v>
      </c>
      <c r="G25">
        <v>9449961700</v>
      </c>
    </row>
    <row r="26" spans="1:7">
      <c r="A26" s="4">
        <v>44816</v>
      </c>
      <c r="B26">
        <v>19404.640625</v>
      </c>
      <c r="C26">
        <v>19492.060547000001</v>
      </c>
      <c r="D26">
        <v>18678.220702999999</v>
      </c>
      <c r="E26">
        <v>18761.689452999999</v>
      </c>
      <c r="F26">
        <v>18761.689452999999</v>
      </c>
      <c r="G26">
        <v>8110446800</v>
      </c>
    </row>
    <row r="27" spans="1:7">
      <c r="A27" s="4">
        <v>44823</v>
      </c>
      <c r="B27">
        <v>18695.349609000001</v>
      </c>
      <c r="C27">
        <v>18861.470702999999</v>
      </c>
      <c r="D27">
        <v>17926.289063</v>
      </c>
      <c r="E27">
        <v>17933.269531000002</v>
      </c>
      <c r="F27">
        <v>17933.269531000002</v>
      </c>
      <c r="G27">
        <v>8359223800</v>
      </c>
    </row>
    <row r="28" spans="1:7">
      <c r="A28" s="4">
        <v>44830</v>
      </c>
      <c r="B28">
        <v>17781.869140999999</v>
      </c>
      <c r="C28">
        <v>18077.640625</v>
      </c>
      <c r="D28">
        <v>17016.279297000001</v>
      </c>
      <c r="E28">
        <v>17222.830077999999</v>
      </c>
      <c r="F28">
        <v>17222.830077999999</v>
      </c>
      <c r="G28">
        <v>12054662000</v>
      </c>
    </row>
    <row r="29" spans="1:7">
      <c r="A29" s="4">
        <v>44837</v>
      </c>
      <c r="B29">
        <v>17050.25</v>
      </c>
      <c r="C29">
        <v>18164.199218999998</v>
      </c>
      <c r="D29">
        <v>16906.960938</v>
      </c>
      <c r="E29">
        <v>17740.050781000002</v>
      </c>
      <c r="F29">
        <v>17740.050781000002</v>
      </c>
      <c r="G29">
        <v>5828728300</v>
      </c>
    </row>
    <row r="30" spans="1:7">
      <c r="A30" s="4">
        <v>44844</v>
      </c>
      <c r="B30">
        <v>17449.359375</v>
      </c>
      <c r="C30">
        <v>17449.359375</v>
      </c>
      <c r="D30">
        <v>16389.109375</v>
      </c>
      <c r="E30">
        <v>16587.689452999999</v>
      </c>
      <c r="F30">
        <v>16587.689452999999</v>
      </c>
      <c r="G30">
        <v>10541548300</v>
      </c>
    </row>
    <row r="31" spans="1:7">
      <c r="A31" s="4">
        <v>44851</v>
      </c>
      <c r="B31">
        <v>16479.740234000001</v>
      </c>
      <c r="C31">
        <v>16923.119140999999</v>
      </c>
      <c r="D31">
        <v>16010.719727</v>
      </c>
      <c r="E31">
        <v>16211.120117</v>
      </c>
      <c r="F31">
        <v>16211.120117</v>
      </c>
      <c r="G31">
        <v>10094186500</v>
      </c>
    </row>
    <row r="32" spans="1:7">
      <c r="A32" s="4">
        <v>44858</v>
      </c>
      <c r="B32">
        <v>15894.75</v>
      </c>
      <c r="C32">
        <v>15993.879883</v>
      </c>
      <c r="D32">
        <v>14770.089844</v>
      </c>
      <c r="E32">
        <v>14863.059569999999</v>
      </c>
      <c r="F32">
        <v>14863.059569999999</v>
      </c>
      <c r="G32">
        <v>15168755600</v>
      </c>
    </row>
    <row r="33" spans="1:7">
      <c r="A33" s="4">
        <v>44865</v>
      </c>
      <c r="B33">
        <v>14830.690430000001</v>
      </c>
      <c r="C33">
        <v>16513.160156000002</v>
      </c>
      <c r="D33">
        <v>14597.309569999999</v>
      </c>
      <c r="E33">
        <v>16161.139648</v>
      </c>
      <c r="F33">
        <v>16161.139648</v>
      </c>
      <c r="G33">
        <v>17241565200</v>
      </c>
    </row>
    <row r="34" spans="1:7">
      <c r="A34" s="4">
        <v>44872</v>
      </c>
      <c r="B34">
        <v>16031.790039</v>
      </c>
      <c r="C34">
        <v>17368.039063</v>
      </c>
      <c r="D34">
        <v>15945.200194999999</v>
      </c>
      <c r="E34">
        <v>17325.660156000002</v>
      </c>
      <c r="F34">
        <v>17325.660156000002</v>
      </c>
      <c r="G34">
        <v>15887317700</v>
      </c>
    </row>
    <row r="35" spans="1:7">
      <c r="A35" s="4">
        <v>44879</v>
      </c>
      <c r="B35">
        <v>17999.259765999999</v>
      </c>
      <c r="C35">
        <v>18414.089843999998</v>
      </c>
      <c r="D35">
        <v>17518.880859000001</v>
      </c>
      <c r="E35">
        <v>17992.539063</v>
      </c>
      <c r="F35">
        <v>17992.539063</v>
      </c>
      <c r="G35">
        <v>20089249900</v>
      </c>
    </row>
    <row r="36" spans="1:7">
      <c r="A36" s="4">
        <v>44886</v>
      </c>
      <c r="B36">
        <v>17654.150390999999</v>
      </c>
      <c r="C36">
        <v>17759.240234000001</v>
      </c>
      <c r="D36">
        <v>17287.599609000001</v>
      </c>
      <c r="E36">
        <v>17573.580077999999</v>
      </c>
      <c r="F36">
        <v>17573.580077999999</v>
      </c>
      <c r="G36">
        <v>13766780600</v>
      </c>
    </row>
    <row r="37" spans="1:7">
      <c r="A37" s="4">
        <v>44893</v>
      </c>
      <c r="B37">
        <v>17000.230468999998</v>
      </c>
      <c r="C37">
        <v>19237.449218999998</v>
      </c>
      <c r="D37">
        <v>16833.679688</v>
      </c>
      <c r="E37">
        <v>18675.349609000001</v>
      </c>
      <c r="F37">
        <v>18675.349609000001</v>
      </c>
      <c r="G37">
        <v>20451693800</v>
      </c>
    </row>
    <row r="38" spans="1:7">
      <c r="A38" s="4">
        <v>44900</v>
      </c>
      <c r="B38">
        <v>19221.679688</v>
      </c>
      <c r="C38">
        <v>19926.480468999998</v>
      </c>
      <c r="D38">
        <v>18799.810547000001</v>
      </c>
      <c r="E38">
        <v>19900.869140999999</v>
      </c>
      <c r="F38">
        <v>19900.869140999999</v>
      </c>
      <c r="G38">
        <v>20630531100</v>
      </c>
    </row>
    <row r="39" spans="1:7">
      <c r="A39" s="4">
        <v>44907</v>
      </c>
      <c r="B39">
        <v>19594.519531000002</v>
      </c>
      <c r="C39">
        <v>19859.75</v>
      </c>
      <c r="D39">
        <v>19130.529297000001</v>
      </c>
      <c r="E39">
        <v>19450.669922000001</v>
      </c>
      <c r="F39">
        <v>19450.669922000001</v>
      </c>
      <c r="G39">
        <v>13577344500</v>
      </c>
    </row>
    <row r="40" spans="1:7">
      <c r="A40" s="4">
        <v>44914</v>
      </c>
      <c r="B40">
        <v>19472.210938</v>
      </c>
      <c r="C40">
        <v>19786.289063</v>
      </c>
      <c r="D40">
        <v>18885.199218999998</v>
      </c>
      <c r="E40">
        <v>19593.060547000001</v>
      </c>
      <c r="F40">
        <v>19593.060547000001</v>
      </c>
      <c r="G40">
        <v>8828709500</v>
      </c>
    </row>
    <row r="41" spans="1:7">
      <c r="A41" s="4">
        <v>44921</v>
      </c>
      <c r="B41">
        <v>19787.939452999999</v>
      </c>
      <c r="C41">
        <v>20099.769531000002</v>
      </c>
      <c r="D41">
        <v>19539.839843999998</v>
      </c>
      <c r="E41">
        <v>19781.410156000002</v>
      </c>
      <c r="F41">
        <v>19781.410156000002</v>
      </c>
      <c r="G41">
        <v>7473850300</v>
      </c>
    </row>
    <row r="42" spans="1:7">
      <c r="A42" s="4">
        <v>44928</v>
      </c>
      <c r="B42">
        <v>19570.429688</v>
      </c>
      <c r="C42">
        <v>21396.089843999998</v>
      </c>
      <c r="D42">
        <v>19303.730468999998</v>
      </c>
      <c r="E42">
        <v>20991.640625</v>
      </c>
      <c r="F42">
        <v>20991.640625</v>
      </c>
      <c r="G42">
        <v>10932469300</v>
      </c>
    </row>
    <row r="43" spans="1:7">
      <c r="A43" s="4">
        <v>44935</v>
      </c>
      <c r="B43">
        <v>21295.939452999999</v>
      </c>
      <c r="C43">
        <v>21770.080077999999</v>
      </c>
      <c r="D43">
        <v>21187.730468999998</v>
      </c>
      <c r="E43">
        <v>21738.660156000002</v>
      </c>
      <c r="F43">
        <v>21738.660156000002</v>
      </c>
      <c r="G43">
        <v>13510629000</v>
      </c>
    </row>
    <row r="44" spans="1:7">
      <c r="A44" s="4">
        <v>44942</v>
      </c>
      <c r="B44">
        <v>21818.650390999999</v>
      </c>
      <c r="C44">
        <v>22051.769531000002</v>
      </c>
      <c r="D44">
        <v>21383.029297000001</v>
      </c>
      <c r="E44">
        <v>22044.650390999999</v>
      </c>
      <c r="F44">
        <v>22044.650390999999</v>
      </c>
      <c r="G44">
        <v>10973130100</v>
      </c>
    </row>
    <row r="45" spans="1:7">
      <c r="A45" s="4">
        <v>44949</v>
      </c>
      <c r="B45">
        <v>22386.369140999999</v>
      </c>
      <c r="C45">
        <v>22700.849609000001</v>
      </c>
      <c r="D45">
        <v>22329.070313</v>
      </c>
      <c r="E45">
        <v>22688.900390999999</v>
      </c>
      <c r="F45">
        <v>22688.900390999999</v>
      </c>
      <c r="G45">
        <v>4467220700</v>
      </c>
    </row>
    <row r="46" spans="1:7">
      <c r="A46" s="4">
        <v>44956</v>
      </c>
      <c r="B46">
        <v>22579.880859000001</v>
      </c>
      <c r="C46">
        <v>22623.810547000001</v>
      </c>
      <c r="D46">
        <v>21459.650390999999</v>
      </c>
      <c r="E46">
        <v>21660.470702999999</v>
      </c>
      <c r="F46">
        <v>21660.470702999999</v>
      </c>
      <c r="G46">
        <v>14471633900</v>
      </c>
    </row>
    <row r="47" spans="1:7">
      <c r="A47" s="4">
        <v>44963</v>
      </c>
      <c r="B47">
        <v>21349.169922000001</v>
      </c>
      <c r="C47">
        <v>21637.550781000002</v>
      </c>
      <c r="D47">
        <v>21085.720702999999</v>
      </c>
      <c r="E47">
        <v>21190.419922000001</v>
      </c>
      <c r="F47">
        <v>21190.419922000001</v>
      </c>
      <c r="G47">
        <v>9703432400</v>
      </c>
    </row>
    <row r="48" spans="1:7">
      <c r="A48" s="4">
        <v>44970</v>
      </c>
      <c r="B48">
        <v>20910.080077999999</v>
      </c>
      <c r="C48">
        <v>21306.539063</v>
      </c>
      <c r="D48">
        <v>20703.740234000001</v>
      </c>
      <c r="E48">
        <v>20719.810547000001</v>
      </c>
      <c r="F48">
        <v>20719.810547000001</v>
      </c>
      <c r="G48">
        <v>9136505000</v>
      </c>
    </row>
    <row r="49" spans="1:7">
      <c r="A49" s="4">
        <v>44977</v>
      </c>
      <c r="B49">
        <v>20681.470702999999</v>
      </c>
      <c r="C49">
        <v>20973.669922000001</v>
      </c>
      <c r="D49">
        <v>20006.779297000001</v>
      </c>
      <c r="E49">
        <v>20010.039063</v>
      </c>
      <c r="F49">
        <v>20010.039063</v>
      </c>
      <c r="G49">
        <v>9477985400</v>
      </c>
    </row>
    <row r="50" spans="1:7">
      <c r="A50" s="4">
        <v>44984</v>
      </c>
      <c r="B50">
        <v>19821.029297000001</v>
      </c>
      <c r="C50">
        <v>20727.25</v>
      </c>
      <c r="D50">
        <v>19783.070313</v>
      </c>
      <c r="E50">
        <v>20567.539063</v>
      </c>
      <c r="F50">
        <v>20567.539063</v>
      </c>
      <c r="G50">
        <v>11757853200</v>
      </c>
    </row>
    <row r="51" spans="1:7">
      <c r="A51" s="4">
        <v>44991</v>
      </c>
      <c r="B51">
        <v>20437.869140999999</v>
      </c>
      <c r="C51">
        <v>21005.660156000002</v>
      </c>
      <c r="D51">
        <v>19281.970702999999</v>
      </c>
      <c r="E51">
        <v>19319.919922000001</v>
      </c>
      <c r="F51">
        <v>19319.919922000001</v>
      </c>
      <c r="G51">
        <v>14545058600</v>
      </c>
    </row>
    <row r="52" spans="1:7">
      <c r="A52" s="4">
        <v>44998</v>
      </c>
      <c r="B52">
        <v>19411.880859000001</v>
      </c>
      <c r="C52">
        <v>19791.640625</v>
      </c>
      <c r="D52">
        <v>19109.070313</v>
      </c>
      <c r="E52">
        <v>19518.589843999998</v>
      </c>
      <c r="F52">
        <v>19518.589843999998</v>
      </c>
      <c r="G52">
        <v>16174714900</v>
      </c>
    </row>
    <row r="53" spans="1:7">
      <c r="A53" s="4">
        <v>45005</v>
      </c>
      <c r="B53">
        <v>19352.900390999999</v>
      </c>
      <c r="C53">
        <v>20118.289063</v>
      </c>
      <c r="D53">
        <v>18829.109375</v>
      </c>
      <c r="E53">
        <v>19915.679688</v>
      </c>
      <c r="F53">
        <v>19915.679688</v>
      </c>
      <c r="G53">
        <v>11970966800</v>
      </c>
    </row>
    <row r="54" spans="1:7">
      <c r="A54" s="4">
        <v>45012</v>
      </c>
      <c r="B54">
        <v>19851.789063</v>
      </c>
      <c r="C54">
        <v>20721.970702999999</v>
      </c>
      <c r="D54">
        <v>19509.490234000001</v>
      </c>
      <c r="E54">
        <v>20400.109375</v>
      </c>
      <c r="F54">
        <v>20400.109375</v>
      </c>
      <c r="G54">
        <v>13063096400</v>
      </c>
    </row>
    <row r="55" spans="1:7">
      <c r="A55" s="4">
        <v>45019</v>
      </c>
      <c r="B55">
        <v>20379.5</v>
      </c>
      <c r="C55">
        <v>20475.429688</v>
      </c>
      <c r="D55">
        <v>20099.480468999998</v>
      </c>
      <c r="E55">
        <v>20331.199218999998</v>
      </c>
      <c r="F55">
        <v>20331.199218999998</v>
      </c>
      <c r="G55">
        <v>7209673800</v>
      </c>
    </row>
    <row r="56" spans="1:7">
      <c r="A56" s="4">
        <v>45026</v>
      </c>
      <c r="B56">
        <v>20566.589843999998</v>
      </c>
      <c r="C56">
        <v>20750.730468999998</v>
      </c>
      <c r="D56">
        <v>19885.529297000001</v>
      </c>
      <c r="E56">
        <v>20438.810547000001</v>
      </c>
      <c r="F56">
        <v>20438.810547000001</v>
      </c>
      <c r="G56">
        <v>9832146300</v>
      </c>
    </row>
    <row r="57" spans="1:7">
      <c r="A57" s="4">
        <v>45033</v>
      </c>
      <c r="B57">
        <v>20374.509765999999</v>
      </c>
      <c r="C57">
        <v>20864.740234000001</v>
      </c>
      <c r="D57">
        <v>19974.910156000002</v>
      </c>
      <c r="E57">
        <v>20075.730468999998</v>
      </c>
      <c r="F57">
        <v>20075.730468999998</v>
      </c>
      <c r="G57">
        <v>12486046700</v>
      </c>
    </row>
    <row r="58" spans="1:7">
      <c r="A58" s="4">
        <v>45040</v>
      </c>
      <c r="B58">
        <v>20049.869140999999</v>
      </c>
      <c r="C58">
        <v>20167.880859000001</v>
      </c>
      <c r="D58">
        <v>19520.970702999999</v>
      </c>
      <c r="E58">
        <v>19894.570313</v>
      </c>
      <c r="F58">
        <v>19894.570313</v>
      </c>
      <c r="G58">
        <v>11110528600</v>
      </c>
    </row>
    <row r="59" spans="1:7">
      <c r="A59" s="4">
        <v>45047</v>
      </c>
      <c r="B59">
        <v>20122.900390999999</v>
      </c>
      <c r="C59">
        <v>20286.460938</v>
      </c>
      <c r="D59">
        <v>19538.720702999999</v>
      </c>
      <c r="E59">
        <v>20049.310547000001</v>
      </c>
      <c r="F59">
        <v>20049.310547000001</v>
      </c>
      <c r="G59">
        <v>9447603800</v>
      </c>
    </row>
    <row r="60" spans="1:7">
      <c r="A60" s="4">
        <v>45054</v>
      </c>
      <c r="B60">
        <v>20128.179688</v>
      </c>
      <c r="C60">
        <v>20321.740234000001</v>
      </c>
      <c r="D60">
        <v>19567.619140999999</v>
      </c>
      <c r="E60">
        <v>19627.240234000001</v>
      </c>
      <c r="F60">
        <v>19627.240234000001</v>
      </c>
      <c r="G60">
        <v>15603508400</v>
      </c>
    </row>
    <row r="61" spans="1:7">
      <c r="A61" s="4">
        <v>45061</v>
      </c>
      <c r="B61">
        <v>19525.060547000001</v>
      </c>
      <c r="C61">
        <v>20183.279297000001</v>
      </c>
      <c r="D61">
        <v>19352.810547000001</v>
      </c>
      <c r="E61">
        <v>19450.570313</v>
      </c>
      <c r="F61">
        <v>19450.570313</v>
      </c>
      <c r="G61">
        <v>10601627600</v>
      </c>
    </row>
    <row r="62" spans="1:7">
      <c r="A62" s="4">
        <v>45068</v>
      </c>
      <c r="B62">
        <v>19479.060547000001</v>
      </c>
      <c r="C62">
        <v>19806.439452999999</v>
      </c>
      <c r="D62">
        <v>18620.839843999998</v>
      </c>
      <c r="E62">
        <v>18746.919922000001</v>
      </c>
      <c r="F62">
        <v>18746.919922000001</v>
      </c>
      <c r="G62">
        <v>8835584100</v>
      </c>
    </row>
    <row r="63" spans="1:7">
      <c r="A63" s="4">
        <v>45075</v>
      </c>
      <c r="B63">
        <v>18827.080077999999</v>
      </c>
      <c r="C63">
        <v>19024.910156000002</v>
      </c>
      <c r="D63">
        <v>18044.859375</v>
      </c>
      <c r="E63">
        <v>18949.939452999999</v>
      </c>
      <c r="F63">
        <v>18949.939452999999</v>
      </c>
      <c r="G63">
        <v>15168791400</v>
      </c>
    </row>
    <row r="64" spans="1:7">
      <c r="A64" s="4">
        <v>45082</v>
      </c>
      <c r="B64">
        <v>19014.960938</v>
      </c>
      <c r="C64">
        <v>19463.609375</v>
      </c>
      <c r="D64">
        <v>18896.130859000001</v>
      </c>
      <c r="E64">
        <v>19389.949218999998</v>
      </c>
      <c r="F64">
        <v>19389.949218999998</v>
      </c>
      <c r="G64">
        <v>10731206800</v>
      </c>
    </row>
    <row r="65" spans="1:7">
      <c r="A65" s="4">
        <v>45089</v>
      </c>
      <c r="B65">
        <v>19440.990234000001</v>
      </c>
      <c r="C65">
        <v>20155.919922000001</v>
      </c>
      <c r="D65">
        <v>19255.650390999999</v>
      </c>
      <c r="E65">
        <v>20040.369140999999</v>
      </c>
      <c r="F65">
        <v>20040.369140999999</v>
      </c>
      <c r="G65">
        <v>12876946600</v>
      </c>
    </row>
    <row r="66" spans="1:7">
      <c r="A66" s="4">
        <v>45096</v>
      </c>
      <c r="B66">
        <v>19983.400390999999</v>
      </c>
      <c r="C66">
        <v>20000.220702999999</v>
      </c>
      <c r="D66">
        <v>18800.339843999998</v>
      </c>
      <c r="E66">
        <v>18889.970702999999</v>
      </c>
      <c r="F66">
        <v>18889.970702999999</v>
      </c>
      <c r="G66">
        <v>7712655500</v>
      </c>
    </row>
    <row r="67" spans="1:7">
      <c r="A67" s="4">
        <v>45103</v>
      </c>
      <c r="B67">
        <v>18845.900390999999</v>
      </c>
      <c r="C67">
        <v>19226.320313</v>
      </c>
      <c r="D67">
        <v>18767.150390999999</v>
      </c>
      <c r="E67">
        <v>18916.429688</v>
      </c>
      <c r="F67">
        <v>18916.429688</v>
      </c>
      <c r="G67">
        <v>9360693600</v>
      </c>
    </row>
    <row r="68" spans="1:7">
      <c r="A68" s="4">
        <v>45110</v>
      </c>
      <c r="B68">
        <v>19002.550781000002</v>
      </c>
      <c r="C68">
        <v>19449.109375</v>
      </c>
      <c r="D68">
        <v>18279.730468999998</v>
      </c>
      <c r="E68">
        <v>18365.699218999998</v>
      </c>
      <c r="F68">
        <v>18365.699218999998</v>
      </c>
      <c r="G68">
        <v>12374858200</v>
      </c>
    </row>
    <row r="69" spans="1:7">
      <c r="A69" s="4">
        <v>45117</v>
      </c>
      <c r="B69">
        <v>18747.5</v>
      </c>
      <c r="C69">
        <v>19534.820313</v>
      </c>
      <c r="D69">
        <v>18417.630859000001</v>
      </c>
      <c r="E69">
        <v>19413.779297000001</v>
      </c>
      <c r="F69">
        <v>19413.779297000001</v>
      </c>
      <c r="G69">
        <v>11076532900</v>
      </c>
    </row>
    <row r="70" spans="1:7">
      <c r="A70" s="4">
        <v>45124</v>
      </c>
      <c r="B70">
        <v>19324.339843999998</v>
      </c>
      <c r="C70">
        <v>19324.339843999998</v>
      </c>
      <c r="D70">
        <v>18711.029297000001</v>
      </c>
      <c r="E70">
        <v>19075.259765999999</v>
      </c>
      <c r="F70">
        <v>19075.259765999999</v>
      </c>
      <c r="G70">
        <v>8019138800</v>
      </c>
    </row>
    <row r="71" spans="1:7">
      <c r="A71" s="4">
        <v>45131</v>
      </c>
      <c r="B71">
        <v>18867.609375</v>
      </c>
      <c r="C71">
        <v>19940.589843999998</v>
      </c>
      <c r="D71">
        <v>18562.119140999999</v>
      </c>
      <c r="E71">
        <v>19916.560547000001</v>
      </c>
      <c r="F71">
        <v>19916.560547000001</v>
      </c>
      <c r="G71">
        <v>14143898500</v>
      </c>
    </row>
    <row r="72" spans="1:7">
      <c r="A72" s="4">
        <v>45138</v>
      </c>
      <c r="B72">
        <v>20237.529297000001</v>
      </c>
      <c r="C72">
        <v>20361.029297000001</v>
      </c>
      <c r="D72">
        <v>19369.060547000001</v>
      </c>
      <c r="E72">
        <v>19539.460938</v>
      </c>
      <c r="F72">
        <v>19539.460938</v>
      </c>
      <c r="G72">
        <v>15559275200</v>
      </c>
    </row>
    <row r="73" spans="1:7">
      <c r="A73" s="4">
        <v>45145</v>
      </c>
      <c r="B73">
        <v>19474.660156000002</v>
      </c>
      <c r="C73">
        <v>19581.820313</v>
      </c>
      <c r="D73">
        <v>19030.390625</v>
      </c>
      <c r="E73">
        <v>19075.189452999999</v>
      </c>
      <c r="F73">
        <v>19075.189452999999</v>
      </c>
      <c r="G73">
        <v>13994481600</v>
      </c>
    </row>
    <row r="74" spans="1:7">
      <c r="A74" s="4">
        <v>45152</v>
      </c>
      <c r="B74">
        <v>18697.330077999999</v>
      </c>
      <c r="C74">
        <v>18792.720702999999</v>
      </c>
      <c r="D74">
        <v>17900.769531000002</v>
      </c>
      <c r="E74">
        <v>17950.849609000001</v>
      </c>
      <c r="F74">
        <v>17950.849609000001</v>
      </c>
      <c r="G74">
        <v>15592865000</v>
      </c>
    </row>
    <row r="75" spans="1:7">
      <c r="A75" s="4">
        <v>45159</v>
      </c>
      <c r="B75">
        <v>17798.470702999999</v>
      </c>
      <c r="C75">
        <v>18272.949218999998</v>
      </c>
      <c r="D75">
        <v>17573.699218999998</v>
      </c>
      <c r="E75">
        <v>18119.390625</v>
      </c>
      <c r="F75">
        <v>18119.390625</v>
      </c>
      <c r="G75">
        <v>13763859600</v>
      </c>
    </row>
    <row r="76" spans="1:7">
      <c r="A76" s="4">
        <v>45166</v>
      </c>
      <c r="B76">
        <v>18519.080077999999</v>
      </c>
      <c r="C76">
        <v>18742.140625</v>
      </c>
      <c r="D76">
        <v>18113.230468999998</v>
      </c>
      <c r="E76">
        <v>18382.060547000001</v>
      </c>
      <c r="F76">
        <v>18382.060547000001</v>
      </c>
      <c r="G76">
        <v>13420629900</v>
      </c>
    </row>
    <row r="77" spans="1:7">
      <c r="A77" s="4">
        <v>45173</v>
      </c>
      <c r="B77">
        <v>18592.529297000001</v>
      </c>
      <c r="C77">
        <v>18899.490234000001</v>
      </c>
      <c r="D77">
        <v>18173.439452999999</v>
      </c>
      <c r="E77">
        <v>18202.070313</v>
      </c>
      <c r="F77">
        <v>18202.070313</v>
      </c>
      <c r="G77">
        <v>10832154500</v>
      </c>
    </row>
    <row r="78" spans="1:7">
      <c r="A78" s="4">
        <v>45180</v>
      </c>
      <c r="B78">
        <v>17941.650390999999</v>
      </c>
      <c r="C78">
        <v>18372.650390999999</v>
      </c>
      <c r="D78">
        <v>17842.369140999999</v>
      </c>
      <c r="E78">
        <v>18182.890625</v>
      </c>
      <c r="F78">
        <v>18182.890625</v>
      </c>
      <c r="G78">
        <v>11070754700</v>
      </c>
    </row>
    <row r="79" spans="1:7">
      <c r="A79" s="4">
        <v>45187</v>
      </c>
      <c r="B79">
        <v>18069.039063</v>
      </c>
      <c r="C79">
        <v>18114.820313</v>
      </c>
      <c r="D79">
        <v>17573.810547000001</v>
      </c>
      <c r="E79">
        <v>18057.449218999998</v>
      </c>
      <c r="F79">
        <v>18057.449218999998</v>
      </c>
      <c r="G79">
        <v>9097486900</v>
      </c>
    </row>
    <row r="80" spans="1:7">
      <c r="A80" s="4">
        <v>45194</v>
      </c>
      <c r="B80">
        <v>18046.890625</v>
      </c>
      <c r="C80">
        <v>18046.890625</v>
      </c>
      <c r="D80">
        <v>17352.830077999999</v>
      </c>
      <c r="E80">
        <v>17809.660156000002</v>
      </c>
      <c r="F80">
        <v>17809.660156000002</v>
      </c>
      <c r="G80">
        <v>8870451800</v>
      </c>
    </row>
    <row r="81" spans="1:7">
      <c r="A81" s="4">
        <v>45201</v>
      </c>
      <c r="B81">
        <v>17546.390625</v>
      </c>
      <c r="C81">
        <v>17603.800781000002</v>
      </c>
      <c r="D81">
        <v>17094</v>
      </c>
      <c r="E81">
        <v>17485.980468999998</v>
      </c>
      <c r="F81">
        <v>17485.980468999998</v>
      </c>
      <c r="G81">
        <v>5627008900</v>
      </c>
    </row>
    <row r="82" spans="1:7">
      <c r="A82" s="4">
        <v>45208</v>
      </c>
      <c r="B82">
        <v>17500.369140999999</v>
      </c>
      <c r="C82">
        <v>18290.910156000002</v>
      </c>
      <c r="D82">
        <v>17447.759765999999</v>
      </c>
      <c r="E82">
        <v>17813.449218999998</v>
      </c>
      <c r="F82">
        <v>17813.449218999998</v>
      </c>
      <c r="G82">
        <v>10848505000</v>
      </c>
    </row>
    <row r="83" spans="1:7">
      <c r="A83" s="4">
        <v>45215</v>
      </c>
      <c r="B83">
        <v>17803.310547000001</v>
      </c>
      <c r="C83">
        <v>17858.179688</v>
      </c>
      <c r="D83">
        <v>17118.070313</v>
      </c>
      <c r="E83">
        <v>17172.130859000001</v>
      </c>
      <c r="F83">
        <v>17172.130859000001</v>
      </c>
      <c r="G83">
        <v>9835454800</v>
      </c>
    </row>
    <row r="84" spans="1:7">
      <c r="A84" s="4">
        <v>45222</v>
      </c>
      <c r="B84">
        <v>17053.150390999999</v>
      </c>
      <c r="C84">
        <v>17497.720702999999</v>
      </c>
      <c r="D84">
        <v>16879.660156000002</v>
      </c>
      <c r="E84">
        <v>17398.730468999998</v>
      </c>
      <c r="F84">
        <v>17398.730468999998</v>
      </c>
      <c r="G84">
        <v>9035414300</v>
      </c>
    </row>
    <row r="85" spans="1:7">
      <c r="A85" s="4">
        <v>45229</v>
      </c>
      <c r="B85">
        <v>17225.650390999999</v>
      </c>
      <c r="C85">
        <v>17729.429688</v>
      </c>
      <c r="D85">
        <v>16979.259765999999</v>
      </c>
      <c r="E85">
        <v>17664.119140999999</v>
      </c>
      <c r="F85">
        <v>17664.119140999999</v>
      </c>
      <c r="G85">
        <v>10108755800</v>
      </c>
    </row>
    <row r="86" spans="1:7">
      <c r="A86" s="4">
        <v>45236</v>
      </c>
      <c r="B86">
        <v>17913.539063</v>
      </c>
      <c r="C86">
        <v>18037.939452999999</v>
      </c>
      <c r="D86">
        <v>17177.529297000001</v>
      </c>
      <c r="E86">
        <v>17203.259765999999</v>
      </c>
      <c r="F86">
        <v>17203.259765999999</v>
      </c>
      <c r="G86">
        <v>10194393200</v>
      </c>
    </row>
    <row r="87" spans="1:7">
      <c r="A87" s="4">
        <v>45243</v>
      </c>
      <c r="B87">
        <v>17263</v>
      </c>
      <c r="C87">
        <v>18174.689452999999</v>
      </c>
      <c r="D87">
        <v>17126.609375</v>
      </c>
      <c r="E87">
        <v>17454.189452999999</v>
      </c>
      <c r="F87">
        <v>17454.189452999999</v>
      </c>
      <c r="G87">
        <v>9623501400</v>
      </c>
    </row>
    <row r="88" spans="1:7">
      <c r="A88" s="4">
        <v>45250</v>
      </c>
      <c r="B88">
        <v>17625.839843999998</v>
      </c>
      <c r="C88">
        <v>18057.619140999999</v>
      </c>
      <c r="D88">
        <v>17532.730468999998</v>
      </c>
      <c r="E88">
        <v>17559.419922000001</v>
      </c>
      <c r="F88">
        <v>17559.419922000001</v>
      </c>
      <c r="G88">
        <v>8261021600</v>
      </c>
    </row>
    <row r="89" spans="1:7">
      <c r="A89" s="4">
        <v>45257</v>
      </c>
      <c r="B89">
        <v>17677.519531000002</v>
      </c>
      <c r="C89">
        <v>17677.519531000002</v>
      </c>
      <c r="D89">
        <v>16830.300781000002</v>
      </c>
      <c r="E89">
        <v>16830.300781000002</v>
      </c>
      <c r="F89">
        <v>16830.300781000002</v>
      </c>
      <c r="G89">
        <v>11547034400</v>
      </c>
    </row>
    <row r="90" spans="1:7">
      <c r="A90" s="4">
        <v>45264</v>
      </c>
      <c r="B90">
        <v>16919.080077999999</v>
      </c>
      <c r="C90">
        <v>16941.910156000002</v>
      </c>
      <c r="D90">
        <v>16157.980469</v>
      </c>
      <c r="E90">
        <v>16334.370117</v>
      </c>
      <c r="F90">
        <v>16334.370117</v>
      </c>
      <c r="G90">
        <v>10969862300</v>
      </c>
    </row>
    <row r="91" spans="1:7">
      <c r="A91" s="4">
        <v>45271</v>
      </c>
      <c r="B91">
        <v>16149.059569999999</v>
      </c>
      <c r="C91">
        <v>16964.330077999999</v>
      </c>
      <c r="D91">
        <v>15972.309569999999</v>
      </c>
      <c r="E91">
        <v>16792.189452999999</v>
      </c>
      <c r="F91">
        <v>16792.189452999999</v>
      </c>
      <c r="G91">
        <v>12618335900</v>
      </c>
    </row>
    <row r="92" spans="1:7">
      <c r="A92" s="4">
        <v>45278</v>
      </c>
      <c r="B92">
        <v>16669.820313</v>
      </c>
      <c r="C92">
        <v>16857.839843999998</v>
      </c>
      <c r="D92">
        <v>16271.5</v>
      </c>
      <c r="E92">
        <v>16340.410156</v>
      </c>
      <c r="F92">
        <v>16340.410156</v>
      </c>
      <c r="G92">
        <v>8337364600</v>
      </c>
    </row>
    <row r="93" spans="1:7">
      <c r="A93" s="4">
        <v>45285</v>
      </c>
      <c r="B93">
        <v>16561.779297000001</v>
      </c>
      <c r="C93">
        <v>17095.119140999999</v>
      </c>
      <c r="D93">
        <v>16439.259765999999</v>
      </c>
      <c r="E93">
        <v>17047.390625</v>
      </c>
      <c r="F93">
        <v>17047.390625</v>
      </c>
      <c r="G93">
        <v>6099433700</v>
      </c>
    </row>
    <row r="94" spans="1:7">
      <c r="A94" s="4">
        <v>45292</v>
      </c>
      <c r="B94">
        <v>17135.119140999999</v>
      </c>
      <c r="C94">
        <v>17135.119140999999</v>
      </c>
      <c r="D94">
        <v>16455.570313</v>
      </c>
      <c r="E94">
        <v>16535.330077999999</v>
      </c>
      <c r="F94">
        <v>16535.330077999999</v>
      </c>
      <c r="G94">
        <v>7024080800</v>
      </c>
    </row>
    <row r="95" spans="1:7">
      <c r="A95" s="4">
        <v>45299</v>
      </c>
      <c r="B95">
        <v>16581.859375</v>
      </c>
      <c r="C95">
        <v>16592.060547000001</v>
      </c>
      <c r="D95">
        <v>16036.419921999999</v>
      </c>
      <c r="E95">
        <v>16244.580078000001</v>
      </c>
      <c r="F95">
        <v>16244.580078000001</v>
      </c>
      <c r="G95">
        <v>9458132100</v>
      </c>
    </row>
    <row r="96" spans="1:7">
      <c r="A96" s="4">
        <v>45306</v>
      </c>
      <c r="B96">
        <v>16258.280273</v>
      </c>
      <c r="C96">
        <v>16334.709961</v>
      </c>
      <c r="D96">
        <v>15183.959961</v>
      </c>
      <c r="E96">
        <v>15308.690430000001</v>
      </c>
      <c r="F96">
        <v>15308.690430000001</v>
      </c>
      <c r="G96">
        <v>12518133900</v>
      </c>
    </row>
    <row r="97" spans="1:7">
      <c r="A97" s="4">
        <v>45313</v>
      </c>
      <c r="B97">
        <v>15349.049805000001</v>
      </c>
      <c r="C97">
        <v>16254.929688</v>
      </c>
      <c r="D97">
        <v>14794.160156</v>
      </c>
      <c r="E97">
        <v>15952.230469</v>
      </c>
      <c r="F97">
        <v>15952.230469</v>
      </c>
      <c r="G97">
        <v>16624504100</v>
      </c>
    </row>
    <row r="98" spans="1:7">
      <c r="A98" s="4">
        <v>45320</v>
      </c>
      <c r="B98">
        <v>16046.25</v>
      </c>
      <c r="C98">
        <v>16258.450194999999</v>
      </c>
      <c r="D98">
        <v>15411.660156</v>
      </c>
      <c r="E98">
        <v>15533.559569999999</v>
      </c>
      <c r="F98">
        <v>15533.559569999999</v>
      </c>
      <c r="G98">
        <v>13014184300</v>
      </c>
    </row>
    <row r="99" spans="1:7">
      <c r="A99" s="4">
        <v>45327</v>
      </c>
      <c r="B99">
        <v>15336.860352</v>
      </c>
      <c r="C99">
        <v>16408.150390999999</v>
      </c>
      <c r="D99">
        <v>15336.860352</v>
      </c>
      <c r="E99">
        <v>15746.580078000001</v>
      </c>
      <c r="F99">
        <v>15746.580078000001</v>
      </c>
      <c r="G99">
        <v>11123175000</v>
      </c>
    </row>
    <row r="100" spans="1:7">
      <c r="A100" s="4">
        <v>45334</v>
      </c>
      <c r="B100">
        <v>15579.410156</v>
      </c>
      <c r="C100">
        <v>16394.160156000002</v>
      </c>
      <c r="D100">
        <v>15456.320313</v>
      </c>
      <c r="E100">
        <v>16339.959961</v>
      </c>
      <c r="F100">
        <v>16339.959961</v>
      </c>
      <c r="G100">
        <v>4202894100</v>
      </c>
    </row>
    <row r="101" spans="1:7">
      <c r="A101" s="4">
        <v>45341</v>
      </c>
      <c r="B101">
        <v>16334.469727</v>
      </c>
      <c r="C101">
        <v>16895.820313</v>
      </c>
      <c r="D101">
        <v>16055.080078000001</v>
      </c>
      <c r="E101">
        <v>16725.859375</v>
      </c>
      <c r="F101">
        <v>16725.859375</v>
      </c>
      <c r="G101">
        <v>13878825200</v>
      </c>
    </row>
    <row r="102" spans="1:7">
      <c r="A102" s="4">
        <v>45348</v>
      </c>
      <c r="B102">
        <v>16684.960938</v>
      </c>
      <c r="C102">
        <v>16844.330077999999</v>
      </c>
      <c r="D102">
        <v>16321.120117</v>
      </c>
      <c r="E102">
        <v>16589.439452999999</v>
      </c>
      <c r="F102">
        <v>16589.439452999999</v>
      </c>
      <c r="G102">
        <v>13526665100</v>
      </c>
    </row>
    <row r="103" spans="1:7">
      <c r="A103" s="4">
        <v>45355</v>
      </c>
      <c r="B103">
        <v>16629.550781000002</v>
      </c>
      <c r="C103">
        <v>16645.960938</v>
      </c>
      <c r="D103">
        <v>16095.679688</v>
      </c>
      <c r="E103">
        <v>16353.389648</v>
      </c>
      <c r="F103">
        <v>16353.389648</v>
      </c>
      <c r="G103">
        <v>12837336100</v>
      </c>
    </row>
    <row r="104" spans="1:7">
      <c r="A104" s="4">
        <v>45362</v>
      </c>
      <c r="B104">
        <v>16416.169922000001</v>
      </c>
      <c r="C104">
        <v>17214.669922000001</v>
      </c>
      <c r="D104">
        <v>16416.169922000001</v>
      </c>
      <c r="E104">
        <v>16720.890625</v>
      </c>
      <c r="F104">
        <v>16720.890625</v>
      </c>
      <c r="G104">
        <v>15772588600</v>
      </c>
    </row>
    <row r="105" spans="1:7">
      <c r="A105" s="4">
        <v>45369</v>
      </c>
      <c r="B105">
        <v>16690.259765999999</v>
      </c>
      <c r="C105">
        <v>16973.519531000002</v>
      </c>
      <c r="D105">
        <v>16341.610352</v>
      </c>
      <c r="E105">
        <v>16499.470702999999</v>
      </c>
      <c r="F105">
        <v>16499.470702999999</v>
      </c>
      <c r="G105">
        <v>13298410900</v>
      </c>
    </row>
    <row r="106" spans="1:7">
      <c r="A106" s="4">
        <v>45376</v>
      </c>
      <c r="B106">
        <v>16531.949218999998</v>
      </c>
      <c r="C106">
        <v>16728.900390999999</v>
      </c>
      <c r="D106">
        <v>16345.900390999999</v>
      </c>
      <c r="E106">
        <v>16541.419922000001</v>
      </c>
      <c r="F106">
        <v>16541.419922000001</v>
      </c>
      <c r="G106">
        <v>11343583100</v>
      </c>
    </row>
    <row r="107" spans="1:7">
      <c r="A107" s="4">
        <v>45383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01A52F-3AA4-4FEF-AA70-7046B8E8EB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Federico Uboldi</cp:lastModifiedBy>
  <cp:revision/>
  <dcterms:created xsi:type="dcterms:W3CDTF">2024-03-27T17:53:12Z</dcterms:created>
  <dcterms:modified xsi:type="dcterms:W3CDTF">2024-06-07T08:00:51Z</dcterms:modified>
  <cp:category/>
  <cp:contentStatus/>
</cp:coreProperties>
</file>