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771166_polimi_it/Documents/FINANZA MATEMATICA I/laboratori/lab_4/"/>
    </mc:Choice>
  </mc:AlternateContent>
  <xr:revisionPtr revIDLastSave="652" documentId="11_44F518B3613D7B1F0ECC91785F6DE863EEF33E20" xr6:coauthVersionLast="47" xr6:coauthVersionMax="47" xr10:uidLastSave="{2AE5FA2E-DA13-234B-BE56-9CD1CEAA7FE1}"/>
  <bookViews>
    <workbookView minimized="1" xWindow="0" yWindow="0" windowWidth="21600" windowHeight="11385" tabRatio="592" firstSheet="1" activeTab="3" xr2:uid="{00000000-000D-0000-FFFF-FFFF00000000}"/>
  </bookViews>
  <sheets>
    <sheet name="European" sheetId="1" r:id="rId1"/>
    <sheet name="American Put" sheetId="5" r:id="rId2"/>
    <sheet name="Collar(Put Strike 0.8)" sheetId="8" r:id="rId3"/>
    <sheet name="Collar(Put Strike 1)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8" l="1"/>
  <c r="K7" i="9"/>
  <c r="F5" i="9"/>
  <c r="D15" i="8"/>
  <c r="F6" i="8"/>
  <c r="C16" i="8" s="1"/>
  <c r="D17" i="8" s="1"/>
  <c r="E18" i="8" s="1"/>
  <c r="F19" i="8" s="1"/>
  <c r="G20" i="8" s="1"/>
  <c r="H21" i="8" s="1"/>
  <c r="I22" i="8" s="1"/>
  <c r="J23" i="8" s="1"/>
  <c r="K24" i="8" s="1"/>
  <c r="L25" i="8" s="1"/>
  <c r="M26" i="8" s="1"/>
  <c r="N27" i="8" s="1"/>
  <c r="O28" i="8" s="1"/>
  <c r="P29" i="8" s="1"/>
  <c r="Q30" i="8" s="1"/>
  <c r="R31" i="8" s="1"/>
  <c r="S32" i="8" s="1"/>
  <c r="T33" i="8" s="1"/>
  <c r="U34" i="8" s="1"/>
  <c r="F5" i="8"/>
  <c r="C15" i="8" s="1"/>
  <c r="F5" i="5"/>
  <c r="K7" i="5"/>
  <c r="K26" i="1"/>
  <c r="K24" i="1"/>
  <c r="C34" i="1"/>
  <c r="D35" i="1"/>
  <c r="E36" i="1" s="1"/>
  <c r="F37" i="1" s="1"/>
  <c r="G38" i="1" s="1"/>
  <c r="H39" i="1" s="1"/>
  <c r="I40" i="1" s="1"/>
  <c r="J41" i="1" s="1"/>
  <c r="K42" i="1" s="1"/>
  <c r="L43" i="1" s="1"/>
  <c r="M44" i="1" s="1"/>
  <c r="N45" i="1" s="1"/>
  <c r="O46" i="1" s="1"/>
  <c r="P47" i="1" s="1"/>
  <c r="Q48" i="1" s="1"/>
  <c r="R49" i="1" s="1"/>
  <c r="S50" i="1" s="1"/>
  <c r="T51" i="1" s="1"/>
  <c r="U52" i="1" s="1"/>
  <c r="W52" i="1" s="1"/>
  <c r="F24" i="1"/>
  <c r="F25" i="1" s="1"/>
  <c r="F5" i="1"/>
  <c r="C14" i="1" s="1"/>
  <c r="D14" i="1" s="1"/>
  <c r="E14" i="1" s="1"/>
  <c r="F14" i="1" s="1"/>
  <c r="H14" i="1" s="1"/>
  <c r="K7" i="1"/>
  <c r="R9" i="1"/>
  <c r="R11" i="1" s="1"/>
  <c r="W34" i="8" l="1"/>
  <c r="B103" i="8" s="1"/>
  <c r="Y34" i="8"/>
  <c r="K5" i="8"/>
  <c r="E15" i="8"/>
  <c r="E16" i="8"/>
  <c r="F17" i="8" s="1"/>
  <c r="G18" i="8" s="1"/>
  <c r="H19" i="8" s="1"/>
  <c r="I20" i="8" s="1"/>
  <c r="J21" i="8" s="1"/>
  <c r="K22" i="8" s="1"/>
  <c r="L23" i="8" s="1"/>
  <c r="M24" i="8" s="1"/>
  <c r="N25" i="8" s="1"/>
  <c r="O26" i="8" s="1"/>
  <c r="P27" i="8" s="1"/>
  <c r="Q28" i="8" s="1"/>
  <c r="R29" i="8" s="1"/>
  <c r="S30" i="8" s="1"/>
  <c r="T31" i="8" s="1"/>
  <c r="U32" i="8" s="1"/>
  <c r="C15" i="5"/>
  <c r="D15" i="5" s="1"/>
  <c r="F6" i="5"/>
  <c r="K5" i="5" s="1"/>
  <c r="D16" i="8"/>
  <c r="E17" i="8" s="1"/>
  <c r="F18" i="8" s="1"/>
  <c r="G19" i="8" s="1"/>
  <c r="H20" i="8" s="1"/>
  <c r="I21" i="8" s="1"/>
  <c r="J22" i="8" s="1"/>
  <c r="K23" i="8" s="1"/>
  <c r="L24" i="8" s="1"/>
  <c r="M25" i="8" s="1"/>
  <c r="N26" i="8" s="1"/>
  <c r="O27" i="8" s="1"/>
  <c r="P28" i="8" s="1"/>
  <c r="Q29" i="8" s="1"/>
  <c r="R30" i="8" s="1"/>
  <c r="S31" i="8" s="1"/>
  <c r="T32" i="8" s="1"/>
  <c r="U33" i="8" s="1"/>
  <c r="Z39" i="1"/>
  <c r="Z38" i="1"/>
  <c r="Z47" i="1"/>
  <c r="Z45" i="1"/>
  <c r="K25" i="1"/>
  <c r="Z35" i="1"/>
  <c r="C15" i="9"/>
  <c r="F6" i="9"/>
  <c r="K6" i="5"/>
  <c r="C16" i="5"/>
  <c r="D17" i="5" s="1"/>
  <c r="E18" i="5" s="1"/>
  <c r="F19" i="5" s="1"/>
  <c r="G20" i="5" s="1"/>
  <c r="H21" i="5" s="1"/>
  <c r="I22" i="5" s="1"/>
  <c r="J23" i="5" s="1"/>
  <c r="K24" i="5" s="1"/>
  <c r="L25" i="5" s="1"/>
  <c r="M26" i="5" s="1"/>
  <c r="N27" i="5" s="1"/>
  <c r="O28" i="5" s="1"/>
  <c r="P29" i="5" s="1"/>
  <c r="Q30" i="5" s="1"/>
  <c r="R31" i="5" s="1"/>
  <c r="S32" i="5" s="1"/>
  <c r="T33" i="5" s="1"/>
  <c r="U34" i="5" s="1"/>
  <c r="W34" i="5" s="1"/>
  <c r="C33" i="1"/>
  <c r="D34" i="1" s="1"/>
  <c r="E35" i="1" s="1"/>
  <c r="F36" i="1" s="1"/>
  <c r="G37" i="1" s="1"/>
  <c r="H38" i="1" s="1"/>
  <c r="I39" i="1" s="1"/>
  <c r="J40" i="1" s="1"/>
  <c r="K41" i="1" s="1"/>
  <c r="L42" i="1" s="1"/>
  <c r="M43" i="1" s="1"/>
  <c r="N44" i="1" s="1"/>
  <c r="O45" i="1" s="1"/>
  <c r="P46" i="1" s="1"/>
  <c r="Q47" i="1" s="1"/>
  <c r="R48" i="1" s="1"/>
  <c r="S49" i="1" s="1"/>
  <c r="T50" i="1" s="1"/>
  <c r="U51" i="1" s="1"/>
  <c r="W51" i="1" s="1"/>
  <c r="D33" i="1"/>
  <c r="F15" i="1"/>
  <c r="H15" i="1" s="1"/>
  <c r="F6" i="1"/>
  <c r="R10" i="1"/>
  <c r="R12" i="1" s="1"/>
  <c r="R13" i="1" s="1"/>
  <c r="Y33" i="8" l="1"/>
  <c r="AA33" i="8" s="1"/>
  <c r="W33" i="8"/>
  <c r="B102" i="8" s="1"/>
  <c r="C102" i="8" s="1"/>
  <c r="Y32" i="8"/>
  <c r="W32" i="8"/>
  <c r="B101" i="8" s="1"/>
  <c r="C101" i="8" s="1"/>
  <c r="D101" i="8" s="1"/>
  <c r="D16" i="5"/>
  <c r="E17" i="5" s="1"/>
  <c r="F18" i="5" s="1"/>
  <c r="G19" i="5" s="1"/>
  <c r="H20" i="5" s="1"/>
  <c r="I21" i="5" s="1"/>
  <c r="J22" i="5" s="1"/>
  <c r="K23" i="5" s="1"/>
  <c r="L24" i="5" s="1"/>
  <c r="M25" i="5" s="1"/>
  <c r="N26" i="5" s="1"/>
  <c r="O27" i="5" s="1"/>
  <c r="P28" i="5" s="1"/>
  <c r="Q29" i="5" s="1"/>
  <c r="R30" i="5" s="1"/>
  <c r="S31" i="5" s="1"/>
  <c r="T32" i="5" s="1"/>
  <c r="U33" i="5" s="1"/>
  <c r="W33" i="5" s="1"/>
  <c r="Z40" i="1"/>
  <c r="AA40" i="1" s="1"/>
  <c r="Z37" i="1"/>
  <c r="AA37" i="1" s="1"/>
  <c r="Z48" i="1"/>
  <c r="AA48" i="1" s="1"/>
  <c r="Z46" i="1"/>
  <c r="AA45" i="1" s="1"/>
  <c r="Z42" i="1"/>
  <c r="AA42" i="1" s="1"/>
  <c r="Z44" i="1"/>
  <c r="AA44" i="1" s="1"/>
  <c r="Z33" i="1"/>
  <c r="Z41" i="1"/>
  <c r="Z49" i="1"/>
  <c r="Z43" i="1"/>
  <c r="Z50" i="1"/>
  <c r="Z51" i="1"/>
  <c r="Z34" i="1"/>
  <c r="AA34" i="1" s="1"/>
  <c r="K6" i="8"/>
  <c r="E33" i="1"/>
  <c r="E34" i="1"/>
  <c r="F35" i="1" s="1"/>
  <c r="G36" i="1" s="1"/>
  <c r="H37" i="1" s="1"/>
  <c r="I38" i="1" s="1"/>
  <c r="J39" i="1" s="1"/>
  <c r="K40" i="1" s="1"/>
  <c r="L41" i="1" s="1"/>
  <c r="M42" i="1" s="1"/>
  <c r="N43" i="1" s="1"/>
  <c r="O44" i="1" s="1"/>
  <c r="P45" i="1" s="1"/>
  <c r="Q46" i="1" s="1"/>
  <c r="R47" i="1" s="1"/>
  <c r="S48" i="1" s="1"/>
  <c r="T49" i="1" s="1"/>
  <c r="U50" i="1" s="1"/>
  <c r="W50" i="1" s="1"/>
  <c r="F16" i="8"/>
  <c r="G17" i="8" s="1"/>
  <c r="H18" i="8" s="1"/>
  <c r="I19" i="8" s="1"/>
  <c r="J20" i="8" s="1"/>
  <c r="K21" i="8" s="1"/>
  <c r="L22" i="8" s="1"/>
  <c r="M23" i="8" s="1"/>
  <c r="N24" i="8" s="1"/>
  <c r="O25" i="8" s="1"/>
  <c r="P26" i="8" s="1"/>
  <c r="Q27" i="8" s="1"/>
  <c r="R28" i="8" s="1"/>
  <c r="S29" i="8" s="1"/>
  <c r="T30" i="8" s="1"/>
  <c r="U31" i="8" s="1"/>
  <c r="F15" i="8"/>
  <c r="Z36" i="1"/>
  <c r="AA47" i="1"/>
  <c r="AB47" i="1" s="1"/>
  <c r="AA34" i="8"/>
  <c r="AA35" i="1"/>
  <c r="AA38" i="1"/>
  <c r="C16" i="9"/>
  <c r="D17" i="9" s="1"/>
  <c r="E18" i="9" s="1"/>
  <c r="F19" i="9" s="1"/>
  <c r="G20" i="9" s="1"/>
  <c r="H21" i="9" s="1"/>
  <c r="I22" i="9" s="1"/>
  <c r="J23" i="9" s="1"/>
  <c r="K24" i="9" s="1"/>
  <c r="L25" i="9" s="1"/>
  <c r="M26" i="9" s="1"/>
  <c r="N27" i="9" s="1"/>
  <c r="O28" i="9" s="1"/>
  <c r="P29" i="9" s="1"/>
  <c r="Q30" i="9" s="1"/>
  <c r="R31" i="9" s="1"/>
  <c r="S32" i="9" s="1"/>
  <c r="T33" i="9" s="1"/>
  <c r="U34" i="9" s="1"/>
  <c r="K5" i="9"/>
  <c r="D16" i="9"/>
  <c r="E17" i="9" s="1"/>
  <c r="F18" i="9" s="1"/>
  <c r="G19" i="9" s="1"/>
  <c r="H20" i="9" s="1"/>
  <c r="I21" i="9" s="1"/>
  <c r="J22" i="9" s="1"/>
  <c r="K23" i="9" s="1"/>
  <c r="L24" i="9" s="1"/>
  <c r="M25" i="9" s="1"/>
  <c r="N26" i="9" s="1"/>
  <c r="O27" i="9" s="1"/>
  <c r="P28" i="9" s="1"/>
  <c r="Q29" i="9" s="1"/>
  <c r="R30" i="9" s="1"/>
  <c r="S31" i="9" s="1"/>
  <c r="T32" i="9" s="1"/>
  <c r="U33" i="9" s="1"/>
  <c r="D15" i="9"/>
  <c r="AQ32" i="5"/>
  <c r="AQ33" i="5"/>
  <c r="E15" i="5"/>
  <c r="E16" i="5"/>
  <c r="F17" i="5" s="1"/>
  <c r="G18" i="5" s="1"/>
  <c r="H19" i="5" s="1"/>
  <c r="I20" i="5" s="1"/>
  <c r="J21" i="5" s="1"/>
  <c r="K22" i="5" s="1"/>
  <c r="L23" i="5" s="1"/>
  <c r="M24" i="5" s="1"/>
  <c r="N25" i="5" s="1"/>
  <c r="O26" i="5" s="1"/>
  <c r="P27" i="5" s="1"/>
  <c r="Q28" i="5" s="1"/>
  <c r="R29" i="5" s="1"/>
  <c r="S30" i="5" s="1"/>
  <c r="T31" i="5" s="1"/>
  <c r="C15" i="1"/>
  <c r="D16" i="1" s="1"/>
  <c r="E17" i="1" s="1"/>
  <c r="F18" i="1" s="1"/>
  <c r="H18" i="1" s="1"/>
  <c r="K5" i="1"/>
  <c r="D15" i="1"/>
  <c r="E15" i="1" s="1"/>
  <c r="F16" i="1" s="1"/>
  <c r="H16" i="1" s="1"/>
  <c r="AA39" i="1" l="1"/>
  <c r="AB39" i="1" s="1"/>
  <c r="AB34" i="1"/>
  <c r="AA36" i="1"/>
  <c r="AB36" i="1" s="1"/>
  <c r="AC36" i="1" s="1"/>
  <c r="AA50" i="1"/>
  <c r="AB37" i="1"/>
  <c r="AA43" i="1"/>
  <c r="AB43" i="1" s="1"/>
  <c r="AC43" i="1" s="1"/>
  <c r="AB40" i="1"/>
  <c r="AC40" i="1" s="1"/>
  <c r="AA49" i="1"/>
  <c r="AA32" i="8"/>
  <c r="F33" i="1"/>
  <c r="F34" i="1"/>
  <c r="G35" i="1" s="1"/>
  <c r="H36" i="1" s="1"/>
  <c r="I37" i="1" s="1"/>
  <c r="J38" i="1" s="1"/>
  <c r="K39" i="1" s="1"/>
  <c r="L40" i="1" s="1"/>
  <c r="M41" i="1" s="1"/>
  <c r="N42" i="1" s="1"/>
  <c r="O43" i="1" s="1"/>
  <c r="P44" i="1" s="1"/>
  <c r="Q45" i="1" s="1"/>
  <c r="R46" i="1" s="1"/>
  <c r="S47" i="1" s="1"/>
  <c r="T48" i="1" s="1"/>
  <c r="U49" i="1" s="1"/>
  <c r="W49" i="1" s="1"/>
  <c r="AA41" i="1"/>
  <c r="AB41" i="1" s="1"/>
  <c r="G15" i="8"/>
  <c r="G16" i="8"/>
  <c r="H17" i="8" s="1"/>
  <c r="I18" i="8" s="1"/>
  <c r="J19" i="8" s="1"/>
  <c r="K20" i="8" s="1"/>
  <c r="L21" i="8" s="1"/>
  <c r="M22" i="8" s="1"/>
  <c r="N23" i="8" s="1"/>
  <c r="O24" i="8" s="1"/>
  <c r="P25" i="8" s="1"/>
  <c r="Q26" i="8" s="1"/>
  <c r="R27" i="8" s="1"/>
  <c r="S28" i="8" s="1"/>
  <c r="T29" i="8" s="1"/>
  <c r="U30" i="8" s="1"/>
  <c r="AA33" i="1"/>
  <c r="AB33" i="1" s="1"/>
  <c r="AC33" i="1" s="1"/>
  <c r="AB42" i="1"/>
  <c r="AC42" i="1" s="1"/>
  <c r="AA46" i="1"/>
  <c r="AB46" i="1" s="1"/>
  <c r="AC46" i="1" s="1"/>
  <c r="E16" i="1"/>
  <c r="F17" i="1" s="1"/>
  <c r="H17" i="1" s="1"/>
  <c r="Y31" i="8"/>
  <c r="AA31" i="8" s="1"/>
  <c r="W31" i="8"/>
  <c r="AB44" i="1"/>
  <c r="E16" i="9"/>
  <c r="F17" i="9" s="1"/>
  <c r="G18" i="9" s="1"/>
  <c r="H19" i="9" s="1"/>
  <c r="I20" i="9" s="1"/>
  <c r="J21" i="9" s="1"/>
  <c r="K22" i="9" s="1"/>
  <c r="L23" i="9" s="1"/>
  <c r="M24" i="9" s="1"/>
  <c r="N25" i="9" s="1"/>
  <c r="O26" i="9" s="1"/>
  <c r="P27" i="9" s="1"/>
  <c r="Q28" i="9" s="1"/>
  <c r="R29" i="9" s="1"/>
  <c r="S30" i="9" s="1"/>
  <c r="T31" i="9" s="1"/>
  <c r="U32" i="9" s="1"/>
  <c r="E15" i="9"/>
  <c r="Y33" i="9"/>
  <c r="AA33" i="9" s="1"/>
  <c r="W33" i="9"/>
  <c r="K6" i="9"/>
  <c r="Y34" i="9"/>
  <c r="W34" i="9"/>
  <c r="B103" i="9" s="1"/>
  <c r="U32" i="5"/>
  <c r="W32" i="5" s="1"/>
  <c r="AQ31" i="5"/>
  <c r="AP31" i="5" s="1"/>
  <c r="AP32" i="5"/>
  <c r="F15" i="5"/>
  <c r="F16" i="5"/>
  <c r="G17" i="5" s="1"/>
  <c r="H18" i="5" s="1"/>
  <c r="I19" i="5" s="1"/>
  <c r="J20" i="5" s="1"/>
  <c r="K21" i="5" s="1"/>
  <c r="L22" i="5" s="1"/>
  <c r="M23" i="5" s="1"/>
  <c r="N24" i="5" s="1"/>
  <c r="O25" i="5" s="1"/>
  <c r="P26" i="5" s="1"/>
  <c r="Q27" i="5" s="1"/>
  <c r="R28" i="5" s="1"/>
  <c r="S29" i="5" s="1"/>
  <c r="T30" i="5" s="1"/>
  <c r="AD42" i="1"/>
  <c r="K6" i="1"/>
  <c r="K18" i="1" s="1"/>
  <c r="K17" i="1"/>
  <c r="B100" i="8" l="1"/>
  <c r="C100" i="8" s="1"/>
  <c r="D100" i="8" s="1"/>
  <c r="E100" i="8" s="1"/>
  <c r="AA34" i="9"/>
  <c r="AC37" i="1"/>
  <c r="AD37" i="1" s="1"/>
  <c r="B102" i="9"/>
  <c r="C102" i="9" s="1"/>
  <c r="AD36" i="1"/>
  <c r="AE36" i="1" s="1"/>
  <c r="H15" i="8"/>
  <c r="H16" i="8"/>
  <c r="I17" i="8" s="1"/>
  <c r="J18" i="8" s="1"/>
  <c r="K19" i="8" s="1"/>
  <c r="L20" i="8" s="1"/>
  <c r="M21" i="8" s="1"/>
  <c r="N22" i="8" s="1"/>
  <c r="O23" i="8" s="1"/>
  <c r="P24" i="8" s="1"/>
  <c r="Q25" i="8" s="1"/>
  <c r="R26" i="8" s="1"/>
  <c r="S27" i="8" s="1"/>
  <c r="T28" i="8" s="1"/>
  <c r="U29" i="8" s="1"/>
  <c r="AC41" i="1"/>
  <c r="AD41" i="1" s="1"/>
  <c r="AC39" i="1"/>
  <c r="AD39" i="1" s="1"/>
  <c r="AB45" i="1"/>
  <c r="AC45" i="1" s="1"/>
  <c r="AD45" i="1" s="1"/>
  <c r="Y30" i="8"/>
  <c r="W30" i="8"/>
  <c r="B99" i="8" s="1"/>
  <c r="C99" i="8" s="1"/>
  <c r="D99" i="8" s="1"/>
  <c r="E99" i="8" s="1"/>
  <c r="F99" i="8" s="1"/>
  <c r="AC44" i="1"/>
  <c r="AD44" i="1" s="1"/>
  <c r="AE44" i="1" s="1"/>
  <c r="G33" i="1"/>
  <c r="G34" i="1"/>
  <c r="H35" i="1" s="1"/>
  <c r="I36" i="1" s="1"/>
  <c r="J37" i="1" s="1"/>
  <c r="K38" i="1" s="1"/>
  <c r="L39" i="1" s="1"/>
  <c r="M40" i="1" s="1"/>
  <c r="N41" i="1" s="1"/>
  <c r="O42" i="1" s="1"/>
  <c r="P43" i="1" s="1"/>
  <c r="Q44" i="1" s="1"/>
  <c r="R45" i="1" s="1"/>
  <c r="S46" i="1" s="1"/>
  <c r="T47" i="1" s="1"/>
  <c r="U48" i="1" s="1"/>
  <c r="W48" i="1" s="1"/>
  <c r="AB35" i="1"/>
  <c r="AC35" i="1" s="1"/>
  <c r="AD35" i="1" s="1"/>
  <c r="AB49" i="1"/>
  <c r="AB48" i="1"/>
  <c r="AB38" i="1"/>
  <c r="AC38" i="1" s="1"/>
  <c r="F16" i="9"/>
  <c r="G17" i="9" s="1"/>
  <c r="H18" i="9" s="1"/>
  <c r="I19" i="9" s="1"/>
  <c r="J20" i="9" s="1"/>
  <c r="K21" i="9" s="1"/>
  <c r="L22" i="9" s="1"/>
  <c r="M23" i="9" s="1"/>
  <c r="N24" i="9" s="1"/>
  <c r="O25" i="9" s="1"/>
  <c r="P26" i="9" s="1"/>
  <c r="Q27" i="9" s="1"/>
  <c r="R28" i="9" s="1"/>
  <c r="S29" i="9" s="1"/>
  <c r="T30" i="9" s="1"/>
  <c r="U31" i="9" s="1"/>
  <c r="F15" i="9"/>
  <c r="Y32" i="9"/>
  <c r="W32" i="9"/>
  <c r="B101" i="9" s="1"/>
  <c r="U31" i="5"/>
  <c r="W31" i="5" s="1"/>
  <c r="AQ30" i="5"/>
  <c r="AP30" i="5" s="1"/>
  <c r="AO30" i="5" s="1"/>
  <c r="AO31" i="5"/>
  <c r="G15" i="5"/>
  <c r="G16" i="5"/>
  <c r="H17" i="5" s="1"/>
  <c r="I18" i="5" s="1"/>
  <c r="J19" i="5" s="1"/>
  <c r="K20" i="5" s="1"/>
  <c r="L21" i="5" s="1"/>
  <c r="M22" i="5" s="1"/>
  <c r="N23" i="5" s="1"/>
  <c r="O24" i="5" s="1"/>
  <c r="P25" i="5" s="1"/>
  <c r="Q26" i="5" s="1"/>
  <c r="R27" i="5" s="1"/>
  <c r="S28" i="5" s="1"/>
  <c r="T29" i="5" s="1"/>
  <c r="AE41" i="1"/>
  <c r="K16" i="1"/>
  <c r="L16" i="1" s="1"/>
  <c r="K15" i="1"/>
  <c r="K14" i="1"/>
  <c r="W29" i="8" l="1"/>
  <c r="Y29" i="8"/>
  <c r="AA29" i="8" s="1"/>
  <c r="AE35" i="1"/>
  <c r="AF35" i="1" s="1"/>
  <c r="I16" i="8"/>
  <c r="J17" i="8" s="1"/>
  <c r="K18" i="8" s="1"/>
  <c r="L19" i="8" s="1"/>
  <c r="M20" i="8" s="1"/>
  <c r="N21" i="8" s="1"/>
  <c r="O22" i="8" s="1"/>
  <c r="P23" i="8" s="1"/>
  <c r="Q24" i="8" s="1"/>
  <c r="R25" i="8" s="1"/>
  <c r="S26" i="8" s="1"/>
  <c r="T27" i="8" s="1"/>
  <c r="U28" i="8" s="1"/>
  <c r="I15" i="8"/>
  <c r="C101" i="9"/>
  <c r="D101" i="9" s="1"/>
  <c r="AA30" i="8"/>
  <c r="AE37" i="1"/>
  <c r="AF37" i="1" s="1"/>
  <c r="AD43" i="1"/>
  <c r="L14" i="1"/>
  <c r="AD38" i="1"/>
  <c r="AE38" i="1" s="1"/>
  <c r="AD40" i="1"/>
  <c r="AE40" i="1" s="1"/>
  <c r="AF40" i="1" s="1"/>
  <c r="AA32" i="9"/>
  <c r="H33" i="1"/>
  <c r="H34" i="1"/>
  <c r="I35" i="1" s="1"/>
  <c r="J36" i="1" s="1"/>
  <c r="K37" i="1" s="1"/>
  <c r="L38" i="1" s="1"/>
  <c r="M39" i="1" s="1"/>
  <c r="N40" i="1" s="1"/>
  <c r="O41" i="1" s="1"/>
  <c r="P42" i="1" s="1"/>
  <c r="Q43" i="1" s="1"/>
  <c r="R44" i="1" s="1"/>
  <c r="S45" i="1" s="1"/>
  <c r="T46" i="1" s="1"/>
  <c r="U47" i="1" s="1"/>
  <c r="W47" i="1" s="1"/>
  <c r="L15" i="1"/>
  <c r="M15" i="1" s="1"/>
  <c r="AC48" i="1"/>
  <c r="AC47" i="1"/>
  <c r="AC34" i="1"/>
  <c r="G16" i="9"/>
  <c r="H17" i="9" s="1"/>
  <c r="I18" i="9" s="1"/>
  <c r="J19" i="9" s="1"/>
  <c r="K20" i="9" s="1"/>
  <c r="L21" i="9" s="1"/>
  <c r="M22" i="9" s="1"/>
  <c r="N23" i="9" s="1"/>
  <c r="O24" i="9" s="1"/>
  <c r="P25" i="9" s="1"/>
  <c r="Q26" i="9" s="1"/>
  <c r="R27" i="9" s="1"/>
  <c r="S28" i="9" s="1"/>
  <c r="T29" i="9" s="1"/>
  <c r="U30" i="9" s="1"/>
  <c r="G15" i="9"/>
  <c r="Y31" i="9"/>
  <c r="W31" i="9"/>
  <c r="B100" i="9" s="1"/>
  <c r="C100" i="9" s="1"/>
  <c r="U30" i="5"/>
  <c r="W30" i="5" s="1"/>
  <c r="AQ29" i="5"/>
  <c r="AP29" i="5" s="1"/>
  <c r="AO29" i="5" s="1"/>
  <c r="AN29" i="5" s="1"/>
  <c r="AN30" i="5"/>
  <c r="H15" i="5"/>
  <c r="H16" i="5"/>
  <c r="I17" i="5" s="1"/>
  <c r="J18" i="5" s="1"/>
  <c r="K19" i="5" s="1"/>
  <c r="L20" i="5" s="1"/>
  <c r="M21" i="5" s="1"/>
  <c r="N22" i="5" s="1"/>
  <c r="O23" i="5" s="1"/>
  <c r="P24" i="5" s="1"/>
  <c r="Q25" i="5" s="1"/>
  <c r="R26" i="5" s="1"/>
  <c r="S27" i="5" s="1"/>
  <c r="T28" i="5" s="1"/>
  <c r="I33" i="1" l="1"/>
  <c r="I34" i="1"/>
  <c r="J35" i="1" s="1"/>
  <c r="K36" i="1" s="1"/>
  <c r="L37" i="1" s="1"/>
  <c r="M38" i="1" s="1"/>
  <c r="N39" i="1" s="1"/>
  <c r="O40" i="1" s="1"/>
  <c r="P41" i="1" s="1"/>
  <c r="Q42" i="1" s="1"/>
  <c r="R43" i="1" s="1"/>
  <c r="S44" i="1" s="1"/>
  <c r="T45" i="1" s="1"/>
  <c r="U46" i="1" s="1"/>
  <c r="W46" i="1" s="1"/>
  <c r="AE43" i="1"/>
  <c r="AF43" i="1" s="1"/>
  <c r="AE42" i="1"/>
  <c r="AD34" i="1"/>
  <c r="AE34" i="1" s="1"/>
  <c r="AF34" i="1" s="1"/>
  <c r="AG34" i="1" s="1"/>
  <c r="AD33" i="1"/>
  <c r="AE33" i="1" s="1"/>
  <c r="AF33" i="1" s="1"/>
  <c r="AG33" i="1" s="1"/>
  <c r="AH33" i="1" s="1"/>
  <c r="AD47" i="1"/>
  <c r="AD46" i="1"/>
  <c r="AF36" i="1"/>
  <c r="AG36" i="1" s="1"/>
  <c r="J16" i="8"/>
  <c r="K17" i="8" s="1"/>
  <c r="L18" i="8" s="1"/>
  <c r="M19" i="8" s="1"/>
  <c r="N20" i="8" s="1"/>
  <c r="O21" i="8" s="1"/>
  <c r="P22" i="8" s="1"/>
  <c r="Q23" i="8" s="1"/>
  <c r="R24" i="8" s="1"/>
  <c r="S25" i="8" s="1"/>
  <c r="T26" i="8" s="1"/>
  <c r="U27" i="8" s="1"/>
  <c r="J15" i="8"/>
  <c r="D100" i="9"/>
  <c r="E100" i="9" s="1"/>
  <c r="B98" i="8"/>
  <c r="C98" i="8" s="1"/>
  <c r="D98" i="8" s="1"/>
  <c r="E98" i="8" s="1"/>
  <c r="F98" i="8" s="1"/>
  <c r="G98" i="8" s="1"/>
  <c r="AA31" i="9"/>
  <c r="M14" i="1"/>
  <c r="N14" i="1" s="1"/>
  <c r="W28" i="8"/>
  <c r="B97" i="8" s="1"/>
  <c r="C97" i="8" s="1"/>
  <c r="D97" i="8" s="1"/>
  <c r="E97" i="8" s="1"/>
  <c r="F97" i="8" s="1"/>
  <c r="G97" i="8" s="1"/>
  <c r="H97" i="8" s="1"/>
  <c r="Y28" i="8"/>
  <c r="AA28" i="8" s="1"/>
  <c r="AE39" i="1"/>
  <c r="AF39" i="1" s="1"/>
  <c r="AG39" i="1" s="1"/>
  <c r="H16" i="9"/>
  <c r="I17" i="9" s="1"/>
  <c r="J18" i="9" s="1"/>
  <c r="K19" i="9" s="1"/>
  <c r="L20" i="9" s="1"/>
  <c r="M21" i="9" s="1"/>
  <c r="N22" i="9" s="1"/>
  <c r="O23" i="9" s="1"/>
  <c r="P24" i="9" s="1"/>
  <c r="Q25" i="9" s="1"/>
  <c r="R26" i="9" s="1"/>
  <c r="S27" i="9" s="1"/>
  <c r="T28" i="9" s="1"/>
  <c r="U29" i="9" s="1"/>
  <c r="H15" i="9"/>
  <c r="Y30" i="9"/>
  <c r="W30" i="9"/>
  <c r="B99" i="9" s="1"/>
  <c r="C99" i="9" s="1"/>
  <c r="D99" i="9" s="1"/>
  <c r="E99" i="9" s="1"/>
  <c r="F99" i="9" s="1"/>
  <c r="U29" i="5"/>
  <c r="W29" i="5" s="1"/>
  <c r="AQ28" i="5"/>
  <c r="AP28" i="5" s="1"/>
  <c r="AO28" i="5" s="1"/>
  <c r="AN28" i="5" s="1"/>
  <c r="AM28" i="5" s="1"/>
  <c r="AM29" i="5"/>
  <c r="I15" i="5"/>
  <c r="I16" i="5"/>
  <c r="J17" i="5" s="1"/>
  <c r="K18" i="5" s="1"/>
  <c r="L19" i="5" s="1"/>
  <c r="M20" i="5" s="1"/>
  <c r="N21" i="5" s="1"/>
  <c r="O22" i="5" s="1"/>
  <c r="P23" i="5" s="1"/>
  <c r="Q24" i="5" s="1"/>
  <c r="R25" i="5" s="1"/>
  <c r="S26" i="5" s="1"/>
  <c r="T27" i="5" s="1"/>
  <c r="AE46" i="1" l="1"/>
  <c r="AE45" i="1"/>
  <c r="AH34" i="1"/>
  <c r="AI34" i="1" s="1"/>
  <c r="AF42" i="1"/>
  <c r="AG42" i="1" s="1"/>
  <c r="AF41" i="1"/>
  <c r="AF38" i="1"/>
  <c r="W27" i="8"/>
  <c r="B96" i="8" s="1"/>
  <c r="C96" i="8" s="1"/>
  <c r="D96" i="8" s="1"/>
  <c r="E96" i="8" s="1"/>
  <c r="F96" i="8" s="1"/>
  <c r="G96" i="8" s="1"/>
  <c r="H96" i="8" s="1"/>
  <c r="I96" i="8" s="1"/>
  <c r="Y27" i="8"/>
  <c r="AA30" i="9"/>
  <c r="AG35" i="1"/>
  <c r="AH35" i="1" s="1"/>
  <c r="J33" i="1"/>
  <c r="J34" i="1"/>
  <c r="K35" i="1" s="1"/>
  <c r="L36" i="1" s="1"/>
  <c r="M37" i="1" s="1"/>
  <c r="N38" i="1" s="1"/>
  <c r="O39" i="1" s="1"/>
  <c r="P40" i="1" s="1"/>
  <c r="Q41" i="1" s="1"/>
  <c r="R42" i="1" s="1"/>
  <c r="S43" i="1" s="1"/>
  <c r="T44" i="1" s="1"/>
  <c r="U45" i="1" s="1"/>
  <c r="W45" i="1" s="1"/>
  <c r="K15" i="8"/>
  <c r="K16" i="8"/>
  <c r="L17" i="8" s="1"/>
  <c r="M18" i="8" s="1"/>
  <c r="N19" i="8" s="1"/>
  <c r="O20" i="8" s="1"/>
  <c r="P21" i="8" s="1"/>
  <c r="Q22" i="8" s="1"/>
  <c r="R23" i="8" s="1"/>
  <c r="S24" i="8" s="1"/>
  <c r="T25" i="8" s="1"/>
  <c r="U26" i="8" s="1"/>
  <c r="I16" i="9"/>
  <c r="J17" i="9" s="1"/>
  <c r="K18" i="9" s="1"/>
  <c r="L19" i="9" s="1"/>
  <c r="M20" i="9" s="1"/>
  <c r="N21" i="9" s="1"/>
  <c r="O22" i="9" s="1"/>
  <c r="P23" i="9" s="1"/>
  <c r="Q24" i="9" s="1"/>
  <c r="R25" i="9" s="1"/>
  <c r="S26" i="9" s="1"/>
  <c r="T27" i="9" s="1"/>
  <c r="U28" i="9" s="1"/>
  <c r="I15" i="9"/>
  <c r="Y29" i="9"/>
  <c r="W29" i="9"/>
  <c r="B98" i="9" s="1"/>
  <c r="C98" i="9" s="1"/>
  <c r="D98" i="9" s="1"/>
  <c r="E98" i="9" s="1"/>
  <c r="F98" i="9" s="1"/>
  <c r="G98" i="9" s="1"/>
  <c r="U28" i="5"/>
  <c r="W28" i="5" s="1"/>
  <c r="AQ27" i="5"/>
  <c r="AP27" i="5" s="1"/>
  <c r="AO27" i="5" s="1"/>
  <c r="AN27" i="5" s="1"/>
  <c r="AM27" i="5" s="1"/>
  <c r="AL27" i="5" s="1"/>
  <c r="AL28" i="5"/>
  <c r="J15" i="5"/>
  <c r="J16" i="5"/>
  <c r="K17" i="5" s="1"/>
  <c r="L18" i="5" s="1"/>
  <c r="M19" i="5" s="1"/>
  <c r="N20" i="5" s="1"/>
  <c r="O21" i="5" s="1"/>
  <c r="P22" i="5" s="1"/>
  <c r="Q23" i="5" s="1"/>
  <c r="R24" i="5" s="1"/>
  <c r="S25" i="5" s="1"/>
  <c r="T26" i="5" s="1"/>
  <c r="AG41" i="1" l="1"/>
  <c r="AH41" i="1" s="1"/>
  <c r="AG40" i="1"/>
  <c r="L15" i="8"/>
  <c r="L16" i="8"/>
  <c r="M17" i="8" s="1"/>
  <c r="N18" i="8" s="1"/>
  <c r="O19" i="8" s="1"/>
  <c r="P20" i="8" s="1"/>
  <c r="Q21" i="8" s="1"/>
  <c r="R22" i="8" s="1"/>
  <c r="S23" i="8" s="1"/>
  <c r="T24" i="8" s="1"/>
  <c r="U25" i="8" s="1"/>
  <c r="AG38" i="1"/>
  <c r="AH38" i="1" s="1"/>
  <c r="AG37" i="1"/>
  <c r="AF45" i="1"/>
  <c r="AF44" i="1"/>
  <c r="AA27" i="8"/>
  <c r="AA29" i="9"/>
  <c r="K33" i="1"/>
  <c r="K34" i="1"/>
  <c r="L35" i="1" s="1"/>
  <c r="M36" i="1" s="1"/>
  <c r="N37" i="1" s="1"/>
  <c r="O38" i="1" s="1"/>
  <c r="P39" i="1" s="1"/>
  <c r="Q40" i="1" s="1"/>
  <c r="R41" i="1" s="1"/>
  <c r="S42" i="1" s="1"/>
  <c r="T43" i="1" s="1"/>
  <c r="U44" i="1" s="1"/>
  <c r="W44" i="1" s="1"/>
  <c r="AI33" i="1"/>
  <c r="AJ33" i="1" s="1"/>
  <c r="W26" i="8"/>
  <c r="B95" i="8" s="1"/>
  <c r="C95" i="8" s="1"/>
  <c r="D95" i="8" s="1"/>
  <c r="E95" i="8" s="1"/>
  <c r="F95" i="8" s="1"/>
  <c r="G95" i="8" s="1"/>
  <c r="H95" i="8" s="1"/>
  <c r="I95" i="8" s="1"/>
  <c r="J95" i="8" s="1"/>
  <c r="Y26" i="8"/>
  <c r="AA26" i="8" s="1"/>
  <c r="J16" i="9"/>
  <c r="K17" i="9" s="1"/>
  <c r="L18" i="9" s="1"/>
  <c r="M19" i="9" s="1"/>
  <c r="N20" i="9" s="1"/>
  <c r="O21" i="9" s="1"/>
  <c r="P22" i="9" s="1"/>
  <c r="Q23" i="9" s="1"/>
  <c r="R24" i="9" s="1"/>
  <c r="S25" i="9" s="1"/>
  <c r="T26" i="9" s="1"/>
  <c r="U27" i="9" s="1"/>
  <c r="J15" i="9"/>
  <c r="Y28" i="9"/>
  <c r="AA28" i="9" s="1"/>
  <c r="W28" i="9"/>
  <c r="B97" i="9" s="1"/>
  <c r="C97" i="9" s="1"/>
  <c r="D97" i="9" s="1"/>
  <c r="E97" i="9" s="1"/>
  <c r="F97" i="9" s="1"/>
  <c r="G97" i="9" s="1"/>
  <c r="H97" i="9" s="1"/>
  <c r="U27" i="5"/>
  <c r="W27" i="5" s="1"/>
  <c r="AQ26" i="5"/>
  <c r="AP26" i="5" s="1"/>
  <c r="AO26" i="5" s="1"/>
  <c r="AK27" i="5"/>
  <c r="K15" i="5"/>
  <c r="K16" i="5"/>
  <c r="L17" i="5" s="1"/>
  <c r="M18" i="5" s="1"/>
  <c r="N19" i="5" s="1"/>
  <c r="O20" i="5" s="1"/>
  <c r="P21" i="5" s="1"/>
  <c r="Q22" i="5" s="1"/>
  <c r="R23" i="5" s="1"/>
  <c r="S24" i="5" s="1"/>
  <c r="T25" i="5" s="1"/>
  <c r="Y25" i="8" l="1"/>
  <c r="W25" i="8"/>
  <c r="B94" i="8" s="1"/>
  <c r="C94" i="8" s="1"/>
  <c r="D94" i="8" s="1"/>
  <c r="E94" i="8" s="1"/>
  <c r="F94" i="8" s="1"/>
  <c r="G94" i="8" s="1"/>
  <c r="H94" i="8" s="1"/>
  <c r="I94" i="8" s="1"/>
  <c r="J94" i="8" s="1"/>
  <c r="K94" i="8" s="1"/>
  <c r="L33" i="1"/>
  <c r="L34" i="1"/>
  <c r="M35" i="1" s="1"/>
  <c r="N36" i="1" s="1"/>
  <c r="O37" i="1" s="1"/>
  <c r="P38" i="1" s="1"/>
  <c r="Q39" i="1" s="1"/>
  <c r="R40" i="1" s="1"/>
  <c r="S41" i="1" s="1"/>
  <c r="T42" i="1" s="1"/>
  <c r="U43" i="1" s="1"/>
  <c r="W43" i="1" s="1"/>
  <c r="M15" i="8"/>
  <c r="M16" i="8"/>
  <c r="N17" i="8" s="1"/>
  <c r="O18" i="8" s="1"/>
  <c r="P19" i="8" s="1"/>
  <c r="Q20" i="8" s="1"/>
  <c r="R21" i="8" s="1"/>
  <c r="S22" i="8" s="1"/>
  <c r="T23" i="8" s="1"/>
  <c r="U24" i="8" s="1"/>
  <c r="AH40" i="1"/>
  <c r="AI40" i="1" s="1"/>
  <c r="AH39" i="1"/>
  <c r="AI39" i="1" s="1"/>
  <c r="AJ39" i="1" s="1"/>
  <c r="AG43" i="1"/>
  <c r="AG44" i="1"/>
  <c r="AH37" i="1"/>
  <c r="AI37" i="1" s="1"/>
  <c r="AH36" i="1"/>
  <c r="K16" i="9"/>
  <c r="L17" i="9" s="1"/>
  <c r="M18" i="9" s="1"/>
  <c r="N19" i="9" s="1"/>
  <c r="O20" i="9" s="1"/>
  <c r="P21" i="9" s="1"/>
  <c r="Q22" i="9" s="1"/>
  <c r="R23" i="9" s="1"/>
  <c r="S24" i="9" s="1"/>
  <c r="T25" i="9" s="1"/>
  <c r="U26" i="9" s="1"/>
  <c r="K15" i="9"/>
  <c r="Y27" i="9"/>
  <c r="W27" i="9"/>
  <c r="B96" i="9" s="1"/>
  <c r="C96" i="9" s="1"/>
  <c r="D96" i="9" s="1"/>
  <c r="E96" i="9" s="1"/>
  <c r="F96" i="9" s="1"/>
  <c r="G96" i="9" s="1"/>
  <c r="H96" i="9" s="1"/>
  <c r="I96" i="9" s="1"/>
  <c r="U26" i="5"/>
  <c r="W26" i="5" s="1"/>
  <c r="AQ25" i="5"/>
  <c r="AP25" i="5" s="1"/>
  <c r="AO25" i="5" s="1"/>
  <c r="AN25" i="5" s="1"/>
  <c r="AN26" i="5"/>
  <c r="AM26" i="5" s="1"/>
  <c r="AL26" i="5" s="1"/>
  <c r="AK26" i="5" s="1"/>
  <c r="AJ26" i="5" s="1"/>
  <c r="L15" i="5"/>
  <c r="L16" i="5"/>
  <c r="M17" i="5" s="1"/>
  <c r="N18" i="5" s="1"/>
  <c r="O19" i="5" s="1"/>
  <c r="P20" i="5" s="1"/>
  <c r="Q21" i="5" s="1"/>
  <c r="R22" i="5" s="1"/>
  <c r="S23" i="5" s="1"/>
  <c r="T24" i="5" s="1"/>
  <c r="AH43" i="1" l="1"/>
  <c r="AH42" i="1"/>
  <c r="N15" i="8"/>
  <c r="N16" i="8"/>
  <c r="O17" i="8" s="1"/>
  <c r="P18" i="8" s="1"/>
  <c r="Q19" i="8" s="1"/>
  <c r="R20" i="8" s="1"/>
  <c r="S21" i="8" s="1"/>
  <c r="T22" i="8" s="1"/>
  <c r="U23" i="8" s="1"/>
  <c r="M33" i="1"/>
  <c r="M34" i="1"/>
  <c r="N35" i="1" s="1"/>
  <c r="O36" i="1" s="1"/>
  <c r="P37" i="1" s="1"/>
  <c r="Q38" i="1" s="1"/>
  <c r="R39" i="1" s="1"/>
  <c r="S40" i="1" s="1"/>
  <c r="T41" i="1" s="1"/>
  <c r="U42" i="1" s="1"/>
  <c r="W42" i="1" s="1"/>
  <c r="AI38" i="1"/>
  <c r="AJ38" i="1" s="1"/>
  <c r="AK38" i="1" s="1"/>
  <c r="AI36" i="1"/>
  <c r="AJ36" i="1" s="1"/>
  <c r="AI35" i="1"/>
  <c r="Y24" i="8"/>
  <c r="AA24" i="8" s="1"/>
  <c r="W24" i="8"/>
  <c r="AA27" i="9"/>
  <c r="AA25" i="8"/>
  <c r="L16" i="9"/>
  <c r="M17" i="9" s="1"/>
  <c r="N18" i="9" s="1"/>
  <c r="O19" i="9" s="1"/>
  <c r="P20" i="9" s="1"/>
  <c r="Q21" i="9" s="1"/>
  <c r="R22" i="9" s="1"/>
  <c r="S23" i="9" s="1"/>
  <c r="T24" i="9" s="1"/>
  <c r="U25" i="9" s="1"/>
  <c r="L15" i="9"/>
  <c r="Y26" i="9"/>
  <c r="W26" i="9"/>
  <c r="B95" i="9" s="1"/>
  <c r="C95" i="9" s="1"/>
  <c r="D95" i="9" s="1"/>
  <c r="E95" i="9" s="1"/>
  <c r="F95" i="9" s="1"/>
  <c r="G95" i="9" s="1"/>
  <c r="H95" i="9" s="1"/>
  <c r="I95" i="9" s="1"/>
  <c r="J95" i="9" s="1"/>
  <c r="U25" i="5"/>
  <c r="W25" i="5" s="1"/>
  <c r="AQ24" i="5"/>
  <c r="AP24" i="5" s="1"/>
  <c r="AO24" i="5" s="1"/>
  <c r="AN24" i="5" s="1"/>
  <c r="AM24" i="5" s="1"/>
  <c r="AM25" i="5"/>
  <c r="AL25" i="5" s="1"/>
  <c r="AK25" i="5" s="1"/>
  <c r="AJ25" i="5" s="1"/>
  <c r="AI25" i="5" s="1"/>
  <c r="M15" i="5"/>
  <c r="M16" i="5"/>
  <c r="N17" i="5" s="1"/>
  <c r="O18" i="5" s="1"/>
  <c r="P19" i="5" s="1"/>
  <c r="Q20" i="5" s="1"/>
  <c r="R21" i="5" s="1"/>
  <c r="S22" i="5" s="1"/>
  <c r="T23" i="5" s="1"/>
  <c r="N33" i="1" l="1"/>
  <c r="N34" i="1"/>
  <c r="O35" i="1" s="1"/>
  <c r="P36" i="1" s="1"/>
  <c r="Q37" i="1" s="1"/>
  <c r="R38" i="1" s="1"/>
  <c r="S39" i="1" s="1"/>
  <c r="T40" i="1" s="1"/>
  <c r="U41" i="1" s="1"/>
  <c r="W41" i="1" s="1"/>
  <c r="O16" i="8"/>
  <c r="P17" i="8" s="1"/>
  <c r="Q18" i="8" s="1"/>
  <c r="R19" i="8" s="1"/>
  <c r="S20" i="8" s="1"/>
  <c r="T21" i="8" s="1"/>
  <c r="U22" i="8" s="1"/>
  <c r="O15" i="8"/>
  <c r="B93" i="8"/>
  <c r="C93" i="8" s="1"/>
  <c r="D93" i="8" s="1"/>
  <c r="E93" i="8" s="1"/>
  <c r="F93" i="8" s="1"/>
  <c r="G93" i="8" s="1"/>
  <c r="H93" i="8" s="1"/>
  <c r="I93" i="8" s="1"/>
  <c r="J93" i="8" s="1"/>
  <c r="K93" i="8" s="1"/>
  <c r="L93" i="8" s="1"/>
  <c r="AJ35" i="1"/>
  <c r="AK35" i="1" s="1"/>
  <c r="AJ34" i="1"/>
  <c r="AI42" i="1"/>
  <c r="AI41" i="1"/>
  <c r="AK36" i="1"/>
  <c r="AL36" i="1" s="1"/>
  <c r="AM36" i="1" s="1"/>
  <c r="W23" i="8"/>
  <c r="B92" i="8" s="1"/>
  <c r="C92" i="8" s="1"/>
  <c r="D92" i="8" s="1"/>
  <c r="E92" i="8" s="1"/>
  <c r="F92" i="8" s="1"/>
  <c r="G92" i="8" s="1"/>
  <c r="H92" i="8" s="1"/>
  <c r="I92" i="8" s="1"/>
  <c r="J92" i="8" s="1"/>
  <c r="K92" i="8" s="1"/>
  <c r="L92" i="8" s="1"/>
  <c r="M92" i="8" s="1"/>
  <c r="Y23" i="8"/>
  <c r="AA23" i="8" s="1"/>
  <c r="AJ37" i="1"/>
  <c r="AK37" i="1" s="1"/>
  <c r="AL37" i="1" s="1"/>
  <c r="AA26" i="9"/>
  <c r="M16" i="9"/>
  <c r="N17" i="9" s="1"/>
  <c r="O18" i="9" s="1"/>
  <c r="P19" i="9" s="1"/>
  <c r="Q20" i="9" s="1"/>
  <c r="R21" i="9" s="1"/>
  <c r="S22" i="9" s="1"/>
  <c r="T23" i="9" s="1"/>
  <c r="U24" i="9" s="1"/>
  <c r="M15" i="9"/>
  <c r="Y25" i="9"/>
  <c r="W25" i="9"/>
  <c r="B94" i="9" s="1"/>
  <c r="C94" i="9" s="1"/>
  <c r="D94" i="9" s="1"/>
  <c r="E94" i="9" s="1"/>
  <c r="F94" i="9" s="1"/>
  <c r="G94" i="9" s="1"/>
  <c r="H94" i="9" s="1"/>
  <c r="I94" i="9" s="1"/>
  <c r="J94" i="9" s="1"/>
  <c r="K94" i="9" s="1"/>
  <c r="U24" i="5"/>
  <c r="W24" i="5" s="1"/>
  <c r="AQ23" i="5"/>
  <c r="AP23" i="5" s="1"/>
  <c r="AO23" i="5" s="1"/>
  <c r="AN23" i="5" s="1"/>
  <c r="AM23" i="5" s="1"/>
  <c r="AL23" i="5" s="1"/>
  <c r="AL24" i="5"/>
  <c r="AK24" i="5" s="1"/>
  <c r="AJ24" i="5" s="1"/>
  <c r="AI24" i="5" s="1"/>
  <c r="AH24" i="5" s="1"/>
  <c r="N15" i="5"/>
  <c r="N16" i="5"/>
  <c r="O17" i="5" s="1"/>
  <c r="P18" i="5" s="1"/>
  <c r="Q19" i="5" s="1"/>
  <c r="R20" i="5" s="1"/>
  <c r="S21" i="5" s="1"/>
  <c r="T22" i="5" s="1"/>
  <c r="AJ41" i="1" l="1"/>
  <c r="AJ40" i="1"/>
  <c r="AA25" i="9"/>
  <c r="P16" i="8"/>
  <c r="Q17" i="8" s="1"/>
  <c r="R18" i="8" s="1"/>
  <c r="S19" i="8" s="1"/>
  <c r="T20" i="8" s="1"/>
  <c r="U21" i="8" s="1"/>
  <c r="P15" i="8"/>
  <c r="W22" i="8"/>
  <c r="Y22" i="8"/>
  <c r="AA22" i="8" s="1"/>
  <c r="B91" i="8"/>
  <c r="C91" i="8" s="1"/>
  <c r="D91" i="8" s="1"/>
  <c r="E91" i="8" s="1"/>
  <c r="F91" i="8" s="1"/>
  <c r="G91" i="8" s="1"/>
  <c r="H91" i="8" s="1"/>
  <c r="I91" i="8" s="1"/>
  <c r="J91" i="8" s="1"/>
  <c r="K91" i="8" s="1"/>
  <c r="L91" i="8" s="1"/>
  <c r="M91" i="8" s="1"/>
  <c r="N91" i="8" s="1"/>
  <c r="AL35" i="1"/>
  <c r="AM35" i="1" s="1"/>
  <c r="AN35" i="1" s="1"/>
  <c r="AK34" i="1"/>
  <c r="AL34" i="1" s="1"/>
  <c r="AM34" i="1" s="1"/>
  <c r="AN34" i="1" s="1"/>
  <c r="AO34" i="1" s="1"/>
  <c r="AK33" i="1"/>
  <c r="AL33" i="1" s="1"/>
  <c r="AM33" i="1" s="1"/>
  <c r="AN33" i="1" s="1"/>
  <c r="O33" i="1"/>
  <c r="O34" i="1"/>
  <c r="P35" i="1" s="1"/>
  <c r="Q36" i="1" s="1"/>
  <c r="R37" i="1" s="1"/>
  <c r="S38" i="1" s="1"/>
  <c r="T39" i="1" s="1"/>
  <c r="U40" i="1" s="1"/>
  <c r="W40" i="1" s="1"/>
  <c r="N16" i="9"/>
  <c r="O17" i="9" s="1"/>
  <c r="P18" i="9" s="1"/>
  <c r="Q19" i="9" s="1"/>
  <c r="R20" i="9" s="1"/>
  <c r="S21" i="9" s="1"/>
  <c r="T22" i="9" s="1"/>
  <c r="U23" i="9" s="1"/>
  <c r="N15" i="9"/>
  <c r="Y24" i="9"/>
  <c r="W24" i="9"/>
  <c r="B93" i="9" s="1"/>
  <c r="C93" i="9" s="1"/>
  <c r="D93" i="9" s="1"/>
  <c r="E93" i="9" s="1"/>
  <c r="F93" i="9" s="1"/>
  <c r="G93" i="9" s="1"/>
  <c r="H93" i="9" s="1"/>
  <c r="I93" i="9" s="1"/>
  <c r="J93" i="9" s="1"/>
  <c r="K93" i="9" s="1"/>
  <c r="L93" i="9" s="1"/>
  <c r="U23" i="5"/>
  <c r="W23" i="5" s="1"/>
  <c r="AQ22" i="5"/>
  <c r="AP22" i="5" s="1"/>
  <c r="AO22" i="5" s="1"/>
  <c r="AN22" i="5" s="1"/>
  <c r="AM22" i="5" s="1"/>
  <c r="AL22" i="5" s="1"/>
  <c r="AK22" i="5" s="1"/>
  <c r="AK23" i="5"/>
  <c r="AJ23" i="5" s="1"/>
  <c r="AI23" i="5" s="1"/>
  <c r="AH23" i="5" s="1"/>
  <c r="AG23" i="5" s="1"/>
  <c r="O15" i="5"/>
  <c r="O16" i="5"/>
  <c r="P17" i="5" s="1"/>
  <c r="Q18" i="5" s="1"/>
  <c r="R19" i="5" s="1"/>
  <c r="S20" i="5" s="1"/>
  <c r="T21" i="5" s="1"/>
  <c r="AO33" i="1" l="1"/>
  <c r="AP33" i="1" s="1"/>
  <c r="Y21" i="8"/>
  <c r="W21" i="8"/>
  <c r="B90" i="8" s="1"/>
  <c r="C90" i="8" s="1"/>
  <c r="D90" i="8" s="1"/>
  <c r="E90" i="8" s="1"/>
  <c r="F90" i="8" s="1"/>
  <c r="G90" i="8" s="1"/>
  <c r="H90" i="8" s="1"/>
  <c r="I90" i="8" s="1"/>
  <c r="J90" i="8" s="1"/>
  <c r="K90" i="8" s="1"/>
  <c r="L90" i="8" s="1"/>
  <c r="M90" i="8" s="1"/>
  <c r="N90" i="8" s="1"/>
  <c r="O90" i="8" s="1"/>
  <c r="AA24" i="9"/>
  <c r="P33" i="1"/>
  <c r="P34" i="1"/>
  <c r="Q35" i="1" s="1"/>
  <c r="R36" i="1" s="1"/>
  <c r="S37" i="1" s="1"/>
  <c r="T38" i="1" s="1"/>
  <c r="U39" i="1" s="1"/>
  <c r="W39" i="1" s="1"/>
  <c r="AK40" i="1"/>
  <c r="AK39" i="1"/>
  <c r="Q15" i="8"/>
  <c r="Q16" i="8"/>
  <c r="R17" i="8" s="1"/>
  <c r="S18" i="8" s="1"/>
  <c r="T19" i="8" s="1"/>
  <c r="U20" i="8" s="1"/>
  <c r="O16" i="9"/>
  <c r="P17" i="9" s="1"/>
  <c r="Q18" i="9" s="1"/>
  <c r="R19" i="9" s="1"/>
  <c r="S20" i="9" s="1"/>
  <c r="T21" i="9" s="1"/>
  <c r="U22" i="9" s="1"/>
  <c r="O15" i="9"/>
  <c r="Y23" i="9"/>
  <c r="W23" i="9"/>
  <c r="B92" i="9" s="1"/>
  <c r="C92" i="9" s="1"/>
  <c r="D92" i="9" s="1"/>
  <c r="E92" i="9" s="1"/>
  <c r="F92" i="9" s="1"/>
  <c r="G92" i="9" s="1"/>
  <c r="H92" i="9" s="1"/>
  <c r="I92" i="9" s="1"/>
  <c r="J92" i="9" s="1"/>
  <c r="K92" i="9" s="1"/>
  <c r="L92" i="9" s="1"/>
  <c r="M92" i="9" s="1"/>
  <c r="U22" i="5"/>
  <c r="W22" i="5" s="1"/>
  <c r="AQ21" i="5"/>
  <c r="AP21" i="5" s="1"/>
  <c r="AO21" i="5" s="1"/>
  <c r="AN21" i="5" s="1"/>
  <c r="AM21" i="5" s="1"/>
  <c r="AL21" i="5" s="1"/>
  <c r="AK21" i="5" s="1"/>
  <c r="AJ21" i="5" s="1"/>
  <c r="AJ22" i="5"/>
  <c r="AI22" i="5" s="1"/>
  <c r="AH22" i="5" s="1"/>
  <c r="AG22" i="5" s="1"/>
  <c r="AF22" i="5" s="1"/>
  <c r="P15" i="5"/>
  <c r="P16" i="5"/>
  <c r="Q17" i="5" s="1"/>
  <c r="R18" i="5" s="1"/>
  <c r="S19" i="5" s="1"/>
  <c r="T20" i="5" s="1"/>
  <c r="Y20" i="8" l="1"/>
  <c r="W20" i="8"/>
  <c r="B89" i="8" s="1"/>
  <c r="C89" i="8" s="1"/>
  <c r="D89" i="8" s="1"/>
  <c r="E89" i="8" s="1"/>
  <c r="F89" i="8" s="1"/>
  <c r="G89" i="8" s="1"/>
  <c r="H89" i="8" s="1"/>
  <c r="I89" i="8" s="1"/>
  <c r="J89" i="8" s="1"/>
  <c r="K89" i="8" s="1"/>
  <c r="L89" i="8" s="1"/>
  <c r="M89" i="8" s="1"/>
  <c r="N89" i="8" s="1"/>
  <c r="O89" i="8" s="1"/>
  <c r="P89" i="8" s="1"/>
  <c r="AL39" i="1"/>
  <c r="AL38" i="1"/>
  <c r="R15" i="8"/>
  <c r="R16" i="8"/>
  <c r="S17" i="8" s="1"/>
  <c r="T18" i="8" s="1"/>
  <c r="U19" i="8" s="1"/>
  <c r="Q33" i="1"/>
  <c r="Q34" i="1"/>
  <c r="R35" i="1" s="1"/>
  <c r="S36" i="1" s="1"/>
  <c r="T37" i="1" s="1"/>
  <c r="U38" i="1" s="1"/>
  <c r="W38" i="1" s="1"/>
  <c r="AA23" i="9"/>
  <c r="AA21" i="8"/>
  <c r="P16" i="9"/>
  <c r="Q17" i="9" s="1"/>
  <c r="R18" i="9" s="1"/>
  <c r="S19" i="9" s="1"/>
  <c r="T20" i="9" s="1"/>
  <c r="U21" i="9" s="1"/>
  <c r="P15" i="9"/>
  <c r="Y22" i="9"/>
  <c r="AA22" i="9" s="1"/>
  <c r="W22" i="9"/>
  <c r="B91" i="9" s="1"/>
  <c r="C91" i="9" s="1"/>
  <c r="D91" i="9" s="1"/>
  <c r="E91" i="9" s="1"/>
  <c r="F91" i="9" s="1"/>
  <c r="G91" i="9" s="1"/>
  <c r="H91" i="9" s="1"/>
  <c r="I91" i="9" s="1"/>
  <c r="J91" i="9" s="1"/>
  <c r="K91" i="9" s="1"/>
  <c r="L91" i="9" s="1"/>
  <c r="M91" i="9" s="1"/>
  <c r="N91" i="9" s="1"/>
  <c r="U21" i="5"/>
  <c r="W21" i="5" s="1"/>
  <c r="AQ20" i="5"/>
  <c r="AP20" i="5" s="1"/>
  <c r="AO20" i="5" s="1"/>
  <c r="AN20" i="5" s="1"/>
  <c r="AM20" i="5" s="1"/>
  <c r="AL20" i="5" s="1"/>
  <c r="AK20" i="5" s="1"/>
  <c r="AJ20" i="5" s="1"/>
  <c r="AI20" i="5" s="1"/>
  <c r="AI21" i="5"/>
  <c r="AH21" i="5" s="1"/>
  <c r="AG21" i="5" s="1"/>
  <c r="AF21" i="5" s="1"/>
  <c r="AE21" i="5" s="1"/>
  <c r="Q15" i="5"/>
  <c r="Q16" i="5"/>
  <c r="R17" i="5" s="1"/>
  <c r="S18" i="5" s="1"/>
  <c r="T19" i="5" s="1"/>
  <c r="Y19" i="8" l="1"/>
  <c r="W19" i="8"/>
  <c r="B88" i="8" s="1"/>
  <c r="C88" i="8" s="1"/>
  <c r="D88" i="8" s="1"/>
  <c r="E88" i="8" s="1"/>
  <c r="F88" i="8" s="1"/>
  <c r="G88" i="8" s="1"/>
  <c r="H88" i="8" s="1"/>
  <c r="I88" i="8" s="1"/>
  <c r="J88" i="8" s="1"/>
  <c r="K88" i="8" s="1"/>
  <c r="L88" i="8" s="1"/>
  <c r="M88" i="8" s="1"/>
  <c r="N88" i="8" s="1"/>
  <c r="O88" i="8" s="1"/>
  <c r="P88" i="8" s="1"/>
  <c r="Q88" i="8" s="1"/>
  <c r="R33" i="1"/>
  <c r="R34" i="1"/>
  <c r="S35" i="1" s="1"/>
  <c r="T36" i="1" s="1"/>
  <c r="U37" i="1" s="1"/>
  <c r="W37" i="1" s="1"/>
  <c r="S15" i="8"/>
  <c r="S16" i="8"/>
  <c r="T17" i="8" s="1"/>
  <c r="U18" i="8" s="1"/>
  <c r="AM38" i="1"/>
  <c r="AM37" i="1"/>
  <c r="AA20" i="8"/>
  <c r="Q16" i="9"/>
  <c r="R17" i="9" s="1"/>
  <c r="S18" i="9" s="1"/>
  <c r="T19" i="9" s="1"/>
  <c r="U20" i="9" s="1"/>
  <c r="Q15" i="9"/>
  <c r="Y21" i="9"/>
  <c r="AA21" i="9" s="1"/>
  <c r="W21" i="9"/>
  <c r="U20" i="5"/>
  <c r="W20" i="5" s="1"/>
  <c r="AQ19" i="5"/>
  <c r="AP19" i="5" s="1"/>
  <c r="AO19" i="5" s="1"/>
  <c r="AN19" i="5" s="1"/>
  <c r="AM19" i="5" s="1"/>
  <c r="AL19" i="5" s="1"/>
  <c r="AK19" i="5" s="1"/>
  <c r="AJ19" i="5" s="1"/>
  <c r="AI19" i="5" s="1"/>
  <c r="AH19" i="5" s="1"/>
  <c r="AH20" i="5"/>
  <c r="AG20" i="5" s="1"/>
  <c r="AF20" i="5" s="1"/>
  <c r="AE20" i="5" s="1"/>
  <c r="AD20" i="5" s="1"/>
  <c r="R15" i="5"/>
  <c r="R16" i="5"/>
  <c r="S17" i="5" s="1"/>
  <c r="T18" i="5" s="1"/>
  <c r="AN37" i="1" l="1"/>
  <c r="AN36" i="1"/>
  <c r="T15" i="8"/>
  <c r="T16" i="8"/>
  <c r="U17" i="8" s="1"/>
  <c r="S33" i="1"/>
  <c r="S34" i="1"/>
  <c r="T35" i="1" s="1"/>
  <c r="U36" i="1" s="1"/>
  <c r="W36" i="1" s="1"/>
  <c r="Y18" i="8"/>
  <c r="W18" i="8"/>
  <c r="B87" i="8" s="1"/>
  <c r="C87" i="8" s="1"/>
  <c r="D87" i="8" s="1"/>
  <c r="E87" i="8" s="1"/>
  <c r="F87" i="8" s="1"/>
  <c r="G87" i="8" s="1"/>
  <c r="H87" i="8" s="1"/>
  <c r="I87" i="8" s="1"/>
  <c r="J87" i="8" s="1"/>
  <c r="K87" i="8" s="1"/>
  <c r="L87" i="8" s="1"/>
  <c r="M87" i="8" s="1"/>
  <c r="N87" i="8" s="1"/>
  <c r="O87" i="8" s="1"/>
  <c r="P87" i="8" s="1"/>
  <c r="Q87" i="8" s="1"/>
  <c r="R87" i="8" s="1"/>
  <c r="B90" i="9"/>
  <c r="C90" i="9" s="1"/>
  <c r="D90" i="9" s="1"/>
  <c r="E90" i="9" s="1"/>
  <c r="F90" i="9" s="1"/>
  <c r="G90" i="9" s="1"/>
  <c r="H90" i="9" s="1"/>
  <c r="I90" i="9" s="1"/>
  <c r="J90" i="9" s="1"/>
  <c r="K90" i="9" s="1"/>
  <c r="L90" i="9" s="1"/>
  <c r="M90" i="9" s="1"/>
  <c r="N90" i="9" s="1"/>
  <c r="O90" i="9" s="1"/>
  <c r="AA19" i="8"/>
  <c r="R16" i="9"/>
  <c r="S17" i="9" s="1"/>
  <c r="T18" i="9" s="1"/>
  <c r="U19" i="9" s="1"/>
  <c r="R15" i="9"/>
  <c r="Y20" i="9"/>
  <c r="W20" i="9"/>
  <c r="B89" i="9" s="1"/>
  <c r="U19" i="5"/>
  <c r="W19" i="5" s="1"/>
  <c r="AQ18" i="5"/>
  <c r="AP18" i="5" s="1"/>
  <c r="AO18" i="5" s="1"/>
  <c r="AG19" i="5"/>
  <c r="AF19" i="5" s="1"/>
  <c r="AE19" i="5" s="1"/>
  <c r="AD19" i="5" s="1"/>
  <c r="AC19" i="5" s="1"/>
  <c r="S15" i="5"/>
  <c r="S16" i="5"/>
  <c r="T17" i="5" s="1"/>
  <c r="AA18" i="8" l="1"/>
  <c r="W17" i="8"/>
  <c r="Y17" i="8"/>
  <c r="AA17" i="8" s="1"/>
  <c r="T33" i="1"/>
  <c r="T34" i="1"/>
  <c r="U35" i="1" s="1"/>
  <c r="W35" i="1" s="1"/>
  <c r="U16" i="8"/>
  <c r="U15" i="8"/>
  <c r="C89" i="9"/>
  <c r="D89" i="9" s="1"/>
  <c r="E89" i="9" s="1"/>
  <c r="F89" i="9" s="1"/>
  <c r="G89" i="9" s="1"/>
  <c r="H89" i="9" s="1"/>
  <c r="I89" i="9" s="1"/>
  <c r="J89" i="9" s="1"/>
  <c r="K89" i="9" s="1"/>
  <c r="L89" i="9" s="1"/>
  <c r="M89" i="9" s="1"/>
  <c r="N89" i="9" s="1"/>
  <c r="O89" i="9" s="1"/>
  <c r="P89" i="9" s="1"/>
  <c r="AO35" i="1"/>
  <c r="AO36" i="1"/>
  <c r="AA20" i="9"/>
  <c r="S16" i="9"/>
  <c r="T17" i="9" s="1"/>
  <c r="U18" i="9" s="1"/>
  <c r="S15" i="9"/>
  <c r="Y19" i="9"/>
  <c r="AA19" i="9" s="1"/>
  <c r="W19" i="9"/>
  <c r="U18" i="5"/>
  <c r="W18" i="5" s="1"/>
  <c r="AQ17" i="5"/>
  <c r="AP17" i="5" s="1"/>
  <c r="AO17" i="5" s="1"/>
  <c r="AN17" i="5" s="1"/>
  <c r="AN18" i="5"/>
  <c r="AM18" i="5" s="1"/>
  <c r="AL18" i="5" s="1"/>
  <c r="AK18" i="5" s="1"/>
  <c r="AJ18" i="5" s="1"/>
  <c r="AI18" i="5" s="1"/>
  <c r="AH18" i="5" s="1"/>
  <c r="AG18" i="5" s="1"/>
  <c r="AF18" i="5" s="1"/>
  <c r="AE18" i="5" s="1"/>
  <c r="AD18" i="5" s="1"/>
  <c r="AC18" i="5" s="1"/>
  <c r="AB18" i="5" s="1"/>
  <c r="T15" i="5"/>
  <c r="AQ15" i="5" s="1"/>
  <c r="T16" i="5"/>
  <c r="Y15" i="8" l="1"/>
  <c r="W15" i="8"/>
  <c r="B38" i="8" s="1" a="1"/>
  <c r="W16" i="8"/>
  <c r="B85" i="8" s="1"/>
  <c r="C85" i="8" s="1"/>
  <c r="D85" i="8" s="1"/>
  <c r="E85" i="8" s="1"/>
  <c r="F85" i="8" s="1"/>
  <c r="G85" i="8" s="1"/>
  <c r="H85" i="8" s="1"/>
  <c r="I85" i="8" s="1"/>
  <c r="J85" i="8" s="1"/>
  <c r="K85" i="8" s="1"/>
  <c r="L85" i="8" s="1"/>
  <c r="M85" i="8" s="1"/>
  <c r="N85" i="8" s="1"/>
  <c r="O85" i="8" s="1"/>
  <c r="P85" i="8" s="1"/>
  <c r="Q85" i="8" s="1"/>
  <c r="R85" i="8" s="1"/>
  <c r="S85" i="8" s="1"/>
  <c r="T85" i="8" s="1"/>
  <c r="Y16" i="8"/>
  <c r="AA16" i="8" s="1"/>
  <c r="B86" i="8"/>
  <c r="C86" i="8" s="1"/>
  <c r="D86" i="8" s="1"/>
  <c r="E86" i="8" s="1"/>
  <c r="F86" i="8" s="1"/>
  <c r="G86" i="8" s="1"/>
  <c r="H86" i="8" s="1"/>
  <c r="I86" i="8" s="1"/>
  <c r="J86" i="8" s="1"/>
  <c r="K86" i="8" s="1"/>
  <c r="L86" i="8" s="1"/>
  <c r="M86" i="8" s="1"/>
  <c r="N86" i="8" s="1"/>
  <c r="O86" i="8" s="1"/>
  <c r="P86" i="8" s="1"/>
  <c r="Q86" i="8" s="1"/>
  <c r="R86" i="8" s="1"/>
  <c r="S86" i="8" s="1"/>
  <c r="AP35" i="1"/>
  <c r="AP34" i="1"/>
  <c r="B88" i="9"/>
  <c r="C88" i="9" s="1"/>
  <c r="D88" i="9" s="1"/>
  <c r="E88" i="9" s="1"/>
  <c r="F88" i="9" s="1"/>
  <c r="G88" i="9" s="1"/>
  <c r="H88" i="9" s="1"/>
  <c r="I88" i="9" s="1"/>
  <c r="J88" i="9" s="1"/>
  <c r="K88" i="9" s="1"/>
  <c r="L88" i="9" s="1"/>
  <c r="M88" i="9" s="1"/>
  <c r="N88" i="9" s="1"/>
  <c r="O88" i="9" s="1"/>
  <c r="P88" i="9" s="1"/>
  <c r="Q88" i="9" s="1"/>
  <c r="U33" i="1"/>
  <c r="W33" i="1" s="1"/>
  <c r="U34" i="1"/>
  <c r="W34" i="1" s="1"/>
  <c r="T16" i="9"/>
  <c r="U17" i="9" s="1"/>
  <c r="T15" i="9"/>
  <c r="Y18" i="9"/>
  <c r="W18" i="9"/>
  <c r="B87" i="9" s="1"/>
  <c r="U17" i="5"/>
  <c r="W17" i="5" s="1"/>
  <c r="AQ16" i="5"/>
  <c r="AP16" i="5" s="1"/>
  <c r="AO16" i="5" s="1"/>
  <c r="AN16" i="5" s="1"/>
  <c r="AM16" i="5" s="1"/>
  <c r="AP15" i="5"/>
  <c r="AO15" i="5" s="1"/>
  <c r="AN15" i="5" s="1"/>
  <c r="AM15" i="5" s="1"/>
  <c r="AL15" i="5" s="1"/>
  <c r="AM17" i="5"/>
  <c r="AL17" i="5" s="1"/>
  <c r="AK17" i="5" s="1"/>
  <c r="AJ17" i="5" s="1"/>
  <c r="AI17" i="5" s="1"/>
  <c r="AH17" i="5" s="1"/>
  <c r="AG17" i="5" s="1"/>
  <c r="AF17" i="5" s="1"/>
  <c r="AE17" i="5" s="1"/>
  <c r="AD17" i="5" s="1"/>
  <c r="AC17" i="5" s="1"/>
  <c r="AB17" i="5" s="1"/>
  <c r="AA17" i="5" s="1"/>
  <c r="U16" i="5"/>
  <c r="W16" i="5" s="1"/>
  <c r="U15" i="5"/>
  <c r="W15" i="5" s="1"/>
  <c r="AQ34" i="1" l="1"/>
  <c r="AQ33" i="1"/>
  <c r="AR33" i="1" s="1"/>
  <c r="C87" i="9"/>
  <c r="D87" i="9" s="1"/>
  <c r="E87" i="9" s="1"/>
  <c r="F87" i="9" s="1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AA18" i="9"/>
  <c r="B84" i="8"/>
  <c r="C84" i="8" s="1"/>
  <c r="D84" i="8" s="1"/>
  <c r="E84" i="8" s="1"/>
  <c r="F84" i="8" s="1"/>
  <c r="G84" i="8" s="1"/>
  <c r="H84" i="8" s="1"/>
  <c r="I84" i="8" s="1"/>
  <c r="J84" i="8" s="1"/>
  <c r="K84" i="8" s="1"/>
  <c r="L84" i="8" s="1"/>
  <c r="M84" i="8" s="1"/>
  <c r="N84" i="8" s="1"/>
  <c r="O84" i="8" s="1"/>
  <c r="P84" i="8" s="1"/>
  <c r="Q84" i="8" s="1"/>
  <c r="R84" i="8" s="1"/>
  <c r="S84" i="8" s="1"/>
  <c r="T84" i="8" s="1"/>
  <c r="U84" i="8" s="1"/>
  <c r="B38" i="8"/>
  <c r="C38" i="8" s="1"/>
  <c r="D38" i="8" s="1"/>
  <c r="C46" i="8"/>
  <c r="C51" i="8"/>
  <c r="D51" i="8" s="1"/>
  <c r="C40" i="8"/>
  <c r="D40" i="8" s="1"/>
  <c r="C53" i="8"/>
  <c r="D53" i="8" s="1"/>
  <c r="C47" i="8"/>
  <c r="C48" i="8"/>
  <c r="D48" i="8" s="1"/>
  <c r="E48" i="8" s="1"/>
  <c r="F48" i="8" s="1"/>
  <c r="G48" i="8" s="1"/>
  <c r="C39" i="8"/>
  <c r="C52" i="8"/>
  <c r="C41" i="8"/>
  <c r="C56" i="8"/>
  <c r="C49" i="8"/>
  <c r="D49" i="8" s="1"/>
  <c r="E49" i="8" s="1"/>
  <c r="F49" i="8" s="1"/>
  <c r="C45" i="8"/>
  <c r="D45" i="8" s="1"/>
  <c r="C50" i="8"/>
  <c r="D50" i="8" s="1"/>
  <c r="E50" i="8" s="1"/>
  <c r="C44" i="8"/>
  <c r="C42" i="8"/>
  <c r="C54" i="8"/>
  <c r="C43" i="8"/>
  <c r="D43" i="8" s="1"/>
  <c r="C55" i="8"/>
  <c r="D55" i="8" s="1"/>
  <c r="AA15" i="8"/>
  <c r="B61" i="8" a="1"/>
  <c r="U16" i="9"/>
  <c r="U15" i="9"/>
  <c r="Y17" i="9"/>
  <c r="W17" i="9"/>
  <c r="B86" i="9" s="1"/>
  <c r="C86" i="9" s="1"/>
  <c r="D86" i="9" s="1"/>
  <c r="E86" i="9" s="1"/>
  <c r="F86" i="9" s="1"/>
  <c r="G86" i="9" s="1"/>
  <c r="H86" i="9" s="1"/>
  <c r="I86" i="9" s="1"/>
  <c r="J86" i="9" s="1"/>
  <c r="K86" i="9" s="1"/>
  <c r="L86" i="9" s="1"/>
  <c r="M86" i="9" s="1"/>
  <c r="N86" i="9" s="1"/>
  <c r="O86" i="9" s="1"/>
  <c r="P86" i="9" s="1"/>
  <c r="Q86" i="9" s="1"/>
  <c r="R86" i="9" s="1"/>
  <c r="S86" i="9" s="1"/>
  <c r="AL16" i="5"/>
  <c r="D54" i="8" l="1"/>
  <c r="E54" i="8" s="1"/>
  <c r="D42" i="8"/>
  <c r="E42" i="8" s="1"/>
  <c r="E40" i="8"/>
  <c r="F40" i="8" s="1"/>
  <c r="G40" i="8" s="1"/>
  <c r="D44" i="8"/>
  <c r="E44" i="8" s="1"/>
  <c r="E51" i="8"/>
  <c r="F51" i="8" s="1"/>
  <c r="D47" i="8"/>
  <c r="E47" i="8" s="1"/>
  <c r="F47" i="8" s="1"/>
  <c r="G47" i="8" s="1"/>
  <c r="H47" i="8" s="1"/>
  <c r="F50" i="8"/>
  <c r="G50" i="8" s="1"/>
  <c r="D46" i="8"/>
  <c r="E46" i="8" s="1"/>
  <c r="F46" i="8" s="1"/>
  <c r="G46" i="8" s="1"/>
  <c r="H46" i="8" s="1"/>
  <c r="I46" i="8" s="1"/>
  <c r="G49" i="8"/>
  <c r="H49" i="8" s="1"/>
  <c r="E38" i="8"/>
  <c r="F38" i="8" s="1"/>
  <c r="E45" i="8"/>
  <c r="F45" i="8" s="1"/>
  <c r="G45" i="8" s="1"/>
  <c r="H45" i="8" s="1"/>
  <c r="I45" i="8" s="1"/>
  <c r="J45" i="8" s="1"/>
  <c r="AA17" i="9"/>
  <c r="D41" i="8"/>
  <c r="E41" i="8" s="1"/>
  <c r="F41" i="8" s="1"/>
  <c r="D52" i="8"/>
  <c r="E52" i="8" s="1"/>
  <c r="E53" i="8"/>
  <c r="F53" i="8" s="1"/>
  <c r="B61" i="8"/>
  <c r="C61" i="8" s="1"/>
  <c r="D61" i="8" s="1"/>
  <c r="C77" i="8"/>
  <c r="D77" i="8" s="1"/>
  <c r="C65" i="8"/>
  <c r="C70" i="8"/>
  <c r="D70" i="8" s="1"/>
  <c r="C76" i="8"/>
  <c r="D76" i="8" s="1"/>
  <c r="E76" i="8" s="1"/>
  <c r="C73" i="8"/>
  <c r="C66" i="8"/>
  <c r="D66" i="8" s="1"/>
  <c r="E66" i="8" s="1"/>
  <c r="C68" i="8"/>
  <c r="C62" i="8"/>
  <c r="C69" i="8"/>
  <c r="C78" i="8"/>
  <c r="C71" i="8"/>
  <c r="C79" i="8"/>
  <c r="C63" i="8"/>
  <c r="C75" i="8"/>
  <c r="C67" i="8"/>
  <c r="D67" i="8" s="1"/>
  <c r="C72" i="8"/>
  <c r="C64" i="8"/>
  <c r="D64" i="8" s="1"/>
  <c r="C74" i="8"/>
  <c r="D74" i="8" s="1"/>
  <c r="D39" i="8"/>
  <c r="E39" i="8" s="1"/>
  <c r="Y15" i="9"/>
  <c r="W15" i="9"/>
  <c r="Y16" i="9"/>
  <c r="W16" i="9"/>
  <c r="B85" i="9" s="1"/>
  <c r="C85" i="9" s="1"/>
  <c r="D85" i="9" s="1"/>
  <c r="E85" i="9" s="1"/>
  <c r="F85" i="9" s="1"/>
  <c r="G85" i="9" s="1"/>
  <c r="H85" i="9" s="1"/>
  <c r="I85" i="9" s="1"/>
  <c r="J85" i="9" s="1"/>
  <c r="K85" i="9" s="1"/>
  <c r="L85" i="9" s="1"/>
  <c r="M85" i="9" s="1"/>
  <c r="N85" i="9" s="1"/>
  <c r="O85" i="9" s="1"/>
  <c r="P85" i="9" s="1"/>
  <c r="Q85" i="9" s="1"/>
  <c r="R85" i="9" s="1"/>
  <c r="S85" i="9" s="1"/>
  <c r="T85" i="9" s="1"/>
  <c r="AK16" i="5"/>
  <c r="AJ16" i="5" s="1"/>
  <c r="AI16" i="5" s="1"/>
  <c r="AH16" i="5" s="1"/>
  <c r="AG16" i="5" s="1"/>
  <c r="AF16" i="5" s="1"/>
  <c r="AE16" i="5" s="1"/>
  <c r="AD16" i="5" s="1"/>
  <c r="AC16" i="5" s="1"/>
  <c r="AB16" i="5" s="1"/>
  <c r="AA16" i="5" s="1"/>
  <c r="Z16" i="5" s="1"/>
  <c r="AK15" i="5"/>
  <c r="AJ15" i="5" s="1"/>
  <c r="AI15" i="5" s="1"/>
  <c r="AH15" i="5" s="1"/>
  <c r="AG15" i="5" s="1"/>
  <c r="AF15" i="5" s="1"/>
  <c r="AE15" i="5" s="1"/>
  <c r="AD15" i="5" s="1"/>
  <c r="AC15" i="5" s="1"/>
  <c r="AB15" i="5" s="1"/>
  <c r="AA15" i="5" s="1"/>
  <c r="Z15" i="5" s="1"/>
  <c r="Y15" i="5" s="1"/>
  <c r="F44" i="8" l="1"/>
  <c r="G44" i="8" s="1"/>
  <c r="H44" i="8" s="1"/>
  <c r="I44" i="8" s="1"/>
  <c r="J44" i="8" s="1"/>
  <c r="K44" i="8" s="1"/>
  <c r="D72" i="8"/>
  <c r="E72" i="8" s="1"/>
  <c r="F72" i="8" s="1"/>
  <c r="E70" i="8"/>
  <c r="F70" i="8" s="1"/>
  <c r="G70" i="8" s="1"/>
  <c r="H70" i="8" s="1"/>
  <c r="D75" i="8"/>
  <c r="E75" i="8" s="1"/>
  <c r="F75" i="8" s="1"/>
  <c r="D65" i="8"/>
  <c r="E65" i="8" s="1"/>
  <c r="F65" i="8" s="1"/>
  <c r="E77" i="8"/>
  <c r="F76" i="8" s="1"/>
  <c r="AA16" i="9"/>
  <c r="D73" i="8"/>
  <c r="E73" i="8" s="1"/>
  <c r="D63" i="8"/>
  <c r="E63" i="8" s="1"/>
  <c r="D69" i="8"/>
  <c r="E69" i="8" s="1"/>
  <c r="F69" i="8" s="1"/>
  <c r="G69" i="8" s="1"/>
  <c r="H69" i="8" s="1"/>
  <c r="I69" i="8" s="1"/>
  <c r="F52" i="8"/>
  <c r="G52" i="8" s="1"/>
  <c r="E74" i="8"/>
  <c r="F74" i="8" s="1"/>
  <c r="G74" i="8" s="1"/>
  <c r="G51" i="8"/>
  <c r="H51" i="8" s="1"/>
  <c r="D78" i="8"/>
  <c r="H48" i="8"/>
  <c r="I48" i="8" s="1"/>
  <c r="D62" i="8"/>
  <c r="I47" i="8"/>
  <c r="J47" i="8" s="1"/>
  <c r="D71" i="8"/>
  <c r="E71" i="8" s="1"/>
  <c r="F71" i="8" s="1"/>
  <c r="G71" i="8" s="1"/>
  <c r="AA15" i="9"/>
  <c r="F39" i="8"/>
  <c r="G39" i="8" s="1"/>
  <c r="H39" i="8" s="1"/>
  <c r="D68" i="8"/>
  <c r="E68" i="8" s="1"/>
  <c r="F68" i="8" s="1"/>
  <c r="G68" i="8" s="1"/>
  <c r="H68" i="8" s="1"/>
  <c r="I68" i="8" s="1"/>
  <c r="J68" i="8" s="1"/>
  <c r="E43" i="8"/>
  <c r="F43" i="8" s="1"/>
  <c r="G43" i="8" s="1"/>
  <c r="H43" i="8" s="1"/>
  <c r="I43" i="8" s="1"/>
  <c r="J43" i="8" s="1"/>
  <c r="K43" i="8" s="1"/>
  <c r="L43" i="8" s="1"/>
  <c r="B38" i="9" a="1"/>
  <c r="B84" i="9"/>
  <c r="C84" i="9" s="1"/>
  <c r="D84" i="9" s="1"/>
  <c r="E84" i="9" s="1"/>
  <c r="F84" i="9" s="1"/>
  <c r="G84" i="9" s="1"/>
  <c r="H84" i="9" s="1"/>
  <c r="I84" i="9" s="1"/>
  <c r="J84" i="9" s="1"/>
  <c r="K84" i="9" s="1"/>
  <c r="L84" i="9" s="1"/>
  <c r="M84" i="9" s="1"/>
  <c r="N84" i="9" s="1"/>
  <c r="O84" i="9" s="1"/>
  <c r="P84" i="9" s="1"/>
  <c r="Q84" i="9" s="1"/>
  <c r="R84" i="9" s="1"/>
  <c r="S84" i="9" s="1"/>
  <c r="T84" i="9" s="1"/>
  <c r="U84" i="9" s="1"/>
  <c r="B61" i="9" a="1"/>
  <c r="J46" i="8" l="1"/>
  <c r="G72" i="8"/>
  <c r="H72" i="8" s="1"/>
  <c r="I72" i="8" s="1"/>
  <c r="G38" i="8"/>
  <c r="H38" i="8" s="1"/>
  <c r="I38" i="8" s="1"/>
  <c r="E67" i="8"/>
  <c r="H50" i="8"/>
  <c r="E61" i="8"/>
  <c r="E62" i="8"/>
  <c r="F62" i="8" s="1"/>
  <c r="F73" i="8"/>
  <c r="G73" i="8" s="1"/>
  <c r="H73" i="8" s="1"/>
  <c r="F42" i="8"/>
  <c r="G75" i="8"/>
  <c r="H74" i="8" s="1"/>
  <c r="E64" i="8"/>
  <c r="F64" i="8" s="1"/>
  <c r="G64" i="8" s="1"/>
  <c r="B61" i="9"/>
  <c r="C61" i="9" s="1"/>
  <c r="C79" i="9"/>
  <c r="C78" i="9"/>
  <c r="D78" i="9" s="1"/>
  <c r="C77" i="9"/>
  <c r="C76" i="9"/>
  <c r="D76" i="9" s="1"/>
  <c r="C75" i="9"/>
  <c r="D75" i="9" s="1"/>
  <c r="E75" i="9" s="1"/>
  <c r="C74" i="9"/>
  <c r="C73" i="9"/>
  <c r="D73" i="9" s="1"/>
  <c r="C72" i="9"/>
  <c r="D72" i="9" s="1"/>
  <c r="E72" i="9" s="1"/>
  <c r="C71" i="9"/>
  <c r="D71" i="9" s="1"/>
  <c r="E71" i="9" s="1"/>
  <c r="F71" i="9" s="1"/>
  <c r="C70" i="9"/>
  <c r="D70" i="9" s="1"/>
  <c r="E70" i="9" s="1"/>
  <c r="F70" i="9" s="1"/>
  <c r="G70" i="9" s="1"/>
  <c r="C69" i="9"/>
  <c r="D69" i="9" s="1"/>
  <c r="E69" i="9" s="1"/>
  <c r="F69" i="9" s="1"/>
  <c r="G69" i="9" s="1"/>
  <c r="H69" i="9" s="1"/>
  <c r="C68" i="9"/>
  <c r="D68" i="9" s="1"/>
  <c r="E68" i="9" s="1"/>
  <c r="F68" i="9" s="1"/>
  <c r="G68" i="9" s="1"/>
  <c r="H68" i="9" s="1"/>
  <c r="I68" i="9" s="1"/>
  <c r="C67" i="9"/>
  <c r="C66" i="9"/>
  <c r="D66" i="9" s="1"/>
  <c r="C65" i="9"/>
  <c r="C64" i="9"/>
  <c r="D64" i="9" s="1"/>
  <c r="C63" i="9"/>
  <c r="D63" i="9" s="1"/>
  <c r="C62" i="9"/>
  <c r="B38" i="9"/>
  <c r="C38" i="9" s="1"/>
  <c r="C56" i="9"/>
  <c r="C55" i="9"/>
  <c r="D55" i="9" s="1"/>
  <c r="C54" i="9"/>
  <c r="D54" i="9" s="1"/>
  <c r="E54" i="9" s="1"/>
  <c r="C53" i="9"/>
  <c r="D53" i="9" s="1"/>
  <c r="E53" i="9" s="1"/>
  <c r="F53" i="9" s="1"/>
  <c r="C52" i="9"/>
  <c r="D52" i="9" s="1"/>
  <c r="E52" i="9" s="1"/>
  <c r="F52" i="9" s="1"/>
  <c r="G52" i="9" s="1"/>
  <c r="C51" i="9"/>
  <c r="C50" i="9"/>
  <c r="D50" i="9" s="1"/>
  <c r="C49" i="9"/>
  <c r="C48" i="9"/>
  <c r="D48" i="9" s="1"/>
  <c r="C47" i="9"/>
  <c r="D47" i="9" s="1"/>
  <c r="E47" i="9" s="1"/>
  <c r="C46" i="9"/>
  <c r="C45" i="9"/>
  <c r="D45" i="9" s="1"/>
  <c r="C44" i="9"/>
  <c r="D44" i="9" s="1"/>
  <c r="E44" i="9" s="1"/>
  <c r="C43" i="9"/>
  <c r="D43" i="9" s="1"/>
  <c r="E43" i="9" s="1"/>
  <c r="F43" i="9" s="1"/>
  <c r="C42" i="9"/>
  <c r="D42" i="9" s="1"/>
  <c r="E42" i="9" s="1"/>
  <c r="F42" i="9" s="1"/>
  <c r="G42" i="9" s="1"/>
  <c r="C41" i="9"/>
  <c r="D41" i="9" s="1"/>
  <c r="E41" i="9" s="1"/>
  <c r="F41" i="9" s="1"/>
  <c r="G41" i="9" s="1"/>
  <c r="H41" i="9" s="1"/>
  <c r="C40" i="9"/>
  <c r="D40" i="9" s="1"/>
  <c r="E40" i="9" s="1"/>
  <c r="F40" i="9" s="1"/>
  <c r="G40" i="9" s="1"/>
  <c r="H40" i="9" s="1"/>
  <c r="I40" i="9" s="1"/>
  <c r="C39" i="9"/>
  <c r="F63" i="8" l="1"/>
  <c r="G63" i="8" s="1"/>
  <c r="H63" i="8" s="1"/>
  <c r="D46" i="9"/>
  <c r="E46" i="9" s="1"/>
  <c r="F46" i="9" s="1"/>
  <c r="D62" i="9"/>
  <c r="E62" i="9" s="1"/>
  <c r="F62" i="9" s="1"/>
  <c r="D74" i="9"/>
  <c r="E74" i="9" s="1"/>
  <c r="F74" i="9" s="1"/>
  <c r="E63" i="9"/>
  <c r="F75" i="9"/>
  <c r="G75" i="9" s="1"/>
  <c r="G42" i="8"/>
  <c r="H42" i="8" s="1"/>
  <c r="I42" i="8" s="1"/>
  <c r="J42" i="8" s="1"/>
  <c r="K42" i="8" s="1"/>
  <c r="L42" i="8" s="1"/>
  <c r="M42" i="8" s="1"/>
  <c r="G41" i="8"/>
  <c r="E76" i="9"/>
  <c r="F76" i="9" s="1"/>
  <c r="K46" i="8"/>
  <c r="K45" i="8"/>
  <c r="J72" i="8"/>
  <c r="D49" i="9"/>
  <c r="E49" i="9" s="1"/>
  <c r="F49" i="9" s="1"/>
  <c r="G49" i="9" s="1"/>
  <c r="H49" i="9" s="1"/>
  <c r="I49" i="9" s="1"/>
  <c r="J49" i="9" s="1"/>
  <c r="D65" i="9"/>
  <c r="E65" i="9" s="1"/>
  <c r="D77" i="9"/>
  <c r="E77" i="9" s="1"/>
  <c r="I73" i="8"/>
  <c r="H71" i="8"/>
  <c r="G62" i="8"/>
  <c r="H62" i="8" s="1"/>
  <c r="I62" i="8" s="1"/>
  <c r="I50" i="8"/>
  <c r="I49" i="8"/>
  <c r="F67" i="8"/>
  <c r="G67" i="8" s="1"/>
  <c r="H67" i="8" s="1"/>
  <c r="I67" i="8" s="1"/>
  <c r="J67" i="8" s="1"/>
  <c r="K67" i="8" s="1"/>
  <c r="F66" i="8"/>
  <c r="E50" i="9"/>
  <c r="F50" i="9" s="1"/>
  <c r="G50" i="9" s="1"/>
  <c r="H50" i="9" s="1"/>
  <c r="I50" i="9" s="1"/>
  <c r="D39" i="9"/>
  <c r="E39" i="9" s="1"/>
  <c r="F39" i="9" s="1"/>
  <c r="G39" i="9" s="1"/>
  <c r="H39" i="9" s="1"/>
  <c r="I39" i="9" s="1"/>
  <c r="J39" i="9" s="1"/>
  <c r="D51" i="9"/>
  <c r="E51" i="9" s="1"/>
  <c r="F51" i="9" s="1"/>
  <c r="G51" i="9" s="1"/>
  <c r="H51" i="9" s="1"/>
  <c r="D67" i="9"/>
  <c r="E67" i="9" s="1"/>
  <c r="F67" i="9" s="1"/>
  <c r="G67" i="9" s="1"/>
  <c r="H67" i="9" s="1"/>
  <c r="I67" i="9" s="1"/>
  <c r="J67" i="9" s="1"/>
  <c r="F61" i="8"/>
  <c r="G61" i="8" s="1"/>
  <c r="H61" i="8" s="1"/>
  <c r="I61" i="8" s="1"/>
  <c r="J61" i="8" s="1"/>
  <c r="D38" i="9"/>
  <c r="D61" i="9"/>
  <c r="E61" i="9" s="1"/>
  <c r="F61" i="9" s="1"/>
  <c r="G61" i="9" s="1"/>
  <c r="J49" i="8" l="1"/>
  <c r="J48" i="8"/>
  <c r="E48" i="9"/>
  <c r="E38" i="9"/>
  <c r="F38" i="9" s="1"/>
  <c r="G38" i="9" s="1"/>
  <c r="H38" i="9" s="1"/>
  <c r="I38" i="9" s="1"/>
  <c r="J38" i="9" s="1"/>
  <c r="K38" i="9" s="1"/>
  <c r="E66" i="9"/>
  <c r="F66" i="9" s="1"/>
  <c r="G66" i="9" s="1"/>
  <c r="H66" i="9" s="1"/>
  <c r="I66" i="9" s="1"/>
  <c r="J66" i="9" s="1"/>
  <c r="K66" i="9" s="1"/>
  <c r="I71" i="8"/>
  <c r="J71" i="8" s="1"/>
  <c r="K71" i="8" s="1"/>
  <c r="I70" i="8"/>
  <c r="G74" i="9"/>
  <c r="H74" i="9" s="1"/>
  <c r="L45" i="8"/>
  <c r="L44" i="8"/>
  <c r="E64" i="9"/>
  <c r="F64" i="9" s="1"/>
  <c r="E73" i="9"/>
  <c r="E45" i="9"/>
  <c r="G66" i="8"/>
  <c r="H66" i="8" s="1"/>
  <c r="I66" i="8" s="1"/>
  <c r="J66" i="8" s="1"/>
  <c r="K66" i="8" s="1"/>
  <c r="L66" i="8" s="1"/>
  <c r="G65" i="8"/>
  <c r="H41" i="8"/>
  <c r="I41" i="8" s="1"/>
  <c r="J41" i="8" s="1"/>
  <c r="K41" i="8" s="1"/>
  <c r="L41" i="8" s="1"/>
  <c r="M41" i="8" s="1"/>
  <c r="N41" i="8" s="1"/>
  <c r="H40" i="8"/>
  <c r="I40" i="8" l="1"/>
  <c r="J40" i="8" s="1"/>
  <c r="K40" i="8" s="1"/>
  <c r="L40" i="8" s="1"/>
  <c r="M40" i="8" s="1"/>
  <c r="N40" i="8" s="1"/>
  <c r="O40" i="8" s="1"/>
  <c r="I39" i="8"/>
  <c r="M44" i="8"/>
  <c r="M43" i="8"/>
  <c r="F48" i="9"/>
  <c r="G48" i="9" s="1"/>
  <c r="H48" i="9" s="1"/>
  <c r="I48" i="9" s="1"/>
  <c r="J48" i="9" s="1"/>
  <c r="K48" i="9" s="1"/>
  <c r="F47" i="9"/>
  <c r="F73" i="9"/>
  <c r="G73" i="9" s="1"/>
  <c r="H73" i="9" s="1"/>
  <c r="I73" i="9" s="1"/>
  <c r="F72" i="9"/>
  <c r="K48" i="8"/>
  <c r="K47" i="8"/>
  <c r="F65" i="9"/>
  <c r="G65" i="9" s="1"/>
  <c r="H65" i="9" s="1"/>
  <c r="I65" i="9" s="1"/>
  <c r="J65" i="9" s="1"/>
  <c r="K65" i="9" s="1"/>
  <c r="L65" i="9" s="1"/>
  <c r="F63" i="9"/>
  <c r="H65" i="8"/>
  <c r="I65" i="8" s="1"/>
  <c r="J65" i="8" s="1"/>
  <c r="K65" i="8" s="1"/>
  <c r="L65" i="8" s="1"/>
  <c r="M65" i="8" s="1"/>
  <c r="H64" i="8"/>
  <c r="J70" i="8"/>
  <c r="K70" i="8" s="1"/>
  <c r="L70" i="8" s="1"/>
  <c r="J69" i="8"/>
  <c r="G64" i="9"/>
  <c r="H64" i="9" s="1"/>
  <c r="I64" i="9" s="1"/>
  <c r="J64" i="9" s="1"/>
  <c r="K64" i="9" s="1"/>
  <c r="L64" i="9" s="1"/>
  <c r="M64" i="9" s="1"/>
  <c r="F45" i="9"/>
  <c r="G45" i="9" s="1"/>
  <c r="F44" i="9"/>
  <c r="K69" i="8" l="1"/>
  <c r="L69" i="8" s="1"/>
  <c r="M69" i="8" s="1"/>
  <c r="K68" i="8"/>
  <c r="G72" i="9"/>
  <c r="H72" i="9" s="1"/>
  <c r="I72" i="9" s="1"/>
  <c r="J72" i="9" s="1"/>
  <c r="G71" i="9"/>
  <c r="G47" i="9"/>
  <c r="H47" i="9" s="1"/>
  <c r="I47" i="9" s="1"/>
  <c r="J47" i="9" s="1"/>
  <c r="K47" i="9" s="1"/>
  <c r="L47" i="9" s="1"/>
  <c r="G46" i="9"/>
  <c r="H46" i="9" s="1"/>
  <c r="I46" i="9" s="1"/>
  <c r="J46" i="9" s="1"/>
  <c r="K46" i="9" s="1"/>
  <c r="L46" i="9" s="1"/>
  <c r="M46" i="9" s="1"/>
  <c r="G44" i="9"/>
  <c r="H44" i="9" s="1"/>
  <c r="G43" i="9"/>
  <c r="I64" i="8"/>
  <c r="J64" i="8" s="1"/>
  <c r="K64" i="8" s="1"/>
  <c r="L64" i="8" s="1"/>
  <c r="M64" i="8" s="1"/>
  <c r="N64" i="8" s="1"/>
  <c r="I63" i="8"/>
  <c r="N43" i="8"/>
  <c r="N42" i="8"/>
  <c r="G63" i="9"/>
  <c r="H63" i="9" s="1"/>
  <c r="I63" i="9" s="1"/>
  <c r="J63" i="9" s="1"/>
  <c r="K63" i="9" s="1"/>
  <c r="L63" i="9" s="1"/>
  <c r="M63" i="9" s="1"/>
  <c r="N63" i="9" s="1"/>
  <c r="G62" i="9"/>
  <c r="J39" i="8"/>
  <c r="K39" i="8" s="1"/>
  <c r="L39" i="8" s="1"/>
  <c r="M39" i="8" s="1"/>
  <c r="N39" i="8" s="1"/>
  <c r="O39" i="8" s="1"/>
  <c r="P39" i="8" s="1"/>
  <c r="J38" i="8"/>
  <c r="K38" i="8" s="1"/>
  <c r="L38" i="8" s="1"/>
  <c r="M38" i="8" s="1"/>
  <c r="N38" i="8" s="1"/>
  <c r="O38" i="8" s="1"/>
  <c r="P38" i="8" s="1"/>
  <c r="Q38" i="8" s="1"/>
  <c r="L47" i="8"/>
  <c r="L46" i="8"/>
  <c r="M46" i="8" l="1"/>
  <c r="M45" i="8"/>
  <c r="H43" i="9"/>
  <c r="I43" i="9" s="1"/>
  <c r="H42" i="9"/>
  <c r="J63" i="8"/>
  <c r="K63" i="8" s="1"/>
  <c r="L63" i="8" s="1"/>
  <c r="M63" i="8" s="1"/>
  <c r="N63" i="8" s="1"/>
  <c r="O63" i="8" s="1"/>
  <c r="J62" i="8"/>
  <c r="H71" i="9"/>
  <c r="I71" i="9" s="1"/>
  <c r="J71" i="9" s="1"/>
  <c r="K71" i="9" s="1"/>
  <c r="H70" i="9"/>
  <c r="L68" i="8"/>
  <c r="M68" i="8" s="1"/>
  <c r="N68" i="8" s="1"/>
  <c r="L67" i="8"/>
  <c r="H62" i="9"/>
  <c r="I62" i="9" s="1"/>
  <c r="J62" i="9" s="1"/>
  <c r="K62" i="9" s="1"/>
  <c r="L62" i="9" s="1"/>
  <c r="M62" i="9" s="1"/>
  <c r="N62" i="9" s="1"/>
  <c r="O62" i="9" s="1"/>
  <c r="H61" i="9"/>
  <c r="I61" i="9" s="1"/>
  <c r="J61" i="9" s="1"/>
  <c r="K61" i="9" s="1"/>
  <c r="L61" i="9" s="1"/>
  <c r="M61" i="9" s="1"/>
  <c r="N61" i="9" s="1"/>
  <c r="O61" i="9" s="1"/>
  <c r="P61" i="9" s="1"/>
  <c r="O42" i="8"/>
  <c r="O41" i="8"/>
  <c r="H45" i="9"/>
  <c r="I45" i="9" s="1"/>
  <c r="J45" i="9" s="1"/>
  <c r="K45" i="9" s="1"/>
  <c r="L45" i="9" s="1"/>
  <c r="M45" i="9" s="1"/>
  <c r="N45" i="9" s="1"/>
  <c r="K62" i="8" l="1"/>
  <c r="L62" i="8" s="1"/>
  <c r="M62" i="8" s="1"/>
  <c r="N62" i="8" s="1"/>
  <c r="O62" i="8" s="1"/>
  <c r="P62" i="8" s="1"/>
  <c r="K61" i="8"/>
  <c r="L61" i="8" s="1"/>
  <c r="M61" i="8" s="1"/>
  <c r="N61" i="8" s="1"/>
  <c r="O61" i="8" s="1"/>
  <c r="P61" i="8" s="1"/>
  <c r="Q61" i="8" s="1"/>
  <c r="J43" i="9"/>
  <c r="K43" i="9" s="1"/>
  <c r="L43" i="9" s="1"/>
  <c r="M43" i="9" s="1"/>
  <c r="N43" i="9" s="1"/>
  <c r="O43" i="9" s="1"/>
  <c r="P43" i="9" s="1"/>
  <c r="I70" i="9"/>
  <c r="J70" i="9" s="1"/>
  <c r="K70" i="9" s="1"/>
  <c r="L70" i="9" s="1"/>
  <c r="I69" i="9"/>
  <c r="I42" i="9"/>
  <c r="J42" i="9" s="1"/>
  <c r="K42" i="9" s="1"/>
  <c r="L42" i="9" s="1"/>
  <c r="M42" i="9" s="1"/>
  <c r="N42" i="9" s="1"/>
  <c r="O42" i="9" s="1"/>
  <c r="P42" i="9" s="1"/>
  <c r="Q42" i="9" s="1"/>
  <c r="I41" i="9"/>
  <c r="M67" i="8"/>
  <c r="N67" i="8" s="1"/>
  <c r="O67" i="8" s="1"/>
  <c r="M66" i="8"/>
  <c r="N45" i="8"/>
  <c r="N44" i="8"/>
  <c r="I44" i="9"/>
  <c r="J44" i="9" s="1"/>
  <c r="K44" i="9" s="1"/>
  <c r="L44" i="9" s="1"/>
  <c r="M44" i="9" s="1"/>
  <c r="N44" i="9" s="1"/>
  <c r="O44" i="9" s="1"/>
  <c r="P41" i="8"/>
  <c r="P40" i="8"/>
  <c r="N66" i="8" l="1"/>
  <c r="O66" i="8" s="1"/>
  <c r="P66" i="8" s="1"/>
  <c r="N65" i="8"/>
  <c r="J69" i="9"/>
  <c r="K69" i="9" s="1"/>
  <c r="L69" i="9" s="1"/>
  <c r="M69" i="9" s="1"/>
  <c r="J68" i="9"/>
  <c r="J41" i="9"/>
  <c r="K41" i="9" s="1"/>
  <c r="L41" i="9" s="1"/>
  <c r="M41" i="9" s="1"/>
  <c r="N41" i="9" s="1"/>
  <c r="O41" i="9" s="1"/>
  <c r="P41" i="9" s="1"/>
  <c r="Q41" i="9" s="1"/>
  <c r="R41" i="9" s="1"/>
  <c r="J40" i="9"/>
  <c r="Q40" i="8"/>
  <c r="Q39" i="8"/>
  <c r="O44" i="8"/>
  <c r="O43" i="8"/>
  <c r="K68" i="9" l="1"/>
  <c r="L68" i="9" s="1"/>
  <c r="M68" i="9" s="1"/>
  <c r="N68" i="9" s="1"/>
  <c r="K67" i="9"/>
  <c r="R39" i="8"/>
  <c r="R38" i="8"/>
  <c r="K40" i="9"/>
  <c r="L40" i="9" s="1"/>
  <c r="M40" i="9" s="1"/>
  <c r="N40" i="9" s="1"/>
  <c r="O40" i="9" s="1"/>
  <c r="P40" i="9" s="1"/>
  <c r="Q40" i="9" s="1"/>
  <c r="R40" i="9" s="1"/>
  <c r="S40" i="9" s="1"/>
  <c r="K39" i="9"/>
  <c r="O65" i="8"/>
  <c r="P65" i="8" s="1"/>
  <c r="Q65" i="8" s="1"/>
  <c r="O64" i="8"/>
  <c r="P43" i="8"/>
  <c r="P42" i="8"/>
  <c r="Q42" i="8" l="1"/>
  <c r="Q41" i="8"/>
  <c r="L39" i="9"/>
  <c r="M39" i="9" s="1"/>
  <c r="N39" i="9" s="1"/>
  <c r="O39" i="9" s="1"/>
  <c r="P39" i="9" s="1"/>
  <c r="Q39" i="9" s="1"/>
  <c r="R39" i="9" s="1"/>
  <c r="S39" i="9" s="1"/>
  <c r="T39" i="9" s="1"/>
  <c r="L38" i="9"/>
  <c r="M38" i="9" s="1"/>
  <c r="N38" i="9" s="1"/>
  <c r="O38" i="9" s="1"/>
  <c r="P38" i="9" s="1"/>
  <c r="Q38" i="9" s="1"/>
  <c r="R38" i="9" s="1"/>
  <c r="S38" i="9" s="1"/>
  <c r="T38" i="9" s="1"/>
  <c r="U38" i="9" s="1"/>
  <c r="S38" i="8"/>
  <c r="P64" i="8"/>
  <c r="Q64" i="8" s="1"/>
  <c r="R64" i="8" s="1"/>
  <c r="P63" i="8"/>
  <c r="L67" i="9"/>
  <c r="M67" i="9" s="1"/>
  <c r="N67" i="9" s="1"/>
  <c r="O67" i="9" s="1"/>
  <c r="L66" i="9"/>
  <c r="M66" i="9" l="1"/>
  <c r="N66" i="9" s="1"/>
  <c r="O66" i="9" s="1"/>
  <c r="P66" i="9" s="1"/>
  <c r="M65" i="9"/>
  <c r="Q63" i="8"/>
  <c r="R63" i="8" s="1"/>
  <c r="S63" i="8" s="1"/>
  <c r="Q62" i="8"/>
  <c r="R41" i="8"/>
  <c r="R40" i="8"/>
  <c r="S40" i="8" l="1"/>
  <c r="S39" i="8"/>
  <c r="R62" i="8"/>
  <c r="S62" i="8" s="1"/>
  <c r="T62" i="8" s="1"/>
  <c r="R61" i="8"/>
  <c r="S61" i="8" s="1"/>
  <c r="T61" i="8" s="1"/>
  <c r="U61" i="8" s="1"/>
  <c r="N65" i="9"/>
  <c r="O65" i="9" s="1"/>
  <c r="P65" i="9" s="1"/>
  <c r="Q65" i="9" s="1"/>
  <c r="N64" i="9"/>
  <c r="T39" i="8" l="1"/>
  <c r="T38" i="8"/>
  <c r="O64" i="9"/>
  <c r="P64" i="9" s="1"/>
  <c r="Q64" i="9" s="1"/>
  <c r="R64" i="9" s="1"/>
  <c r="O63" i="9"/>
  <c r="U38" i="8" l="1"/>
  <c r="P63" i="9"/>
  <c r="Q63" i="9" s="1"/>
  <c r="R63" i="9" s="1"/>
  <c r="S63" i="9" s="1"/>
  <c r="P62" i="9"/>
  <c r="Q62" i="9" l="1"/>
  <c r="R62" i="9" s="1"/>
  <c r="S62" i="9" s="1"/>
  <c r="T62" i="9" s="1"/>
  <c r="Q61" i="9"/>
  <c r="R61" i="9" s="1"/>
  <c r="S61" i="9" s="1"/>
  <c r="T61" i="9" s="1"/>
  <c r="U61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tc={C761CDCB-A8D4-4FF5-9222-D5C7C747484C}</author>
  </authors>
  <commentList>
    <comment ref="Q8" authorId="0" shapeId="0" xr:uid="{C761CDCB-A8D4-4FF5-9222-D5C7C747484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Calcolo dei Valori mediante B&amp;S, la differenza di prezzo è dovuto alla continuità vs la discretezza della formula impiegata
 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<sst xmlns="http://schemas.openxmlformats.org/spreadsheetml/2006/main" count="126" uniqueCount="38">
  <si>
    <t>BINOMIAL MODEL</t>
  </si>
  <si>
    <t>Pricing of European Call</t>
  </si>
  <si>
    <t>Initial price</t>
  </si>
  <si>
    <t>S0</t>
  </si>
  <si>
    <t>u</t>
  </si>
  <si>
    <t>qu</t>
  </si>
  <si>
    <t>Volatility</t>
  </si>
  <si>
    <t>sigma</t>
  </si>
  <si>
    <t>d</t>
  </si>
  <si>
    <t>qd</t>
  </si>
  <si>
    <t>Maturity</t>
  </si>
  <si>
    <t>T</t>
  </si>
  <si>
    <t>disc</t>
  </si>
  <si>
    <t># steps</t>
  </si>
  <si>
    <t>Nsteps</t>
  </si>
  <si>
    <t>B&amp;S price</t>
  </si>
  <si>
    <t>Risk-free rate</t>
  </si>
  <si>
    <t>r</t>
  </si>
  <si>
    <t>d1</t>
  </si>
  <si>
    <t>Strike price</t>
  </si>
  <si>
    <t>Strike</t>
  </si>
  <si>
    <t>d2</t>
  </si>
  <si>
    <t>N(d1)</t>
  </si>
  <si>
    <t>Tree - Underlying asset</t>
  </si>
  <si>
    <t>Payoff</t>
  </si>
  <si>
    <t>Option tree</t>
  </si>
  <si>
    <t>N(d2)</t>
  </si>
  <si>
    <t>Price</t>
  </si>
  <si>
    <t>Pricing of American Put</t>
  </si>
  <si>
    <t>Pricing of Collar</t>
  </si>
  <si>
    <t>Call strike</t>
  </si>
  <si>
    <t>Put strike</t>
  </si>
  <si>
    <t>Payoff Call</t>
  </si>
  <si>
    <t>Payoff Put</t>
  </si>
  <si>
    <t>Payoff Collar</t>
  </si>
  <si>
    <t>Tree - Call</t>
  </si>
  <si>
    <t>Tree - Put</t>
  </si>
  <si>
    <t>Tree - Collar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</si>
</sst>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0.00000"/>
  </numFmts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2" fillId="4" borderId="0" xfId="0" applyFont="1" applyFill="1" applyAlignment="1">
      <alignment horizontal="center"/>
    </xf>
    <xf numFmtId="0" fontId="3" fillId="0" borderId="10" xfId="0" applyFont="1" applyBorder="1"/>
    <xf numFmtId="0" fontId="3" fillId="2" borderId="10" xfId="0" applyFont="1" applyFill="1" applyBorder="1"/>
    <xf numFmtId="0" fontId="4" fillId="0" borderId="10" xfId="0" applyFont="1" applyBorder="1"/>
    <xf numFmtId="0" fontId="3" fillId="0" borderId="0" xfId="0" applyFont="1"/>
    <xf numFmtId="0" fontId="3" fillId="0" borderId="6" xfId="0" applyFont="1" applyBorder="1"/>
    <xf numFmtId="0" fontId="3" fillId="0" borderId="7" xfId="0" applyFont="1" applyBorder="1"/>
    <xf numFmtId="0" fontId="3" fillId="0" borderId="1" xfId="0" applyFont="1" applyBorder="1"/>
    <xf numFmtId="0" fontId="3" fillId="0" borderId="2" xfId="0" applyFont="1" applyBorder="1"/>
    <xf numFmtId="0" fontId="3" fillId="2" borderId="3" xfId="0" applyFont="1" applyFill="1" applyBorder="1"/>
    <xf numFmtId="0" fontId="3" fillId="2" borderId="1" xfId="0" applyFont="1" applyFill="1" applyBorder="1"/>
    <xf numFmtId="0" fontId="3" fillId="0" borderId="3" xfId="0" applyFont="1" applyBorder="1"/>
    <xf numFmtId="0" fontId="3" fillId="0" borderId="8" xfId="0" applyFont="1" applyBorder="1"/>
    <xf numFmtId="0" fontId="3" fillId="3" borderId="9" xfId="0" applyFont="1" applyFill="1" applyBorder="1"/>
    <xf numFmtId="0" fontId="1" fillId="0" borderId="0" xfId="0" applyFont="1"/>
    <xf numFmtId="0" fontId="3" fillId="0" borderId="11" xfId="0" applyFont="1" applyBorder="1"/>
    <xf numFmtId="0" fontId="3" fillId="0" borderId="9" xfId="0" applyFont="1" applyBorder="1"/>
    <xf numFmtId="0" fontId="3" fillId="0" borderId="13" xfId="0" applyFont="1" applyBorder="1"/>
    <xf numFmtId="0" fontId="3" fillId="0" borderId="14" xfId="0" applyFont="1" applyBorder="1"/>
    <xf numFmtId="0" fontId="4" fillId="0" borderId="12" xfId="0" applyFont="1" applyBorder="1" applyAlignment="1">
      <alignment horizontal="center"/>
    </xf>
    <xf numFmtId="0" fontId="4" fillId="0" borderId="15" xfId="0" applyFont="1" applyBorder="1"/>
    <xf numFmtId="0" fontId="4" fillId="0" borderId="16" xfId="0" applyFont="1" applyBorder="1"/>
    <xf numFmtId="0" fontId="4" fillId="0" borderId="17" xfId="0" applyFont="1" applyBorder="1"/>
    <xf numFmtId="0" fontId="4" fillId="0" borderId="1" xfId="0" applyFont="1" applyBorder="1"/>
    <xf numFmtId="0" fontId="3" fillId="2" borderId="2" xfId="0" applyFont="1" applyFill="1" applyBorder="1"/>
    <xf numFmtId="0" fontId="4" fillId="0" borderId="18" xfId="0" applyFont="1" applyBorder="1"/>
    <xf numFmtId="0" fontId="3" fillId="0" borderId="18" xfId="0" applyFont="1" applyBorder="1"/>
    <xf numFmtId="0" fontId="3" fillId="0" borderId="19" xfId="0" applyFont="1" applyBorder="1"/>
    <xf numFmtId="0" fontId="3" fillId="0" borderId="20" xfId="0" applyFont="1" applyBorder="1"/>
    <xf numFmtId="0" fontId="4" fillId="0" borderId="21" xfId="0" applyFont="1" applyBorder="1"/>
    <xf numFmtId="0" fontId="3" fillId="0" borderId="21" xfId="0" applyFont="1" applyBorder="1"/>
    <xf numFmtId="0" fontId="3" fillId="0" borderId="22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0" xfId="0" applyFont="1"/>
    <xf numFmtId="0" fontId="3" fillId="0" borderId="5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3" xfId="0" applyFont="1" applyBorder="1"/>
    <xf numFmtId="0" fontId="4" fillId="0" borderId="23" xfId="0" applyFont="1" applyBorder="1"/>
    <xf numFmtId="0" fontId="4" fillId="0" borderId="5" xfId="0" applyFont="1" applyBorder="1"/>
    <xf numFmtId="0" fontId="3" fillId="0" borderId="12" xfId="0" applyFont="1" applyBorder="1"/>
    <xf numFmtId="164" fontId="3" fillId="0" borderId="6" xfId="0" applyNumberFormat="1" applyFont="1" applyBorder="1"/>
    <xf numFmtId="164" fontId="3" fillId="0" borderId="0" xfId="0" applyNumberFormat="1" applyFont="1"/>
    <xf numFmtId="164" fontId="3" fillId="0" borderId="8" xfId="0" applyNumberFormat="1" applyFont="1" applyBorder="1"/>
    <xf numFmtId="164" fontId="3" fillId="0" borderId="7" xfId="0" applyNumberFormat="1" applyFont="1" applyBorder="1"/>
    <xf numFmtId="164" fontId="3" fillId="0" borderId="11" xfId="0" applyNumberFormat="1" applyFont="1" applyBorder="1"/>
    <xf numFmtId="164" fontId="3" fillId="0" borderId="9" xfId="0" applyNumberFormat="1" applyFont="1" applyBorder="1"/>
    <xf numFmtId="165" fontId="3" fillId="0" borderId="0" xfId="0" applyNumberFormat="1" applyFont="1"/>
    <xf numFmtId="166" fontId="3" fillId="0" borderId="9" xfId="0" applyNumberFormat="1" applyFont="1" applyBorder="1"/>
    <xf numFmtId="166" fontId="3" fillId="0" borderId="0" xfId="0" applyNumberFormat="1" applyFont="1"/>
    <xf numFmtId="166" fontId="3" fillId="0" borderId="4" xfId="0" applyNumberFormat="1" applyFont="1" applyBorder="1"/>
    <xf numFmtId="166" fontId="3" fillId="0" borderId="23" xfId="0" applyNumberFormat="1" applyFont="1" applyBorder="1"/>
    <xf numFmtId="166" fontId="3" fillId="0" borderId="5" xfId="0" applyNumberFormat="1" applyFont="1" applyBorder="1"/>
    <xf numFmtId="166" fontId="3" fillId="0" borderId="6" xfId="0" applyNumberFormat="1" applyFont="1" applyBorder="1"/>
    <xf numFmtId="166" fontId="3" fillId="0" borderId="7" xfId="0" applyNumberFormat="1" applyFont="1" applyBorder="1"/>
    <xf numFmtId="166" fontId="3" fillId="0" borderId="8" xfId="0" applyNumberFormat="1" applyFont="1" applyBorder="1"/>
    <xf numFmtId="166" fontId="3" fillId="0" borderId="11" xfId="0" applyNumberFormat="1" applyFont="1" applyBorder="1"/>
    <xf numFmtId="0" fontId="4" fillId="0" borderId="24" xfId="0" applyFont="1" applyBorder="1"/>
    <xf numFmtId="0" fontId="3" fillId="0" borderId="25" xfId="0" applyFont="1" applyBorder="1"/>
    <xf numFmtId="0" fontId="4" fillId="0" borderId="26" xfId="0" applyFont="1" applyBorder="1"/>
    <xf numFmtId="0" fontId="3" fillId="0" borderId="27" xfId="0" applyFont="1" applyBorder="1"/>
    <xf numFmtId="0" fontId="4" fillId="0" borderId="28" xfId="0" applyFont="1" applyBorder="1"/>
    <xf numFmtId="0" fontId="3" fillId="0" borderId="29" xfId="0" applyFont="1" applyBorder="1"/>
    <xf numFmtId="0" fontId="3" fillId="0" borderId="24" xfId="0" applyFont="1" applyBorder="1"/>
    <xf numFmtId="0" fontId="3" fillId="0" borderId="30" xfId="0" applyFont="1" applyBorder="1"/>
    <xf numFmtId="0" fontId="3" fillId="0" borderId="26" xfId="0" applyFont="1" applyBorder="1"/>
    <xf numFmtId="0" fontId="3" fillId="0" borderId="28" xfId="0" applyFont="1" applyBorder="1"/>
    <xf numFmtId="0" fontId="3" fillId="0" borderId="31" xfId="0" applyFont="1" applyBorder="1"/>
    <xf numFmtId="0" fontId="0" fillId="0" borderId="32" xfId="0" applyBorder="1"/>
    <xf numFmtId="0" fontId="0" fillId="0" borderId="33" xfId="0" applyBorder="1"/>
    <xf numFmtId="0" fontId="6" fillId="0" borderId="34" xfId="0" applyFont="1" applyBorder="1"/>
    <xf numFmtId="0" fontId="0" fillId="0" borderId="35" xfId="0" applyBorder="1"/>
    <xf numFmtId="0" fontId="5" fillId="0" borderId="35" xfId="0" applyFont="1" applyBorder="1"/>
    <xf numFmtId="0" fontId="3" fillId="3" borderId="25" xfId="0" applyFont="1" applyFill="1" applyBorder="1"/>
    <xf numFmtId="166" fontId="3" fillId="3" borderId="25" xfId="0" applyNumberFormat="1" applyFont="1" applyFill="1" applyBorder="1"/>
    <xf numFmtId="166" fontId="3" fillId="0" borderId="24" xfId="0" applyNumberFormat="1" applyFont="1" applyBorder="1"/>
    <xf numFmtId="166" fontId="3" fillId="0" borderId="30" xfId="0" applyNumberFormat="1" applyFont="1" applyBorder="1"/>
    <xf numFmtId="166" fontId="3" fillId="0" borderId="25" xfId="0" applyNumberFormat="1" applyFont="1" applyBorder="1"/>
    <xf numFmtId="166" fontId="3" fillId="0" borderId="26" xfId="0" applyNumberFormat="1" applyFont="1" applyBorder="1"/>
    <xf numFmtId="166" fontId="3" fillId="0" borderId="27" xfId="0" applyNumberFormat="1" applyFont="1" applyBorder="1"/>
    <xf numFmtId="166" fontId="3" fillId="0" borderId="28" xfId="0" applyNumberFormat="1" applyFont="1" applyBorder="1"/>
    <xf numFmtId="166" fontId="3" fillId="0" borderId="31" xfId="0" applyNumberFormat="1" applyFont="1" applyBorder="1"/>
    <xf numFmtId="166" fontId="3" fillId="0" borderId="29" xfId="0" applyNumberFormat="1" applyFont="1" applyBorder="1"/>
    <xf numFmtId="166" fontId="3" fillId="0" borderId="35" xfId="0" applyNumberFormat="1" applyFont="1" applyBorder="1"/>
    <xf numFmtId="166" fontId="3" fillId="0" borderId="32" xfId="0" applyNumberFormat="1" applyFont="1" applyBorder="1"/>
    <xf numFmtId="166" fontId="3" fillId="0" borderId="33" xfId="0" applyNumberFormat="1" applyFont="1" applyBorder="1"/>
    <xf numFmtId="0" fontId="6" fillId="0" borderId="35" xfId="0" applyFont="1" applyBorder="1" applyAlignment="1">
      <alignment wrapText="1"/>
    </xf>
    <xf numFmtId="0" fontId="6" fillId="0" borderId="35" xfId="0" applyFont="1" applyBorder="1"/>
    <xf numFmtId="1" fontId="4" fillId="0" borderId="1" xfId="0" applyNumberFormat="1" applyFont="1" applyBorder="1"/>
    <xf numFmtId="1" fontId="4" fillId="0" borderId="2" xfId="0" applyNumberFormat="1" applyFont="1" applyBorder="1"/>
    <xf numFmtId="1" fontId="4" fillId="0" borderId="3" xfId="0" applyNumberFormat="1" applyFont="1" applyBorder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1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16</xdr:col>
      <xdr:colOff>0</xdr:colOff>
      <xdr:row>3</xdr:row>
      <xdr:rowOff>7620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511D8A86-903A-4A31-A647-090DC7F01C47}"/>
            </a:ext>
          </a:extLst>
        </xdr:cNvPr>
        <xdr:cNvSpPr txBox="1"/>
      </xdr:nvSpPr>
      <xdr:spPr>
        <a:xfrm>
          <a:off x="5935980" y="0"/>
          <a:ext cx="4267200" cy="807720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/>
            <a:t>Recall that a </a:t>
          </a:r>
          <a:r>
            <a:rPr lang="it-IT" sz="1400" b="1"/>
            <a:t>COLLAR</a:t>
          </a:r>
          <a:r>
            <a:rPr lang="it-IT" sz="1400"/>
            <a:t> is a strategy based on EU options: </a:t>
          </a:r>
        </a:p>
        <a:p>
          <a:r>
            <a:rPr lang="it-IT" sz="1400"/>
            <a:t>1 long asset + 1 long put + 1 short call.</a:t>
          </a:r>
        </a:p>
        <a:p>
          <a:r>
            <a:rPr lang="it-IT" sz="1400"/>
            <a:t>Both</a:t>
          </a:r>
          <a:r>
            <a:rPr lang="it-IT" sz="1400" baseline="0"/>
            <a:t> the options are </a:t>
          </a:r>
          <a:r>
            <a:rPr lang="it-IT" sz="1400" u="sng" baseline="0"/>
            <a:t>out-of-the-money</a:t>
          </a:r>
          <a:r>
            <a:rPr lang="it-IT" sz="1400" baseline="0"/>
            <a:t>.</a:t>
          </a:r>
        </a:p>
      </xdr:txBody>
    </xdr:sp>
    <xdr:clientData/>
  </xdr:twoCellAnchor>
  <xdr:twoCellAnchor editAs="oneCell">
    <xdr:from>
      <xdr:col>22</xdr:col>
      <xdr:colOff>43793</xdr:colOff>
      <xdr:row>35</xdr:row>
      <xdr:rowOff>72989</xdr:rowOff>
    </xdr:from>
    <xdr:to>
      <xdr:col>32</xdr:col>
      <xdr:colOff>545443</xdr:colOff>
      <xdr:row>57</xdr:row>
      <xdr:rowOff>168239</xdr:rowOff>
    </xdr:to>
    <xdr:pic>
      <xdr:nvPicPr>
        <xdr:cNvPr id="6" name="Immagine 17">
          <a:extLst>
            <a:ext uri="{FF2B5EF4-FFF2-40B4-BE49-F238E27FC236}">
              <a16:creationId xmlns:a16="http://schemas.microsoft.com/office/drawing/2014/main" id="{D4C44272-725C-785A-81AD-3F123F182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21034" y="8802414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82</xdr:row>
      <xdr:rowOff>-1</xdr:rowOff>
    </xdr:from>
    <xdr:to>
      <xdr:col>32</xdr:col>
      <xdr:colOff>501650</xdr:colOff>
      <xdr:row>104</xdr:row>
      <xdr:rowOff>95249</xdr:rowOff>
    </xdr:to>
    <xdr:pic>
      <xdr:nvPicPr>
        <xdr:cNvPr id="9" name="Immagine 18">
          <a:extLst>
            <a:ext uri="{FF2B5EF4-FFF2-40B4-BE49-F238E27FC236}">
              <a16:creationId xmlns:a16="http://schemas.microsoft.com/office/drawing/2014/main" id="{9B70ECFD-F471-632D-3DFD-A5BD86FBB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77241" y="20392988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</xdr:row>
      <xdr:rowOff>29196</xdr:rowOff>
    </xdr:from>
    <xdr:to>
      <xdr:col>32</xdr:col>
      <xdr:colOff>501650</xdr:colOff>
      <xdr:row>81</xdr:row>
      <xdr:rowOff>124446</xdr:rowOff>
    </xdr:to>
    <xdr:pic>
      <xdr:nvPicPr>
        <xdr:cNvPr id="8" name="Immagine 19">
          <a:extLst>
            <a:ext uri="{FF2B5EF4-FFF2-40B4-BE49-F238E27FC236}">
              <a16:creationId xmlns:a16="http://schemas.microsoft.com/office/drawing/2014/main" id="{E1B65A8F-FAB7-674E-4AF3-617EA5C4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77241" y="14714483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642298</xdr:colOff>
      <xdr:row>13</xdr:row>
      <xdr:rowOff>14597</xdr:rowOff>
    </xdr:from>
    <xdr:to>
      <xdr:col>39</xdr:col>
      <xdr:colOff>531940</xdr:colOff>
      <xdr:row>34</xdr:row>
      <xdr:rowOff>211956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BAADC02-9EA9-3FC6-AB97-9316602F9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57241" y="3284482"/>
          <a:ext cx="7772400" cy="54087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16</xdr:col>
      <xdr:colOff>0</xdr:colOff>
      <xdr:row>3</xdr:row>
      <xdr:rowOff>7620</xdr:rowOff>
    </xdr:to>
    <xdr:sp macro="" textlink="">
      <xdr:nvSpPr>
        <xdr:cNvPr id="2" name="CasellaDiTesto 2">
          <a:extLst>
            <a:ext uri="{FF2B5EF4-FFF2-40B4-BE49-F238E27FC236}">
              <a16:creationId xmlns:a16="http://schemas.microsoft.com/office/drawing/2014/main" id="{08BF2FD2-3FE5-4BF9-A878-406BCAE4D6D3}"/>
            </a:ext>
          </a:extLst>
        </xdr:cNvPr>
        <xdr:cNvSpPr txBox="1"/>
      </xdr:nvSpPr>
      <xdr:spPr>
        <a:xfrm>
          <a:off x="5676900" y="0"/>
          <a:ext cx="4067175" cy="779145"/>
        </a:xfrm>
        <a:prstGeom prst="rect">
          <a:avLst/>
        </a:prstGeom>
        <a:solidFill>
          <a:schemeClr val="lt1"/>
        </a:solidFill>
        <a:ln w="381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/>
            <a:t>Recall that a </a:t>
          </a:r>
          <a:r>
            <a:rPr lang="it-IT" sz="1400" b="1"/>
            <a:t>COLLAR</a:t>
          </a:r>
          <a:r>
            <a:rPr lang="it-IT" sz="1400"/>
            <a:t> is a strategy based on EU options: </a:t>
          </a:r>
        </a:p>
        <a:p>
          <a:r>
            <a:rPr lang="it-IT" sz="1400"/>
            <a:t>1 long asset + 1 long put + 1 short call.</a:t>
          </a:r>
        </a:p>
        <a:p>
          <a:r>
            <a:rPr lang="it-IT" sz="1400"/>
            <a:t>Both</a:t>
          </a:r>
          <a:r>
            <a:rPr lang="it-IT" sz="1400" baseline="0"/>
            <a:t> the options are </a:t>
          </a:r>
          <a:r>
            <a:rPr lang="it-IT" sz="1400" u="sng" baseline="0"/>
            <a:t>out-of-the-money</a:t>
          </a:r>
          <a:r>
            <a:rPr lang="it-IT" sz="1400" baseline="0"/>
            <a:t>.</a:t>
          </a:r>
        </a:p>
      </xdr:txBody>
    </xdr:sp>
    <xdr:clientData/>
  </xdr:twoCellAnchor>
  <xdr:twoCellAnchor editAs="oneCell">
    <xdr:from>
      <xdr:col>22</xdr:col>
      <xdr:colOff>185855</xdr:colOff>
      <xdr:row>35</xdr:row>
      <xdr:rowOff>185853</xdr:rowOff>
    </xdr:from>
    <xdr:to>
      <xdr:col>31</xdr:col>
      <xdr:colOff>436757</xdr:colOff>
      <xdr:row>57</xdr:row>
      <xdr:rowOff>68146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B4B7C34-06B6-A656-02DB-C5BE7D3A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07318" y="8905487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139391</xdr:colOff>
      <xdr:row>59</xdr:row>
      <xdr:rowOff>185854</xdr:rowOff>
    </xdr:from>
    <xdr:to>
      <xdr:col>31</xdr:col>
      <xdr:colOff>390293</xdr:colOff>
      <xdr:row>79</xdr:row>
      <xdr:rowOff>182756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924AAFE7-49BE-05CB-604B-FC1991CC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60854" y="14852805"/>
          <a:ext cx="7112000" cy="4953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30976</xdr:colOff>
      <xdr:row>82</xdr:row>
      <xdr:rowOff>0</xdr:rowOff>
    </xdr:from>
    <xdr:to>
      <xdr:col>31</xdr:col>
      <xdr:colOff>281878</xdr:colOff>
      <xdr:row>103</xdr:row>
      <xdr:rowOff>130097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2BE9CF89-E138-F8CC-5F76-34042AC3F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52439" y="20366463"/>
          <a:ext cx="7112000" cy="533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586058</xdr:colOff>
      <xdr:row>12</xdr:row>
      <xdr:rowOff>198864</xdr:rowOff>
    </xdr:from>
    <xdr:to>
      <xdr:col>38</xdr:col>
      <xdr:colOff>372327</xdr:colOff>
      <xdr:row>34</xdr:row>
      <xdr:rowOff>81157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FB2E4E9-7CDB-77AF-CFA0-EBD670D6C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04717" y="3218986"/>
          <a:ext cx="7112000" cy="5334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ederico Maria Riva" id="{EB4479DB-BF4C-4F64-B732-7181E7D56C0E}" userId="S::10771166@polimi.it::d1f6a8b8-265f-4d91-8d0c-6c80e006692a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8" dT="2024-05-13T13:11:22.44" personId="{EB4479DB-BF4C-4F64-B732-7181E7D56C0E}" id="{C761CDCB-A8D4-4FF5-9222-D5C7C747484C}">
    <text xml:space="preserve">Calcolo dei Valori mediante B&amp;S, la differenza di prezzo è dovuto alla continuità vs la discretezza della formula impiegata
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4"/>
  <sheetViews>
    <sheetView topLeftCell="U25" zoomScale="77" zoomScaleNormal="40" workbookViewId="0">
      <selection activeCell="AJ28" sqref="AJ28"/>
    </sheetView>
  </sheetViews>
  <sheetFormatPr defaultColWidth="8.7109375" defaultRowHeight="18.75" x14ac:dyDescent="0.3"/>
  <cols>
    <col min="1" max="1" width="15.85546875" style="5" bestFit="1" customWidth="1"/>
    <col min="2" max="2" width="8.7109375" style="5" bestFit="1" customWidth="1"/>
    <col min="3" max="21" width="15.7109375" style="5" bestFit="1" customWidth="1"/>
    <col min="22" max="22" width="8.7109375" style="5"/>
    <col min="23" max="23" width="15.7109375" style="5" bestFit="1" customWidth="1"/>
    <col min="24" max="24" width="8.7109375" style="5"/>
    <col min="25" max="44" width="15.7109375" style="5" bestFit="1" customWidth="1"/>
    <col min="45" max="16384" width="8.7109375" style="5"/>
  </cols>
  <sheetData>
    <row r="1" spans="1:18" s="15" customFormat="1" ht="21" x14ac:dyDescent="0.35">
      <c r="A1" s="101" t="s">
        <v>0</v>
      </c>
      <c r="B1" s="101"/>
      <c r="C1" s="101"/>
      <c r="D1" s="101"/>
      <c r="E1" s="101"/>
      <c r="F1" s="101"/>
      <c r="G1" s="101"/>
      <c r="H1" s="101"/>
    </row>
    <row r="2" spans="1:18" s="15" customFormat="1" ht="21" x14ac:dyDescent="0.35">
      <c r="A2" s="101" t="s">
        <v>1</v>
      </c>
      <c r="B2" s="101"/>
      <c r="C2" s="101"/>
      <c r="D2" s="101"/>
      <c r="E2" s="101"/>
      <c r="F2" s="101"/>
      <c r="G2" s="101"/>
      <c r="H2" s="101"/>
    </row>
    <row r="3" spans="1:18" s="15" customFormat="1" ht="21" x14ac:dyDescent="0.35">
      <c r="A3" s="101"/>
      <c r="B3" s="101"/>
      <c r="C3" s="101"/>
      <c r="D3" s="101"/>
      <c r="E3" s="101"/>
      <c r="F3" s="101"/>
      <c r="G3" s="101"/>
      <c r="H3" s="101"/>
    </row>
    <row r="4" spans="1:18" ht="19.5" thickBot="1" x14ac:dyDescent="0.35"/>
    <row r="5" spans="1:18" x14ac:dyDescent="0.3">
      <c r="A5" s="21" t="s">
        <v>2</v>
      </c>
      <c r="B5" s="26" t="s">
        <v>3</v>
      </c>
      <c r="C5" s="27">
        <v>1</v>
      </c>
      <c r="D5" s="27"/>
      <c r="E5" s="26" t="s">
        <v>4</v>
      </c>
      <c r="F5" s="28">
        <f>EXP(C6*SQRT(1/C8))</f>
        <v>1.1051709180756477</v>
      </c>
      <c r="J5" s="37" t="s">
        <v>5</v>
      </c>
      <c r="K5" s="36">
        <f>(EXP(C9*1/4)-F6)/(F5-F6)</f>
        <v>0.48751561546364963</v>
      </c>
    </row>
    <row r="6" spans="1:18" x14ac:dyDescent="0.3">
      <c r="A6" s="22" t="s">
        <v>6</v>
      </c>
      <c r="B6" s="4" t="s">
        <v>7</v>
      </c>
      <c r="C6" s="2">
        <v>0.2</v>
      </c>
      <c r="D6" s="2"/>
      <c r="E6" s="4" t="s">
        <v>8</v>
      </c>
      <c r="F6" s="29">
        <f>1/F5</f>
        <v>0.90483741803595952</v>
      </c>
      <c r="J6" s="34" t="s">
        <v>9</v>
      </c>
      <c r="K6" s="7">
        <f>1-K5</f>
        <v>0.51248438453635037</v>
      </c>
    </row>
    <row r="7" spans="1:18" ht="19.5" thickBot="1" x14ac:dyDescent="0.35">
      <c r="A7" s="22" t="s">
        <v>10</v>
      </c>
      <c r="B7" s="4" t="s">
        <v>11</v>
      </c>
      <c r="C7" s="2">
        <v>1</v>
      </c>
      <c r="D7" s="2"/>
      <c r="E7" s="2"/>
      <c r="F7" s="29"/>
      <c r="J7" s="38" t="s">
        <v>12</v>
      </c>
      <c r="K7" s="17">
        <f>EXP(-C9*1/4)</f>
        <v>0.99750312239746008</v>
      </c>
      <c r="Q7" s="102"/>
      <c r="R7" s="102"/>
    </row>
    <row r="8" spans="1:18" x14ac:dyDescent="0.3">
      <c r="A8" s="22" t="s">
        <v>13</v>
      </c>
      <c r="B8" s="4" t="s">
        <v>14</v>
      </c>
      <c r="C8" s="3">
        <v>4</v>
      </c>
      <c r="D8" s="2"/>
      <c r="E8" s="2"/>
      <c r="F8" s="29"/>
      <c r="Q8" s="103" t="s">
        <v>15</v>
      </c>
      <c r="R8" s="104"/>
    </row>
    <row r="9" spans="1:18" x14ac:dyDescent="0.3">
      <c r="A9" s="22" t="s">
        <v>16</v>
      </c>
      <c r="B9" s="4" t="s">
        <v>17</v>
      </c>
      <c r="C9" s="2">
        <v>0.01</v>
      </c>
      <c r="D9" s="2"/>
      <c r="E9" s="2"/>
      <c r="F9" s="29"/>
      <c r="Q9" s="6" t="s">
        <v>18</v>
      </c>
      <c r="R9" s="7">
        <f>(LN(C5/C10)+(C9+C6*C6/2)*C7)/C6*SQRT(C7)</f>
        <v>1.2657177565710489</v>
      </c>
    </row>
    <row r="10" spans="1:18" ht="19.5" thickBot="1" x14ac:dyDescent="0.35">
      <c r="A10" s="23" t="s">
        <v>19</v>
      </c>
      <c r="B10" s="30" t="s">
        <v>20</v>
      </c>
      <c r="C10" s="31">
        <v>0.8</v>
      </c>
      <c r="D10" s="31"/>
      <c r="E10" s="31"/>
      <c r="F10" s="32"/>
      <c r="Q10" s="6" t="s">
        <v>21</v>
      </c>
      <c r="R10" s="7">
        <f>R9-C6*SQRT(C7)</f>
        <v>1.0657177565710489</v>
      </c>
    </row>
    <row r="11" spans="1:18" ht="19.5" thickBot="1" x14ac:dyDescent="0.35">
      <c r="Q11" s="6" t="s">
        <v>22</v>
      </c>
      <c r="R11" s="7">
        <f>_xlfn.NORM.S.DIST(R9,TRUE)</f>
        <v>0.89719292559733332</v>
      </c>
    </row>
    <row r="12" spans="1:18" ht="19.5" thickBot="1" x14ac:dyDescent="0.35">
      <c r="B12" s="93" t="s">
        <v>23</v>
      </c>
      <c r="C12" s="94"/>
      <c r="D12" s="94"/>
      <c r="E12" s="94"/>
      <c r="F12" s="95"/>
      <c r="H12" s="20" t="s">
        <v>24</v>
      </c>
      <c r="J12" s="93" t="s">
        <v>25</v>
      </c>
      <c r="K12" s="94"/>
      <c r="L12" s="94"/>
      <c r="M12" s="94"/>
      <c r="N12" s="95"/>
      <c r="Q12" s="6" t="s">
        <v>26</v>
      </c>
      <c r="R12" s="7">
        <f>_xlfn.NORM.S.DIST(R10,TRUE)</f>
        <v>0.85672437581686678</v>
      </c>
    </row>
    <row r="13" spans="1:18" ht="19.5" thickBot="1" x14ac:dyDescent="0.35">
      <c r="B13" s="8">
        <v>0</v>
      </c>
      <c r="C13" s="9">
        <v>1</v>
      </c>
      <c r="D13" s="9">
        <v>2</v>
      </c>
      <c r="E13" s="9">
        <v>3</v>
      </c>
      <c r="F13" s="10">
        <v>4</v>
      </c>
      <c r="H13" s="18"/>
      <c r="J13" s="11">
        <v>4</v>
      </c>
      <c r="K13" s="9">
        <v>3</v>
      </c>
      <c r="L13" s="9">
        <v>2</v>
      </c>
      <c r="M13" s="9">
        <v>1</v>
      </c>
      <c r="N13" s="12">
        <v>0</v>
      </c>
      <c r="Q13" s="13" t="s">
        <v>27</v>
      </c>
      <c r="R13" s="14">
        <f>C5*R11-C10*EXP(-C9*C7)*R12</f>
        <v>0.21863306492025436</v>
      </c>
    </row>
    <row r="14" spans="1:18" x14ac:dyDescent="0.3">
      <c r="B14" s="6">
        <v>1</v>
      </c>
      <c r="C14" s="5">
        <f>$C$5*F5</f>
        <v>1.1051709180756477</v>
      </c>
      <c r="D14" s="5">
        <f>C14*F5</f>
        <v>1.2214027581601701</v>
      </c>
      <c r="E14" s="5">
        <f>D14*F5</f>
        <v>1.3498588075760034</v>
      </c>
      <c r="F14" s="7">
        <f>E14*F5</f>
        <v>1.4918246976412708</v>
      </c>
      <c r="H14" s="18">
        <f>MAX(F14-$C$10,0)</f>
        <v>0.69182469764127075</v>
      </c>
      <c r="J14" s="6">
        <v>0.69182469764127075</v>
      </c>
      <c r="K14" s="5">
        <f>($K$5*J14+J15*$K$6)*$K$7</f>
        <v>0.55185630965803534</v>
      </c>
      <c r="L14" s="5">
        <f t="shared" ref="L14:N14" si="0">($K$5*K14+K15*$K$6)*$K$7</f>
        <v>0.42539277480602433</v>
      </c>
      <c r="M14" s="5">
        <f t="shared" si="0"/>
        <v>0.3111484742203372</v>
      </c>
      <c r="N14" s="7">
        <f t="shared" si="0"/>
        <v>0.21681643567294281</v>
      </c>
    </row>
    <row r="15" spans="1:18" x14ac:dyDescent="0.3">
      <c r="B15" s="6"/>
      <c r="C15" s="5">
        <f>$C$5*F6</f>
        <v>0.90483741803595952</v>
      </c>
      <c r="D15" s="5">
        <f>C14*F6</f>
        <v>1</v>
      </c>
      <c r="E15" s="5">
        <f>D15*F5</f>
        <v>1.1051709180756477</v>
      </c>
      <c r="F15" s="7">
        <f>E14*F6</f>
        <v>1.2214027581601701</v>
      </c>
      <c r="H15" s="18">
        <f t="shared" ref="H15:H18" si="1">MAX(F15-$C$10,0)</f>
        <v>0.42140275816017003</v>
      </c>
      <c r="J15" s="6">
        <v>0.42140275816017003</v>
      </c>
      <c r="K15" s="5">
        <f>($K$5*J15+J16*$K$6)*$K$7</f>
        <v>0.3071684201576797</v>
      </c>
      <c r="L15" s="5">
        <f t="shared" ref="L15:M15" si="2">($K$5*K15+K16*$K$6)*$K$7</f>
        <v>0.20399001664585431</v>
      </c>
      <c r="M15" s="5">
        <f t="shared" si="2"/>
        <v>0.12813934814379643</v>
      </c>
      <c r="N15" s="7"/>
    </row>
    <row r="16" spans="1:18" x14ac:dyDescent="0.3">
      <c r="B16" s="6"/>
      <c r="D16" s="5">
        <f>C15*F6</f>
        <v>0.81873075307798171</v>
      </c>
      <c r="E16" s="5">
        <f>D15*F6</f>
        <v>0.90483741803595952</v>
      </c>
      <c r="F16" s="7">
        <f>E15*F6</f>
        <v>1</v>
      </c>
      <c r="H16" s="18">
        <f t="shared" si="1"/>
        <v>0.19999999999999996</v>
      </c>
      <c r="J16" s="6">
        <v>0.19999999999999996</v>
      </c>
      <c r="K16" s="5">
        <f t="shared" ref="K16:L18" si="3">($K$5*J16+J17*$K$6)*$K$7</f>
        <v>0.10683492011799142</v>
      </c>
      <c r="L16" s="5">
        <f t="shared" si="3"/>
        <v>5.6610073682980967E-2</v>
      </c>
      <c r="N16" s="7"/>
    </row>
    <row r="17" spans="1:44" x14ac:dyDescent="0.3">
      <c r="B17" s="6"/>
      <c r="E17" s="5">
        <f>D16*F6</f>
        <v>0.74081822068171765</v>
      </c>
      <c r="F17" s="7">
        <f>E16*F6</f>
        <v>0.81873075307798171</v>
      </c>
      <c r="H17" s="18">
        <f t="shared" si="1"/>
        <v>1.8730753077981666E-2</v>
      </c>
      <c r="J17" s="6">
        <v>1.8730753077981666E-2</v>
      </c>
      <c r="K17" s="5">
        <f t="shared" si="3"/>
        <v>9.1087342906530956E-3</v>
      </c>
      <c r="N17" s="7"/>
    </row>
    <row r="18" spans="1:44" ht="19.5" thickBot="1" x14ac:dyDescent="0.35">
      <c r="B18" s="13"/>
      <c r="C18" s="16"/>
      <c r="D18" s="16"/>
      <c r="E18" s="16"/>
      <c r="F18" s="17">
        <f>E17*F6</f>
        <v>0.67032004603563911</v>
      </c>
      <c r="H18" s="19">
        <f t="shared" si="1"/>
        <v>0</v>
      </c>
      <c r="J18" s="13">
        <v>0</v>
      </c>
      <c r="K18" s="16">
        <f t="shared" si="3"/>
        <v>0</v>
      </c>
      <c r="L18" s="16"/>
      <c r="M18" s="16"/>
      <c r="N18" s="17"/>
    </row>
    <row r="23" spans="1:44" ht="19.5" thickBot="1" x14ac:dyDescent="0.35"/>
    <row r="24" spans="1:44" ht="19.5" thickBot="1" x14ac:dyDescent="0.35">
      <c r="A24" s="24" t="s">
        <v>2</v>
      </c>
      <c r="B24" s="9" t="s">
        <v>3</v>
      </c>
      <c r="C24" s="9">
        <v>1</v>
      </c>
      <c r="D24" s="9"/>
      <c r="E24" s="33" t="s">
        <v>4</v>
      </c>
      <c r="F24" s="12">
        <f>EXP(C25*SQRT((C26/C27)))</f>
        <v>1.0469520640827252</v>
      </c>
      <c r="J24" s="37" t="s">
        <v>5</v>
      </c>
      <c r="K24" s="36">
        <f>(EXP(C28*C26/C27)-F25)/(F24-F25)</f>
        <v>0.49426611577314755</v>
      </c>
    </row>
    <row r="25" spans="1:44" ht="19.5" thickBot="1" x14ac:dyDescent="0.35">
      <c r="A25" s="24" t="s">
        <v>6</v>
      </c>
      <c r="B25" s="9" t="s">
        <v>7</v>
      </c>
      <c r="C25" s="9">
        <v>0.2</v>
      </c>
      <c r="D25" s="9"/>
      <c r="E25" s="33" t="s">
        <v>8</v>
      </c>
      <c r="F25" s="12">
        <f>1/F24</f>
        <v>0.95515356844550303</v>
      </c>
      <c r="J25" s="34" t="s">
        <v>9</v>
      </c>
      <c r="K25" s="7">
        <f>1-K24</f>
        <v>0.50573388422685239</v>
      </c>
    </row>
    <row r="26" spans="1:44" ht="19.5" thickBot="1" x14ac:dyDescent="0.35">
      <c r="A26" s="24" t="s">
        <v>10</v>
      </c>
      <c r="B26" s="9" t="s">
        <v>11</v>
      </c>
      <c r="C26" s="9">
        <v>1</v>
      </c>
      <c r="D26" s="9"/>
      <c r="E26" s="9"/>
      <c r="F26" s="12"/>
      <c r="J26" s="38" t="s">
        <v>12</v>
      </c>
      <c r="K26" s="5">
        <f>EXP(-C28*C26/C27)</f>
        <v>0.99947382269038565</v>
      </c>
    </row>
    <row r="27" spans="1:44" ht="19.5" thickBot="1" x14ac:dyDescent="0.35">
      <c r="A27" s="24" t="s">
        <v>13</v>
      </c>
      <c r="B27" s="9" t="s">
        <v>14</v>
      </c>
      <c r="C27" s="25">
        <v>19</v>
      </c>
      <c r="D27" s="9"/>
      <c r="E27" s="9"/>
      <c r="F27" s="12"/>
    </row>
    <row r="28" spans="1:44" ht="19.5" thickBot="1" x14ac:dyDescent="0.35">
      <c r="A28" s="24" t="s">
        <v>16</v>
      </c>
      <c r="B28" s="9" t="s">
        <v>17</v>
      </c>
      <c r="C28" s="9">
        <v>0.01</v>
      </c>
      <c r="D28" s="9"/>
      <c r="E28" s="9"/>
      <c r="F28" s="12"/>
    </row>
    <row r="29" spans="1:44" ht="19.5" thickBot="1" x14ac:dyDescent="0.35">
      <c r="A29" s="24" t="s">
        <v>19</v>
      </c>
      <c r="B29" s="9" t="s">
        <v>20</v>
      </c>
      <c r="C29" s="9">
        <v>0.8</v>
      </c>
      <c r="D29" s="9"/>
      <c r="E29" s="9"/>
      <c r="F29" s="12"/>
    </row>
    <row r="30" spans="1:44" ht="19.5" thickBot="1" x14ac:dyDescent="0.35"/>
    <row r="31" spans="1:44" ht="19.5" thickBot="1" x14ac:dyDescent="0.35">
      <c r="B31" s="93" t="s">
        <v>23</v>
      </c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5"/>
      <c r="W31" s="96" t="s">
        <v>24</v>
      </c>
      <c r="Y31" s="98" t="s">
        <v>25</v>
      </c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100"/>
    </row>
    <row r="32" spans="1:44" ht="19.5" thickBot="1" x14ac:dyDescent="0.35">
      <c r="B32" s="24">
        <v>0</v>
      </c>
      <c r="C32" s="33">
        <v>1</v>
      </c>
      <c r="D32" s="33">
        <v>2</v>
      </c>
      <c r="E32" s="33">
        <v>3</v>
      </c>
      <c r="F32" s="33">
        <v>4</v>
      </c>
      <c r="G32" s="33">
        <v>5</v>
      </c>
      <c r="H32" s="33">
        <v>6</v>
      </c>
      <c r="I32" s="33">
        <v>7</v>
      </c>
      <c r="J32" s="33">
        <v>8</v>
      </c>
      <c r="K32" s="33">
        <v>9</v>
      </c>
      <c r="L32" s="33">
        <v>10</v>
      </c>
      <c r="M32" s="33">
        <v>11</v>
      </c>
      <c r="N32" s="33">
        <v>12</v>
      </c>
      <c r="O32" s="33">
        <v>13</v>
      </c>
      <c r="P32" s="33">
        <v>14</v>
      </c>
      <c r="Q32" s="33">
        <v>15</v>
      </c>
      <c r="R32" s="33">
        <v>16</v>
      </c>
      <c r="S32" s="33">
        <v>17</v>
      </c>
      <c r="T32" s="33">
        <v>18</v>
      </c>
      <c r="U32" s="39">
        <v>19</v>
      </c>
      <c r="W32" s="97"/>
      <c r="Y32" s="90">
        <v>19</v>
      </c>
      <c r="Z32" s="91">
        <v>18</v>
      </c>
      <c r="AA32" s="91">
        <v>17</v>
      </c>
      <c r="AB32" s="91">
        <v>16</v>
      </c>
      <c r="AC32" s="91">
        <v>15</v>
      </c>
      <c r="AD32" s="91">
        <v>14</v>
      </c>
      <c r="AE32" s="91">
        <v>13</v>
      </c>
      <c r="AF32" s="91">
        <v>12</v>
      </c>
      <c r="AG32" s="91">
        <v>11</v>
      </c>
      <c r="AH32" s="91">
        <v>10</v>
      </c>
      <c r="AI32" s="91">
        <v>9</v>
      </c>
      <c r="AJ32" s="91">
        <v>8</v>
      </c>
      <c r="AK32" s="91">
        <v>7</v>
      </c>
      <c r="AL32" s="91">
        <v>6</v>
      </c>
      <c r="AM32" s="91">
        <v>5</v>
      </c>
      <c r="AN32" s="91">
        <v>4</v>
      </c>
      <c r="AO32" s="91">
        <v>3</v>
      </c>
      <c r="AP32" s="91">
        <v>2</v>
      </c>
      <c r="AQ32" s="91">
        <v>1</v>
      </c>
      <c r="AR32" s="92">
        <v>0</v>
      </c>
    </row>
    <row r="33" spans="2:44" x14ac:dyDescent="0.3">
      <c r="B33" s="6">
        <v>1</v>
      </c>
      <c r="C33" s="5">
        <f>$F$24*B33</f>
        <v>1.0469520640827252</v>
      </c>
      <c r="D33" s="5">
        <f t="shared" ref="D33:U33" si="4">$F$24*C33</f>
        <v>1.0961086244870788</v>
      </c>
      <c r="E33" s="5">
        <f t="shared" si="4"/>
        <v>1.1475731868656238</v>
      </c>
      <c r="F33" s="5">
        <f t="shared" si="4"/>
        <v>1.2014541166749557</v>
      </c>
      <c r="G33" s="5">
        <f t="shared" si="4"/>
        <v>1.2578648673535322</v>
      </c>
      <c r="H33" s="5">
        <f t="shared" si="4"/>
        <v>1.316924219212924</v>
      </c>
      <c r="I33" s="5">
        <f t="shared" si="4"/>
        <v>1.3787565295455022</v>
      </c>
      <c r="J33" s="5">
        <f t="shared" si="4"/>
        <v>1.4434919944751985</v>
      </c>
      <c r="K33" s="5">
        <f t="shared" si="4"/>
        <v>1.5112669231026989</v>
      </c>
      <c r="L33" s="5">
        <f t="shared" si="4"/>
        <v>1.5822240245223198</v>
      </c>
      <c r="M33" s="5">
        <f t="shared" si="4"/>
        <v>1.6565127083149191</v>
      </c>
      <c r="N33" s="5">
        <f t="shared" si="4"/>
        <v>1.73428939914957</v>
      </c>
      <c r="O33" s="5">
        <f t="shared" si="4"/>
        <v>1.8157178661564317</v>
      </c>
      <c r="P33" s="5">
        <f t="shared" si="4"/>
        <v>1.9009695677643577</v>
      </c>
      <c r="Q33" s="5">
        <f t="shared" si="4"/>
        <v>1.9902240127293402</v>
      </c>
      <c r="R33" s="5">
        <f t="shared" si="4"/>
        <v>2.0836691381139869</v>
      </c>
      <c r="S33" s="5">
        <f t="shared" si="4"/>
        <v>2.1815017050139116</v>
      </c>
      <c r="T33" s="5">
        <f t="shared" si="4"/>
        <v>2.283927712864299</v>
      </c>
      <c r="U33" s="7">
        <f t="shared" si="4"/>
        <v>2.3911628331990156</v>
      </c>
      <c r="W33" s="42">
        <f>MAX(U33-$C$29,0)</f>
        <v>1.5911628331990155</v>
      </c>
      <c r="Y33" s="43">
        <v>1.5911628331990155</v>
      </c>
      <c r="Z33" s="44">
        <f>(Y33*$K$24+Y34*$K$25)*$K$26</f>
        <v>1.4843486547119902</v>
      </c>
      <c r="AA33" s="44">
        <f t="shared" ref="AA33:AR47" si="5">(Z33*$K$24+Z34*$K$25)*$K$26</f>
        <v>1.3823433672192453</v>
      </c>
      <c r="AB33" s="44">
        <f t="shared" si="5"/>
        <v>1.2849312993034576</v>
      </c>
      <c r="AC33" s="44">
        <f t="shared" si="5"/>
        <v>1.1919064516459239</v>
      </c>
      <c r="AD33" s="44">
        <f t="shared" si="5"/>
        <v>1.1030720632674502</v>
      </c>
      <c r="AE33" s="44">
        <f t="shared" si="5"/>
        <v>1.0182401972217887</v>
      </c>
      <c r="AF33" s="44">
        <f t="shared" si="5"/>
        <v>0.93723134486924464</v>
      </c>
      <c r="AG33" s="44">
        <f t="shared" si="5"/>
        <v>0.85987404789720157</v>
      </c>
      <c r="AH33" s="44">
        <f t="shared" si="5"/>
        <v>0.78600453729167563</v>
      </c>
      <c r="AI33" s="44">
        <f t="shared" si="5"/>
        <v>0.71546638849970823</v>
      </c>
      <c r="AJ33" s="44">
        <f t="shared" si="5"/>
        <v>0.648110192056495</v>
      </c>
      <c r="AK33" s="44">
        <f t="shared" si="5"/>
        <v>0.58379463043855939</v>
      </c>
      <c r="AL33" s="44">
        <f t="shared" si="5"/>
        <v>0.52239866110650413</v>
      </c>
      <c r="AM33" s="44">
        <f t="shared" si="5"/>
        <v>0.46385132283269009</v>
      </c>
      <c r="AN33" s="44">
        <f t="shared" si="5"/>
        <v>0.40817043862276703</v>
      </c>
      <c r="AO33" s="44">
        <f t="shared" si="5"/>
        <v>0.35548990901354011</v>
      </c>
      <c r="AP33" s="44">
        <f t="shared" si="5"/>
        <v>0.3060575790223769</v>
      </c>
      <c r="AQ33" s="44">
        <f t="shared" si="5"/>
        <v>0.26019882824889212</v>
      </c>
      <c r="AR33" s="46">
        <f t="shared" si="5"/>
        <v>0.21825551159510412</v>
      </c>
    </row>
    <row r="34" spans="2:44" x14ac:dyDescent="0.3">
      <c r="B34" s="6"/>
      <c r="C34" s="5">
        <f>B33*$F$25</f>
        <v>0.95515356844550303</v>
      </c>
      <c r="D34" s="5">
        <f t="shared" ref="D34:U48" si="6">C33*$F$25</f>
        <v>1</v>
      </c>
      <c r="E34" s="5">
        <f t="shared" si="6"/>
        <v>1.0469520640827252</v>
      </c>
      <c r="F34" s="5">
        <f t="shared" si="6"/>
        <v>1.0961086244870786</v>
      </c>
      <c r="G34" s="5">
        <f t="shared" si="6"/>
        <v>1.1475731868656236</v>
      </c>
      <c r="H34" s="5">
        <f t="shared" si="6"/>
        <v>1.2014541166749557</v>
      </c>
      <c r="I34" s="5">
        <f t="shared" si="6"/>
        <v>1.2578648673535322</v>
      </c>
      <c r="J34" s="5">
        <f t="shared" si="6"/>
        <v>1.316924219212924</v>
      </c>
      <c r="K34" s="5">
        <f t="shared" si="6"/>
        <v>1.3787565295455022</v>
      </c>
      <c r="L34" s="5">
        <f t="shared" si="6"/>
        <v>1.4434919944751985</v>
      </c>
      <c r="M34" s="5">
        <f t="shared" si="6"/>
        <v>1.5112669231026989</v>
      </c>
      <c r="N34" s="5">
        <f t="shared" si="6"/>
        <v>1.5822240245223198</v>
      </c>
      <c r="O34" s="5">
        <f t="shared" si="6"/>
        <v>1.6565127083149191</v>
      </c>
      <c r="P34" s="5">
        <f t="shared" si="6"/>
        <v>1.73428939914957</v>
      </c>
      <c r="Q34" s="5">
        <f t="shared" si="6"/>
        <v>1.8157178661564317</v>
      </c>
      <c r="R34" s="5">
        <f t="shared" si="6"/>
        <v>1.9009695677643577</v>
      </c>
      <c r="S34" s="5">
        <f t="shared" si="6"/>
        <v>1.9902240127293402</v>
      </c>
      <c r="T34" s="5">
        <f t="shared" si="6"/>
        <v>2.0836691381139869</v>
      </c>
      <c r="U34" s="7">
        <f t="shared" si="6"/>
        <v>2.1815017050139112</v>
      </c>
      <c r="W34" s="18">
        <f t="shared" ref="W34:W52" si="7">MAX(U34-$C$29,0)</f>
        <v>1.3815017050139111</v>
      </c>
      <c r="Y34" s="43">
        <v>1.3815017050139111</v>
      </c>
      <c r="Z34" s="44">
        <f t="shared" ref="Z34:AO51" si="8">(Y34*$K$24+Y35*$K$25)*$K$26</f>
        <v>1.2840900799616781</v>
      </c>
      <c r="AA34" s="44">
        <f t="shared" si="8"/>
        <v>1.1910656749346744</v>
      </c>
      <c r="AB34" s="44">
        <f t="shared" si="8"/>
        <v>1.1022317289538286</v>
      </c>
      <c r="AC34" s="44">
        <f t="shared" si="8"/>
        <v>1.0174003050730156</v>
      </c>
      <c r="AD34" s="44">
        <f t="shared" si="8"/>
        <v>0.93639189465266259</v>
      </c>
      <c r="AE34" s="44">
        <f t="shared" si="8"/>
        <v>0.85903503938027603</v>
      </c>
      <c r="AF34" s="44">
        <f t="shared" si="8"/>
        <v>0.7851659702419943</v>
      </c>
      <c r="AG34" s="44">
        <f t="shared" si="8"/>
        <v>0.71462826268498114</v>
      </c>
      <c r="AH34" s="44">
        <f t="shared" si="8"/>
        <v>0.64727250724455421</v>
      </c>
      <c r="AI34" s="44">
        <f t="shared" si="8"/>
        <v>0.5829559949425116</v>
      </c>
      <c r="AJ34" s="44">
        <f t="shared" si="8"/>
        <v>0.52154516960044639</v>
      </c>
      <c r="AK34" s="44">
        <f t="shared" si="8"/>
        <v>0.46293867791587284</v>
      </c>
      <c r="AL34" s="44">
        <f t="shared" si="8"/>
        <v>0.40711443048556706</v>
      </c>
      <c r="AM34" s="44">
        <f t="shared" si="8"/>
        <v>0.35417703987485999</v>
      </c>
      <c r="AN34" s="44">
        <f t="shared" si="8"/>
        <v>0.30437399142228766</v>
      </c>
      <c r="AO34" s="44">
        <f t="shared" si="8"/>
        <v>0.25806474887724568</v>
      </c>
      <c r="AP34" s="44">
        <f t="shared" si="5"/>
        <v>0.21565080699694633</v>
      </c>
      <c r="AQ34" s="44">
        <f t="shared" si="5"/>
        <v>0.17749047826114653</v>
      </c>
      <c r="AR34" s="46"/>
    </row>
    <row r="35" spans="2:44" x14ac:dyDescent="0.3">
      <c r="B35" s="6"/>
      <c r="D35" s="5">
        <f>C34*$F$25</f>
        <v>0.91231833931417827</v>
      </c>
      <c r="E35" s="5">
        <f t="shared" si="6"/>
        <v>0.95515356844550303</v>
      </c>
      <c r="F35" s="5">
        <f t="shared" si="6"/>
        <v>1</v>
      </c>
      <c r="G35" s="5">
        <f t="shared" si="6"/>
        <v>1.046952064082725</v>
      </c>
      <c r="H35" s="5">
        <f t="shared" si="6"/>
        <v>1.0961086244870784</v>
      </c>
      <c r="I35" s="5">
        <f t="shared" si="6"/>
        <v>1.1475731868656236</v>
      </c>
      <c r="J35" s="5">
        <f t="shared" si="6"/>
        <v>1.2014541166749557</v>
      </c>
      <c r="K35" s="5">
        <f t="shared" si="6"/>
        <v>1.2578648673535322</v>
      </c>
      <c r="L35" s="5">
        <f t="shared" si="6"/>
        <v>1.316924219212924</v>
      </c>
      <c r="M35" s="5">
        <f t="shared" si="6"/>
        <v>1.3787565295455022</v>
      </c>
      <c r="N35" s="5">
        <f t="shared" si="6"/>
        <v>1.4434919944751985</v>
      </c>
      <c r="O35" s="5">
        <f t="shared" si="6"/>
        <v>1.5112669231026989</v>
      </c>
      <c r="P35" s="5">
        <f t="shared" si="6"/>
        <v>1.5822240245223198</v>
      </c>
      <c r="Q35" s="5">
        <f t="shared" si="6"/>
        <v>1.6565127083149191</v>
      </c>
      <c r="R35" s="5">
        <f t="shared" si="6"/>
        <v>1.73428939914957</v>
      </c>
      <c r="S35" s="5">
        <f t="shared" si="6"/>
        <v>1.8157178661564317</v>
      </c>
      <c r="T35" s="5">
        <f t="shared" si="6"/>
        <v>1.9009695677643577</v>
      </c>
      <c r="U35" s="7">
        <f t="shared" si="6"/>
        <v>1.9902240127293402</v>
      </c>
      <c r="W35" s="18">
        <f t="shared" si="7"/>
        <v>1.1902240127293402</v>
      </c>
      <c r="Y35" s="43">
        <v>1.1902240127293402</v>
      </c>
      <c r="Z35" s="44">
        <f t="shared" si="8"/>
        <v>1.1013905096120493</v>
      </c>
      <c r="AA35" s="44">
        <f t="shared" si="5"/>
        <v>1.0165595283617659</v>
      </c>
      <c r="AB35" s="44">
        <f t="shared" si="5"/>
        <v>0.93555156033904108</v>
      </c>
      <c r="AC35" s="44">
        <f t="shared" si="5"/>
        <v>0.85819514723150292</v>
      </c>
      <c r="AD35" s="44">
        <f t="shared" si="5"/>
        <v>0.78432652002541237</v>
      </c>
      <c r="AE35" s="44">
        <f t="shared" si="5"/>
        <v>0.71378925416805572</v>
      </c>
      <c r="AF35" s="44">
        <f t="shared" si="5"/>
        <v>0.64643394019487299</v>
      </c>
      <c r="AG35" s="44">
        <f t="shared" si="5"/>
        <v>0.5821178691277844</v>
      </c>
      <c r="AH35" s="44">
        <f t="shared" si="5"/>
        <v>0.52070473198227973</v>
      </c>
      <c r="AI35" s="44">
        <f t="shared" si="5"/>
        <v>0.46206977880732847</v>
      </c>
      <c r="AJ35" s="44">
        <f t="shared" si="5"/>
        <v>0.4061430234542171</v>
      </c>
      <c r="AK35" s="44">
        <f t="shared" si="5"/>
        <v>0.35297982007604456</v>
      </c>
      <c r="AL35" s="44">
        <f t="shared" si="5"/>
        <v>0.30280871907491758</v>
      </c>
      <c r="AM35" s="44">
        <f t="shared" si="5"/>
        <v>0.2560170964761409</v>
      </c>
      <c r="AN35" s="44">
        <f t="shared" si="5"/>
        <v>0.21307422946491358</v>
      </c>
      <c r="AO35" s="44">
        <f t="shared" si="5"/>
        <v>0.17442310867657415</v>
      </c>
      <c r="AP35" s="44">
        <f t="shared" si="5"/>
        <v>0.14038021648604385</v>
      </c>
      <c r="AQ35" s="44"/>
      <c r="AR35" s="46"/>
    </row>
    <row r="36" spans="2:44" x14ac:dyDescent="0.3">
      <c r="B36" s="6"/>
      <c r="E36" s="5">
        <f t="shared" ref="E36:S36" si="9">D35*$F$25</f>
        <v>0.87140411735421264</v>
      </c>
      <c r="F36" s="5">
        <f t="shared" si="9"/>
        <v>0.91231833931417827</v>
      </c>
      <c r="G36" s="5">
        <f t="shared" si="9"/>
        <v>0.95515356844550303</v>
      </c>
      <c r="H36" s="5">
        <f t="shared" si="9"/>
        <v>0.99999999999999978</v>
      </c>
      <c r="I36" s="5">
        <f t="shared" si="9"/>
        <v>1.0469520640827248</v>
      </c>
      <c r="J36" s="5">
        <f t="shared" si="9"/>
        <v>1.0961086244870784</v>
      </c>
      <c r="K36" s="5">
        <f t="shared" si="9"/>
        <v>1.1475731868656236</v>
      </c>
      <c r="L36" s="5">
        <f t="shared" si="9"/>
        <v>1.2014541166749557</v>
      </c>
      <c r="M36" s="5">
        <f t="shared" si="9"/>
        <v>1.2578648673535322</v>
      </c>
      <c r="N36" s="5">
        <f t="shared" si="9"/>
        <v>1.316924219212924</v>
      </c>
      <c r="O36" s="5">
        <f t="shared" si="9"/>
        <v>1.3787565295455022</v>
      </c>
      <c r="P36" s="5">
        <f t="shared" si="9"/>
        <v>1.4434919944751985</v>
      </c>
      <c r="Q36" s="5">
        <f t="shared" si="9"/>
        <v>1.5112669231026989</v>
      </c>
      <c r="R36" s="5">
        <f t="shared" si="9"/>
        <v>1.5822240245223198</v>
      </c>
      <c r="S36" s="5">
        <f t="shared" si="9"/>
        <v>1.6565127083149191</v>
      </c>
      <c r="T36" s="5">
        <f t="shared" si="6"/>
        <v>1.73428939914957</v>
      </c>
      <c r="U36" s="7">
        <f t="shared" si="6"/>
        <v>1.8157178661564317</v>
      </c>
      <c r="W36" s="18">
        <f t="shared" si="7"/>
        <v>1.0157178661564317</v>
      </c>
      <c r="Y36" s="43">
        <v>1.0157178661564317</v>
      </c>
      <c r="Z36" s="44">
        <f t="shared" si="8"/>
        <v>0.93471034099726158</v>
      </c>
      <c r="AA36" s="44">
        <f t="shared" si="5"/>
        <v>0.85735437052025343</v>
      </c>
      <c r="AB36" s="44">
        <f t="shared" si="5"/>
        <v>0.78348618571179096</v>
      </c>
      <c r="AC36" s="44">
        <f t="shared" si="5"/>
        <v>0.71294936201928261</v>
      </c>
      <c r="AD36" s="44">
        <f t="shared" si="5"/>
        <v>0.64559448997829105</v>
      </c>
      <c r="AE36" s="44">
        <f t="shared" si="5"/>
        <v>0.58127886061085909</v>
      </c>
      <c r="AF36" s="44">
        <f t="shared" si="5"/>
        <v>0.51986616493259852</v>
      </c>
      <c r="AG36" s="44">
        <f t="shared" si="5"/>
        <v>0.46122620693581451</v>
      </c>
      <c r="AH36" s="44">
        <f t="shared" si="5"/>
        <v>0.40524540373501428</v>
      </c>
      <c r="AI36" s="44">
        <f t="shared" si="5"/>
        <v>0.35190721833367494</v>
      </c>
      <c r="AJ36" s="44">
        <f t="shared" si="5"/>
        <v>0.30138956065482236</v>
      </c>
      <c r="AK36" s="44">
        <f t="shared" si="5"/>
        <v>0.25409048795245376</v>
      </c>
      <c r="AL36" s="44">
        <f t="shared" si="5"/>
        <v>0.21055300367194443</v>
      </c>
      <c r="AM36" s="44">
        <f t="shared" si="5"/>
        <v>0.17132691751262594</v>
      </c>
      <c r="AN36" s="44">
        <f t="shared" si="5"/>
        <v>0.13682999076103924</v>
      </c>
      <c r="AO36" s="44">
        <f t="shared" si="5"/>
        <v>0.1072553956186688</v>
      </c>
      <c r="AP36" s="44"/>
      <c r="AQ36" s="44"/>
      <c r="AR36" s="46"/>
    </row>
    <row r="37" spans="2:44" x14ac:dyDescent="0.3">
      <c r="B37" s="6"/>
      <c r="F37" s="5">
        <f t="shared" si="6"/>
        <v>0.83232475224898006</v>
      </c>
      <c r="G37" s="5">
        <f t="shared" si="6"/>
        <v>0.87140411735421264</v>
      </c>
      <c r="H37" s="5">
        <f t="shared" si="6"/>
        <v>0.91231833931417827</v>
      </c>
      <c r="I37" s="5">
        <f t="shared" si="6"/>
        <v>0.95515356844550281</v>
      </c>
      <c r="J37" s="5">
        <f t="shared" si="6"/>
        <v>0.99999999999999956</v>
      </c>
      <c r="K37" s="5">
        <f t="shared" si="6"/>
        <v>1.0469520640827248</v>
      </c>
      <c r="L37" s="5">
        <f t="shared" si="6"/>
        <v>1.0961086244870784</v>
      </c>
      <c r="M37" s="5">
        <f t="shared" si="6"/>
        <v>1.1475731868656236</v>
      </c>
      <c r="N37" s="5">
        <f t="shared" si="6"/>
        <v>1.2014541166749557</v>
      </c>
      <c r="O37" s="5">
        <f t="shared" si="6"/>
        <v>1.2578648673535322</v>
      </c>
      <c r="P37" s="5">
        <f t="shared" si="6"/>
        <v>1.316924219212924</v>
      </c>
      <c r="Q37" s="5">
        <f t="shared" si="6"/>
        <v>1.3787565295455022</v>
      </c>
      <c r="R37" s="5">
        <f t="shared" si="6"/>
        <v>1.4434919944751985</v>
      </c>
      <c r="S37" s="5">
        <f t="shared" si="6"/>
        <v>1.5112669231026989</v>
      </c>
      <c r="T37" s="5">
        <f t="shared" si="6"/>
        <v>1.5822240245223198</v>
      </c>
      <c r="U37" s="7">
        <f t="shared" si="6"/>
        <v>1.6565127083149191</v>
      </c>
      <c r="W37" s="18">
        <f t="shared" si="7"/>
        <v>0.8565127083149191</v>
      </c>
      <c r="Y37" s="43">
        <v>0.8565127083149191</v>
      </c>
      <c r="Z37" s="44">
        <f t="shared" si="8"/>
        <v>0.78264496637001146</v>
      </c>
      <c r="AA37" s="44">
        <f t="shared" si="5"/>
        <v>0.71210858530803323</v>
      </c>
      <c r="AB37" s="44">
        <f t="shared" si="5"/>
        <v>0.64475415566466954</v>
      </c>
      <c r="AC37" s="44">
        <f t="shared" si="5"/>
        <v>0.58043896846208587</v>
      </c>
      <c r="AD37" s="44">
        <f t="shared" si="5"/>
        <v>0.51902671471601658</v>
      </c>
      <c r="AE37" s="44">
        <f t="shared" si="5"/>
        <v>0.46038719841888909</v>
      </c>
      <c r="AF37" s="44">
        <f t="shared" si="5"/>
        <v>0.40439606239463011</v>
      </c>
      <c r="AG37" s="44">
        <f t="shared" si="5"/>
        <v>0.35095584193261237</v>
      </c>
      <c r="AH37" s="44">
        <f t="shared" si="5"/>
        <v>0.30014482814673882</v>
      </c>
      <c r="AI37" s="44">
        <f t="shared" si="5"/>
        <v>0.25233115389762567</v>
      </c>
      <c r="AJ37" s="44">
        <f t="shared" si="5"/>
        <v>0.20812844618560822</v>
      </c>
      <c r="AK37" s="44">
        <f t="shared" si="5"/>
        <v>0.16822193317099604</v>
      </c>
      <c r="AL37" s="44">
        <f t="shared" si="5"/>
        <v>0.13316864880783308</v>
      </c>
      <c r="AM37" s="44">
        <f t="shared" si="5"/>
        <v>0.10325773511098478</v>
      </c>
      <c r="AN37" s="44">
        <f t="shared" si="5"/>
        <v>7.846306895323546E-2</v>
      </c>
      <c r="AO37" s="44"/>
      <c r="AP37" s="44"/>
      <c r="AQ37" s="44"/>
      <c r="AR37" s="46"/>
    </row>
    <row r="38" spans="2:44" x14ac:dyDescent="0.3">
      <c r="B38" s="6"/>
      <c r="G38" s="5">
        <f t="shared" si="6"/>
        <v>0.79499795721613253</v>
      </c>
      <c r="H38" s="5">
        <f t="shared" si="6"/>
        <v>0.83232475224898006</v>
      </c>
      <c r="I38" s="5">
        <f t="shared" si="6"/>
        <v>0.87140411735421264</v>
      </c>
      <c r="J38" s="5">
        <f t="shared" si="6"/>
        <v>0.91231833931417805</v>
      </c>
      <c r="K38" s="5">
        <f t="shared" si="6"/>
        <v>0.95515356844550259</v>
      </c>
      <c r="L38" s="5">
        <f t="shared" si="6"/>
        <v>0.99999999999999956</v>
      </c>
      <c r="M38" s="5">
        <f t="shared" si="6"/>
        <v>1.0469520640827248</v>
      </c>
      <c r="N38" s="5">
        <f t="shared" si="6"/>
        <v>1.0961086244870784</v>
      </c>
      <c r="O38" s="5">
        <f t="shared" si="6"/>
        <v>1.1475731868656236</v>
      </c>
      <c r="P38" s="5">
        <f t="shared" si="6"/>
        <v>1.2014541166749557</v>
      </c>
      <c r="Q38" s="5">
        <f t="shared" si="6"/>
        <v>1.2578648673535322</v>
      </c>
      <c r="R38" s="5">
        <f t="shared" si="6"/>
        <v>1.316924219212924</v>
      </c>
      <c r="S38" s="5">
        <f t="shared" si="6"/>
        <v>1.3787565295455022</v>
      </c>
      <c r="T38" s="5">
        <f t="shared" si="6"/>
        <v>1.4434919944751985</v>
      </c>
      <c r="U38" s="7">
        <f t="shared" si="6"/>
        <v>1.5112669231026989</v>
      </c>
      <c r="W38" s="18">
        <f t="shared" si="7"/>
        <v>0.7112669231026989</v>
      </c>
      <c r="Y38" s="43">
        <v>0.7112669231026989</v>
      </c>
      <c r="Z38" s="44">
        <f t="shared" si="8"/>
        <v>0.64391293632289015</v>
      </c>
      <c r="AA38" s="44">
        <f t="shared" si="5"/>
        <v>0.57959819175083649</v>
      </c>
      <c r="AB38" s="44">
        <f t="shared" si="5"/>
        <v>0.51818638040239506</v>
      </c>
      <c r="AC38" s="44">
        <f t="shared" si="5"/>
        <v>0.45954730627011592</v>
      </c>
      <c r="AD38" s="44">
        <f t="shared" si="5"/>
        <v>0.40355661217804817</v>
      </c>
      <c r="AE38" s="44">
        <f t="shared" si="5"/>
        <v>0.35009551793098043</v>
      </c>
      <c r="AF38" s="44">
        <f t="shared" si="5"/>
        <v>0.29909274002570435</v>
      </c>
      <c r="AG38" s="44">
        <f t="shared" si="5"/>
        <v>0.25079842154831777</v>
      </c>
      <c r="AH38" s="44">
        <f t="shared" si="5"/>
        <v>0.20586434801539866</v>
      </c>
      <c r="AI38" s="44">
        <f t="shared" si="5"/>
        <v>0.16514471263267708</v>
      </c>
      <c r="AJ38" s="44">
        <f t="shared" si="5"/>
        <v>0.12939543443102539</v>
      </c>
      <c r="AK38" s="44">
        <f t="shared" si="5"/>
        <v>9.9048839882089651E-2</v>
      </c>
      <c r="AL38" s="44">
        <f t="shared" si="5"/>
        <v>7.4132554633556141E-2</v>
      </c>
      <c r="AM38" s="44">
        <f t="shared" si="5"/>
        <v>5.4312312017290351E-2</v>
      </c>
      <c r="AN38" s="44"/>
      <c r="AO38" s="44"/>
      <c r="AP38" s="44"/>
      <c r="AQ38" s="44"/>
      <c r="AR38" s="46"/>
    </row>
    <row r="39" spans="2:44" x14ac:dyDescent="0.3">
      <c r="B39" s="6"/>
      <c r="H39" s="5">
        <f t="shared" si="6"/>
        <v>0.75934513574187434</v>
      </c>
      <c r="I39" s="5">
        <f t="shared" si="6"/>
        <v>0.79499795721613253</v>
      </c>
      <c r="J39" s="5">
        <f t="shared" si="6"/>
        <v>0.83232475224898006</v>
      </c>
      <c r="K39" s="5">
        <f t="shared" si="6"/>
        <v>0.87140411735421242</v>
      </c>
      <c r="L39" s="5">
        <f t="shared" si="6"/>
        <v>0.91231833931417783</v>
      </c>
      <c r="M39" s="5">
        <f t="shared" si="6"/>
        <v>0.95515356844550259</v>
      </c>
      <c r="N39" s="5">
        <f t="shared" si="6"/>
        <v>0.99999999999999956</v>
      </c>
      <c r="O39" s="5">
        <f t="shared" si="6"/>
        <v>1.0469520640827248</v>
      </c>
      <c r="P39" s="5">
        <f t="shared" si="6"/>
        <v>1.0961086244870784</v>
      </c>
      <c r="Q39" s="5">
        <f t="shared" si="6"/>
        <v>1.1475731868656236</v>
      </c>
      <c r="R39" s="5">
        <f t="shared" si="6"/>
        <v>1.2014541166749557</v>
      </c>
      <c r="S39" s="5">
        <f t="shared" si="6"/>
        <v>1.2578648673535322</v>
      </c>
      <c r="T39" s="5">
        <f t="shared" si="6"/>
        <v>1.316924219212924</v>
      </c>
      <c r="U39" s="7">
        <f t="shared" si="6"/>
        <v>1.3787565295455022</v>
      </c>
      <c r="W39" s="18">
        <f t="shared" si="7"/>
        <v>0.57875652954550216</v>
      </c>
      <c r="Y39" s="43">
        <v>0.57875652954550216</v>
      </c>
      <c r="Z39" s="44">
        <f t="shared" si="8"/>
        <v>0.51734516106061557</v>
      </c>
      <c r="AA39" s="44">
        <f t="shared" si="5"/>
        <v>0.45870652955886643</v>
      </c>
      <c r="AB39" s="44">
        <f t="shared" si="5"/>
        <v>0.40271627786442665</v>
      </c>
      <c r="AC39" s="44">
        <f t="shared" si="5"/>
        <v>0.34925562578220726</v>
      </c>
      <c r="AD39" s="44">
        <f t="shared" si="5"/>
        <v>0.29821111999017091</v>
      </c>
      <c r="AE39" s="44">
        <f t="shared" si="5"/>
        <v>0.24955782246183433</v>
      </c>
      <c r="AF39" s="44">
        <f t="shared" si="5"/>
        <v>0.20386027475583046</v>
      </c>
      <c r="AG39" s="44">
        <f t="shared" si="5"/>
        <v>0.16216347586630911</v>
      </c>
      <c r="AH39" s="44">
        <f t="shared" si="5"/>
        <v>0.12552032618306599</v>
      </c>
      <c r="AI39" s="44">
        <f t="shared" si="5"/>
        <v>9.4591485867927136E-2</v>
      </c>
      <c r="AJ39" s="44">
        <f t="shared" si="5"/>
        <v>6.9493476495565309E-2</v>
      </c>
      <c r="AK39" s="44">
        <f t="shared" si="5"/>
        <v>4.9858428440548885E-2</v>
      </c>
      <c r="AL39" s="44">
        <f t="shared" si="5"/>
        <v>3.4998040846044708E-2</v>
      </c>
      <c r="AM39" s="44"/>
      <c r="AN39" s="44"/>
      <c r="AO39" s="44"/>
      <c r="AP39" s="44"/>
      <c r="AQ39" s="44"/>
      <c r="AR39" s="46"/>
    </row>
    <row r="40" spans="2:44" x14ac:dyDescent="0.3">
      <c r="B40" s="6"/>
      <c r="I40" s="5">
        <f t="shared" si="6"/>
        <v>0.72529121608558622</v>
      </c>
      <c r="J40" s="5">
        <f t="shared" si="6"/>
        <v>0.75934513574187434</v>
      </c>
      <c r="K40" s="5">
        <f t="shared" si="6"/>
        <v>0.79499795721613253</v>
      </c>
      <c r="L40" s="5">
        <f t="shared" si="6"/>
        <v>0.83232475224897984</v>
      </c>
      <c r="M40" s="5">
        <f t="shared" si="6"/>
        <v>0.87140411735421219</v>
      </c>
      <c r="N40" s="5">
        <f t="shared" si="6"/>
        <v>0.91231833931417783</v>
      </c>
      <c r="O40" s="5">
        <f t="shared" si="6"/>
        <v>0.95515356844550259</v>
      </c>
      <c r="P40" s="5">
        <f t="shared" si="6"/>
        <v>0.99999999999999956</v>
      </c>
      <c r="Q40" s="5">
        <f t="shared" si="6"/>
        <v>1.0469520640827248</v>
      </c>
      <c r="R40" s="5">
        <f t="shared" si="6"/>
        <v>1.0961086244870784</v>
      </c>
      <c r="S40" s="5">
        <f t="shared" si="6"/>
        <v>1.1475731868656236</v>
      </c>
      <c r="T40" s="5">
        <f t="shared" si="6"/>
        <v>1.2014541166749557</v>
      </c>
      <c r="U40" s="7">
        <f t="shared" si="6"/>
        <v>1.2578648673535322</v>
      </c>
      <c r="W40" s="18">
        <f t="shared" si="7"/>
        <v>0.45786486735353216</v>
      </c>
      <c r="Y40" s="43">
        <v>0.45786486735353216</v>
      </c>
      <c r="Z40" s="44">
        <f t="shared" si="8"/>
        <v>0.4018750585226471</v>
      </c>
      <c r="AA40" s="44">
        <f t="shared" si="5"/>
        <v>0.34841484907095777</v>
      </c>
      <c r="AB40" s="44">
        <f t="shared" si="5"/>
        <v>0.2973707856765494</v>
      </c>
      <c r="AC40" s="44">
        <f t="shared" si="5"/>
        <v>0.24863450299930839</v>
      </c>
      <c r="AD40" s="44">
        <f t="shared" si="5"/>
        <v>0.20226754521999982</v>
      </c>
      <c r="AE40" s="44">
        <f t="shared" si="5"/>
        <v>0.15941115440972084</v>
      </c>
      <c r="AF40" s="44">
        <f t="shared" si="5"/>
        <v>0.12158098019945554</v>
      </c>
      <c r="AG40" s="44">
        <f t="shared" si="5"/>
        <v>8.9838741245346132E-2</v>
      </c>
      <c r="AH40" s="44">
        <f t="shared" si="5"/>
        <v>6.4462439452437043E-2</v>
      </c>
      <c r="AI40" s="44">
        <f t="shared" si="5"/>
        <v>4.5036917718107222E-2</v>
      </c>
      <c r="AJ40" s="44">
        <f t="shared" si="5"/>
        <v>3.0720516087630875E-2</v>
      </c>
      <c r="AK40" s="44">
        <f t="shared" si="5"/>
        <v>2.0511051909764318E-2</v>
      </c>
      <c r="AL40" s="44"/>
      <c r="AM40" s="44"/>
      <c r="AN40" s="44"/>
      <c r="AO40" s="44"/>
      <c r="AP40" s="44"/>
      <c r="AQ40" s="44"/>
      <c r="AR40" s="46"/>
    </row>
    <row r="41" spans="2:44" x14ac:dyDescent="0.3">
      <c r="B41" s="6"/>
      <c r="J41" s="5">
        <f t="shared" si="6"/>
        <v>0.69276449320632616</v>
      </c>
      <c r="K41" s="5">
        <f t="shared" si="6"/>
        <v>0.72529121608558622</v>
      </c>
      <c r="L41" s="5">
        <f t="shared" si="6"/>
        <v>0.75934513574187434</v>
      </c>
      <c r="M41" s="5">
        <f t="shared" si="6"/>
        <v>0.79499795721613231</v>
      </c>
      <c r="N41" s="5">
        <f t="shared" si="6"/>
        <v>0.83232475224897973</v>
      </c>
      <c r="O41" s="5">
        <f t="shared" si="6"/>
        <v>0.87140411735421219</v>
      </c>
      <c r="P41" s="5">
        <f t="shared" si="6"/>
        <v>0.91231833931417783</v>
      </c>
      <c r="Q41" s="5">
        <f t="shared" si="6"/>
        <v>0.95515356844550259</v>
      </c>
      <c r="R41" s="5">
        <f t="shared" si="6"/>
        <v>0.99999999999999956</v>
      </c>
      <c r="S41" s="5">
        <f t="shared" si="6"/>
        <v>1.0469520640827248</v>
      </c>
      <c r="T41" s="5">
        <f t="shared" si="6"/>
        <v>1.0961086244870784</v>
      </c>
      <c r="U41" s="7">
        <f t="shared" si="6"/>
        <v>1.1475731868656236</v>
      </c>
      <c r="W41" s="18">
        <f t="shared" si="7"/>
        <v>0.34757318686562355</v>
      </c>
      <c r="Y41" s="43">
        <v>0.34757318686562355</v>
      </c>
      <c r="Z41" s="44">
        <f t="shared" si="8"/>
        <v>0.29652956633476996</v>
      </c>
      <c r="AA41" s="44">
        <f t="shared" si="5"/>
        <v>0.24779372628805901</v>
      </c>
      <c r="AB41" s="44">
        <f t="shared" si="5"/>
        <v>0.20126216118947052</v>
      </c>
      <c r="AC41" s="44">
        <f t="shared" si="5"/>
        <v>0.15716253602309618</v>
      </c>
      <c r="AD41" s="44">
        <f t="shared" si="5"/>
        <v>0.11769249606128546</v>
      </c>
      <c r="AE41" s="44">
        <f t="shared" si="5"/>
        <v>8.4735186363805642E-2</v>
      </c>
      <c r="AF41" s="44">
        <f t="shared" si="5"/>
        <v>5.8909792941917165E-2</v>
      </c>
      <c r="AG41" s="44">
        <f t="shared" si="5"/>
        <v>3.9728661510314192E-2</v>
      </c>
      <c r="AH41" s="44">
        <f t="shared" si="5"/>
        <v>2.6098761518949146E-2</v>
      </c>
      <c r="AI41" s="44">
        <f t="shared" si="5"/>
        <v>1.6760725182591016E-2</v>
      </c>
      <c r="AJ41" s="44">
        <f t="shared" si="5"/>
        <v>1.0554443842709607E-2</v>
      </c>
      <c r="AK41" s="44"/>
      <c r="AL41" s="44"/>
      <c r="AM41" s="44"/>
      <c r="AN41" s="44"/>
      <c r="AO41" s="44"/>
      <c r="AP41" s="44"/>
      <c r="AQ41" s="44"/>
      <c r="AR41" s="46"/>
    </row>
    <row r="42" spans="2:44" x14ac:dyDescent="0.3">
      <c r="B42" s="6"/>
      <c r="K42" s="5">
        <f t="shared" si="6"/>
        <v>0.66169647777836282</v>
      </c>
      <c r="L42" s="5">
        <f t="shared" si="6"/>
        <v>0.69276449320632616</v>
      </c>
      <c r="M42" s="5">
        <f t="shared" si="6"/>
        <v>0.72529121608558622</v>
      </c>
      <c r="N42" s="5">
        <f t="shared" si="6"/>
        <v>0.75934513574187412</v>
      </c>
      <c r="O42" s="5">
        <f t="shared" si="6"/>
        <v>0.7949979572161322</v>
      </c>
      <c r="P42" s="5">
        <f t="shared" si="6"/>
        <v>0.83232475224897973</v>
      </c>
      <c r="Q42" s="5">
        <f t="shared" si="6"/>
        <v>0.87140411735421219</v>
      </c>
      <c r="R42" s="5">
        <f t="shared" si="6"/>
        <v>0.91231833931417783</v>
      </c>
      <c r="S42" s="5">
        <f t="shared" si="6"/>
        <v>0.95515356844550259</v>
      </c>
      <c r="T42" s="5">
        <f t="shared" si="6"/>
        <v>0.99999999999999956</v>
      </c>
      <c r="U42" s="7">
        <f t="shared" si="6"/>
        <v>1.0469520640827248</v>
      </c>
      <c r="W42" s="18">
        <f t="shared" si="7"/>
        <v>0.24695206408272474</v>
      </c>
      <c r="Y42" s="43">
        <v>0.24695206408272474</v>
      </c>
      <c r="Z42" s="44">
        <f t="shared" si="8"/>
        <v>0.20042094184769108</v>
      </c>
      <c r="AA42" s="44">
        <f t="shared" si="5"/>
        <v>0.15599523065083679</v>
      </c>
      <c r="AB42" s="44">
        <f t="shared" si="5"/>
        <v>0.11422649353204353</v>
      </c>
      <c r="AC42" s="44">
        <f t="shared" si="5"/>
        <v>7.9239973449862972E-2</v>
      </c>
      <c r="AD42" s="44">
        <f t="shared" si="5"/>
        <v>5.2613407000338647E-2</v>
      </c>
      <c r="AE42" s="44">
        <f t="shared" si="5"/>
        <v>3.37313266037279E-2</v>
      </c>
      <c r="AF42" s="44">
        <f t="shared" si="5"/>
        <v>2.1023828200803001E-2</v>
      </c>
      <c r="AG42" s="44">
        <f t="shared" si="5"/>
        <v>1.2805094372852887E-2</v>
      </c>
      <c r="AH42" s="44">
        <f t="shared" si="5"/>
        <v>7.6518809139917423E-3</v>
      </c>
      <c r="AI42" s="44">
        <f t="shared" si="5"/>
        <v>4.4998799026143817E-3</v>
      </c>
      <c r="AJ42" s="44"/>
      <c r="AK42" s="44"/>
      <c r="AL42" s="44"/>
      <c r="AM42" s="44"/>
      <c r="AN42" s="44"/>
      <c r="AO42" s="44"/>
      <c r="AP42" s="44"/>
      <c r="AQ42" s="44"/>
      <c r="AR42" s="46"/>
    </row>
    <row r="43" spans="2:44" x14ac:dyDescent="0.3">
      <c r="B43" s="6"/>
      <c r="L43" s="5">
        <f t="shared" si="6"/>
        <v>0.63202175197782373</v>
      </c>
      <c r="M43" s="5">
        <f t="shared" si="6"/>
        <v>0.66169647777836282</v>
      </c>
      <c r="N43" s="5">
        <f t="shared" si="6"/>
        <v>0.69276449320632616</v>
      </c>
      <c r="O43" s="5">
        <f t="shared" si="6"/>
        <v>0.725291216085586</v>
      </c>
      <c r="P43" s="5">
        <f t="shared" si="6"/>
        <v>0.75934513574187401</v>
      </c>
      <c r="Q43" s="5">
        <f t="shared" si="6"/>
        <v>0.7949979572161322</v>
      </c>
      <c r="R43" s="5">
        <f t="shared" si="6"/>
        <v>0.83232475224897973</v>
      </c>
      <c r="S43" s="5">
        <f t="shared" si="6"/>
        <v>0.87140411735421219</v>
      </c>
      <c r="T43" s="5">
        <f t="shared" si="6"/>
        <v>0.91231833931417783</v>
      </c>
      <c r="U43" s="7">
        <f t="shared" si="6"/>
        <v>0.95515356844550259</v>
      </c>
      <c r="W43" s="18">
        <f t="shared" si="7"/>
        <v>0.15515356844550254</v>
      </c>
      <c r="Y43" s="43">
        <v>0.15515356844550254</v>
      </c>
      <c r="Z43" s="44">
        <f t="shared" si="8"/>
        <v>0.11273928116186933</v>
      </c>
      <c r="AA43" s="44">
        <f t="shared" si="5"/>
        <v>7.3523789861747138E-2</v>
      </c>
      <c r="AB43" s="44">
        <f t="shared" si="5"/>
        <v>4.5129276703419367E-2</v>
      </c>
      <c r="AC43" s="44">
        <f t="shared" si="5"/>
        <v>2.6645380277820895E-2</v>
      </c>
      <c r="AD43" s="44">
        <f t="shared" si="5"/>
        <v>1.5312520145763415E-2</v>
      </c>
      <c r="AE43" s="44">
        <f t="shared" si="5"/>
        <v>8.6263638678436214E-3</v>
      </c>
      <c r="AF43" s="44">
        <f t="shared" si="5"/>
        <v>4.7860541721155489E-3</v>
      </c>
      <c r="AG43" s="44">
        <f t="shared" si="5"/>
        <v>2.623484530780379E-3</v>
      </c>
      <c r="AH43" s="44">
        <f t="shared" si="5"/>
        <v>1.4240363332642689E-3</v>
      </c>
      <c r="AI43" s="44"/>
      <c r="AJ43" s="44"/>
      <c r="AK43" s="44"/>
      <c r="AL43" s="44"/>
      <c r="AM43" s="44"/>
      <c r="AN43" s="44"/>
      <c r="AO43" s="44"/>
      <c r="AP43" s="44"/>
      <c r="AQ43" s="44"/>
      <c r="AR43" s="46"/>
    </row>
    <row r="44" spans="2:44" x14ac:dyDescent="0.3">
      <c r="B44" s="6"/>
      <c r="M44" s="5">
        <f t="shared" si="6"/>
        <v>0.60367783173679701</v>
      </c>
      <c r="N44" s="5">
        <f t="shared" si="6"/>
        <v>0.63202175197782373</v>
      </c>
      <c r="O44" s="5">
        <f t="shared" si="6"/>
        <v>0.66169647777836282</v>
      </c>
      <c r="P44" s="5">
        <f t="shared" si="6"/>
        <v>0.69276449320632594</v>
      </c>
      <c r="Q44" s="5">
        <f t="shared" si="6"/>
        <v>0.72529121608558589</v>
      </c>
      <c r="R44" s="5">
        <f t="shared" si="6"/>
        <v>0.75934513574187401</v>
      </c>
      <c r="S44" s="5">
        <f t="shared" si="6"/>
        <v>0.7949979572161322</v>
      </c>
      <c r="T44" s="5">
        <f t="shared" si="6"/>
        <v>0.83232475224897973</v>
      </c>
      <c r="U44" s="7">
        <f t="shared" si="6"/>
        <v>0.87140411735421219</v>
      </c>
      <c r="W44" s="18">
        <f t="shared" si="7"/>
        <v>7.1404117354212149E-2</v>
      </c>
      <c r="Y44" s="43">
        <v>7.1404117354212149E-2</v>
      </c>
      <c r="Z44" s="44">
        <f t="shared" si="8"/>
        <v>3.5274065550756253E-2</v>
      </c>
      <c r="AA44" s="44">
        <f t="shared" si="5"/>
        <v>1.7425601584103192E-2</v>
      </c>
      <c r="AB44" s="44">
        <f t="shared" si="5"/>
        <v>8.6083525056382271E-3</v>
      </c>
      <c r="AC44" s="44">
        <f t="shared" si="5"/>
        <v>4.2525781680289509E-3</v>
      </c>
      <c r="AD44" s="44">
        <f t="shared" si="5"/>
        <v>2.1007993182611522E-3</v>
      </c>
      <c r="AE44" s="44">
        <f t="shared" si="5"/>
        <v>1.0378075607842599E-3</v>
      </c>
      <c r="AF44" s="44">
        <f t="shared" si="5"/>
        <v>5.1268320770041622E-4</v>
      </c>
      <c r="AG44" s="44">
        <f t="shared" si="5"/>
        <v>2.5326860334237662E-4</v>
      </c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6"/>
    </row>
    <row r="45" spans="2:44" x14ac:dyDescent="0.3">
      <c r="B45" s="6"/>
      <c r="N45" s="5">
        <f t="shared" si="6"/>
        <v>0.57660503517484563</v>
      </c>
      <c r="O45" s="5">
        <f t="shared" si="6"/>
        <v>0.60367783173679701</v>
      </c>
      <c r="P45" s="5">
        <f t="shared" si="6"/>
        <v>0.63202175197782373</v>
      </c>
      <c r="Q45" s="5">
        <f t="shared" si="6"/>
        <v>0.66169647777836271</v>
      </c>
      <c r="R45" s="5">
        <f t="shared" si="6"/>
        <v>0.69276449320632583</v>
      </c>
      <c r="S45" s="5">
        <f t="shared" si="6"/>
        <v>0.72529121608558589</v>
      </c>
      <c r="T45" s="5">
        <f t="shared" si="6"/>
        <v>0.75934513574187401</v>
      </c>
      <c r="U45" s="7">
        <f t="shared" si="6"/>
        <v>0.7949979572161322</v>
      </c>
      <c r="W45" s="18">
        <f t="shared" si="7"/>
        <v>0</v>
      </c>
      <c r="Y45" s="43">
        <v>0</v>
      </c>
      <c r="Z45" s="44">
        <f t="shared" si="8"/>
        <v>0</v>
      </c>
      <c r="AA45" s="44">
        <f t="shared" si="5"/>
        <v>0</v>
      </c>
      <c r="AB45" s="44">
        <f t="shared" si="5"/>
        <v>0</v>
      </c>
      <c r="AC45" s="44">
        <f t="shared" si="5"/>
        <v>0</v>
      </c>
      <c r="AD45" s="44">
        <f t="shared" si="5"/>
        <v>0</v>
      </c>
      <c r="AE45" s="44">
        <f t="shared" si="5"/>
        <v>0</v>
      </c>
      <c r="AF45" s="44">
        <f t="shared" si="5"/>
        <v>0</v>
      </c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6"/>
    </row>
    <row r="46" spans="2:44" x14ac:dyDescent="0.3">
      <c r="B46" s="6"/>
      <c r="O46" s="5">
        <f t="shared" si="6"/>
        <v>0.55074635693089857</v>
      </c>
      <c r="P46" s="5">
        <f t="shared" si="6"/>
        <v>0.57660503517484563</v>
      </c>
      <c r="Q46" s="5">
        <f t="shared" si="6"/>
        <v>0.60367783173679701</v>
      </c>
      <c r="R46" s="5">
        <f t="shared" si="6"/>
        <v>0.63202175197782362</v>
      </c>
      <c r="S46" s="5">
        <f t="shared" si="6"/>
        <v>0.6616964777783626</v>
      </c>
      <c r="T46" s="5">
        <f t="shared" si="6"/>
        <v>0.69276449320632583</v>
      </c>
      <c r="U46" s="7">
        <f t="shared" si="6"/>
        <v>0.72529121608558589</v>
      </c>
      <c r="W46" s="18">
        <f t="shared" si="7"/>
        <v>0</v>
      </c>
      <c r="Y46" s="43">
        <v>0</v>
      </c>
      <c r="Z46" s="44">
        <f t="shared" si="8"/>
        <v>0</v>
      </c>
      <c r="AA46" s="44">
        <f t="shared" si="5"/>
        <v>0</v>
      </c>
      <c r="AB46" s="44">
        <f t="shared" si="5"/>
        <v>0</v>
      </c>
      <c r="AC46" s="44">
        <f t="shared" si="5"/>
        <v>0</v>
      </c>
      <c r="AD46" s="44">
        <f t="shared" si="5"/>
        <v>0</v>
      </c>
      <c r="AE46" s="44">
        <f t="shared" si="5"/>
        <v>0</v>
      </c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6"/>
    </row>
    <row r="47" spans="2:44" x14ac:dyDescent="0.3">
      <c r="B47" s="6"/>
      <c r="P47" s="5">
        <f t="shared" si="6"/>
        <v>0.52604734813090848</v>
      </c>
      <c r="Q47" s="5">
        <f t="shared" si="6"/>
        <v>0.55074635693089857</v>
      </c>
      <c r="R47" s="5">
        <f t="shared" si="6"/>
        <v>0.57660503517484563</v>
      </c>
      <c r="S47" s="5">
        <f t="shared" si="6"/>
        <v>0.6036778317367969</v>
      </c>
      <c r="T47" s="5">
        <f t="shared" si="6"/>
        <v>0.63202175197782351</v>
      </c>
      <c r="U47" s="7">
        <f t="shared" si="6"/>
        <v>0.6616964777783626</v>
      </c>
      <c r="W47" s="18">
        <f t="shared" si="7"/>
        <v>0</v>
      </c>
      <c r="Y47" s="43">
        <v>0</v>
      </c>
      <c r="Z47" s="44">
        <f t="shared" si="8"/>
        <v>0</v>
      </c>
      <c r="AA47" s="44">
        <f t="shared" si="5"/>
        <v>0</v>
      </c>
      <c r="AB47" s="44">
        <f t="shared" si="5"/>
        <v>0</v>
      </c>
      <c r="AC47" s="44">
        <f t="shared" si="5"/>
        <v>0</v>
      </c>
      <c r="AD47" s="44">
        <f t="shared" si="5"/>
        <v>0</v>
      </c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6"/>
    </row>
    <row r="48" spans="2:44" x14ac:dyDescent="0.3">
      <c r="B48" s="6"/>
      <c r="Q48" s="5">
        <f t="shared" si="6"/>
        <v>0.502456001738531</v>
      </c>
      <c r="R48" s="5">
        <f t="shared" si="6"/>
        <v>0.52604734813090848</v>
      </c>
      <c r="S48" s="5">
        <f t="shared" ref="R48:U52" si="10">R47*$F$25</f>
        <v>0.55074635693089857</v>
      </c>
      <c r="T48" s="5">
        <f t="shared" si="10"/>
        <v>0.57660503517484551</v>
      </c>
      <c r="U48" s="7">
        <f t="shared" si="10"/>
        <v>0.60367783173679679</v>
      </c>
      <c r="W48" s="18">
        <f t="shared" si="7"/>
        <v>0</v>
      </c>
      <c r="Y48" s="43">
        <v>0</v>
      </c>
      <c r="Z48" s="44">
        <f t="shared" si="8"/>
        <v>0</v>
      </c>
      <c r="AA48" s="44">
        <f t="shared" ref="AA48:AC50" si="11">(Z48*$K$24+Z49*$K$25)*$K$26</f>
        <v>0</v>
      </c>
      <c r="AB48" s="44">
        <f t="shared" si="11"/>
        <v>0</v>
      </c>
      <c r="AC48" s="44">
        <f t="shared" si="11"/>
        <v>0</v>
      </c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6"/>
    </row>
    <row r="49" spans="2:44" x14ac:dyDescent="0.3">
      <c r="B49" s="6"/>
      <c r="R49" s="5">
        <f t="shared" si="10"/>
        <v>0.47992264304741777</v>
      </c>
      <c r="S49" s="5">
        <f t="shared" si="10"/>
        <v>0.502456001738531</v>
      </c>
      <c r="T49" s="5">
        <f t="shared" si="10"/>
        <v>0.52604734813090848</v>
      </c>
      <c r="U49" s="7">
        <f t="shared" si="10"/>
        <v>0.55074635693089846</v>
      </c>
      <c r="W49" s="18">
        <f t="shared" si="7"/>
        <v>0</v>
      </c>
      <c r="Y49" s="43">
        <v>0</v>
      </c>
      <c r="Z49" s="44">
        <f t="shared" si="8"/>
        <v>0</v>
      </c>
      <c r="AA49" s="44">
        <f t="shared" si="11"/>
        <v>0</v>
      </c>
      <c r="AB49" s="44">
        <f t="shared" si="11"/>
        <v>0</v>
      </c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6"/>
    </row>
    <row r="50" spans="2:44" x14ac:dyDescent="0.3">
      <c r="B50" s="6"/>
      <c r="S50" s="5">
        <f t="shared" si="10"/>
        <v>0.45839982508453847</v>
      </c>
      <c r="T50" s="5">
        <f t="shared" si="10"/>
        <v>0.47992264304741777</v>
      </c>
      <c r="U50" s="7">
        <f t="shared" si="10"/>
        <v>0.502456001738531</v>
      </c>
      <c r="W50" s="18">
        <f t="shared" si="7"/>
        <v>0</v>
      </c>
      <c r="Y50" s="43">
        <v>0</v>
      </c>
      <c r="Z50" s="44">
        <f t="shared" si="8"/>
        <v>0</v>
      </c>
      <c r="AA50" s="44">
        <f t="shared" si="11"/>
        <v>0</v>
      </c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6"/>
    </row>
    <row r="51" spans="2:44" x14ac:dyDescent="0.3">
      <c r="B51" s="6"/>
      <c r="T51" s="5">
        <f t="shared" si="10"/>
        <v>0.43784222870429135</v>
      </c>
      <c r="U51" s="7">
        <f t="shared" si="10"/>
        <v>0.45839982508453847</v>
      </c>
      <c r="W51" s="18">
        <f t="shared" si="7"/>
        <v>0</v>
      </c>
      <c r="Y51" s="43">
        <v>0</v>
      </c>
      <c r="Z51" s="44">
        <f t="shared" si="8"/>
        <v>0</v>
      </c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6"/>
    </row>
    <row r="52" spans="2:44" ht="19.5" thickBot="1" x14ac:dyDescent="0.35">
      <c r="B52" s="13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7">
        <f t="shared" si="10"/>
        <v>0.41820656716303595</v>
      </c>
      <c r="W52" s="19">
        <f t="shared" si="7"/>
        <v>0</v>
      </c>
      <c r="Y52" s="45">
        <v>0</v>
      </c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8"/>
    </row>
    <row r="53" spans="2:44" x14ac:dyDescent="0.3"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</row>
    <row r="54" spans="2:44" x14ac:dyDescent="0.3"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</row>
  </sheetData>
  <mergeCells count="10">
    <mergeCell ref="B31:U31"/>
    <mergeCell ref="W31:W32"/>
    <mergeCell ref="Y31:AR31"/>
    <mergeCell ref="A1:H1"/>
    <mergeCell ref="A2:H2"/>
    <mergeCell ref="Q7:R7"/>
    <mergeCell ref="Q8:R8"/>
    <mergeCell ref="B12:F12"/>
    <mergeCell ref="J12:N12"/>
    <mergeCell ref="A3:H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52"/>
  <sheetViews>
    <sheetView topLeftCell="X9" zoomScale="68" workbookViewId="0">
      <selection activeCell="AQ34" sqref="AQ34"/>
    </sheetView>
  </sheetViews>
  <sheetFormatPr defaultColWidth="8.7109375" defaultRowHeight="18.75" x14ac:dyDescent="0.3"/>
  <cols>
    <col min="1" max="1" width="16.140625" style="5" bestFit="1" customWidth="1"/>
    <col min="2" max="5" width="9.7109375" style="5" bestFit="1" customWidth="1"/>
    <col min="6" max="6" width="16.28515625" style="5" bestFit="1" customWidth="1"/>
    <col min="7" max="9" width="9.7109375" style="5" bestFit="1" customWidth="1"/>
    <col min="10" max="10" width="10.42578125" style="5" bestFit="1" customWidth="1"/>
    <col min="11" max="11" width="10.42578125" style="5" customWidth="1"/>
    <col min="12" max="21" width="9.7109375" style="5" bestFit="1" customWidth="1"/>
    <col min="22" max="22" width="8.7109375" style="5"/>
    <col min="23" max="23" width="9.7109375" style="5" bestFit="1" customWidth="1"/>
    <col min="24" max="24" width="8.7109375" style="5"/>
    <col min="25" max="42" width="12.28515625" style="5" bestFit="1" customWidth="1"/>
    <col min="43" max="43" width="15.7109375" style="5" customWidth="1"/>
    <col min="44" max="44" width="14.28515625" style="5" bestFit="1" customWidth="1"/>
    <col min="45" max="16384" width="8.7109375" style="5"/>
  </cols>
  <sheetData>
    <row r="1" spans="1:44" s="15" customFormat="1" ht="21" x14ac:dyDescent="0.35">
      <c r="A1" s="1"/>
      <c r="B1" s="1"/>
      <c r="C1" s="101" t="s">
        <v>0</v>
      </c>
      <c r="D1" s="101"/>
      <c r="E1" s="101"/>
      <c r="F1" s="101"/>
      <c r="G1" s="101"/>
      <c r="H1" s="101"/>
      <c r="I1" s="101"/>
      <c r="J1" s="101"/>
    </row>
    <row r="2" spans="1:44" s="15" customFormat="1" ht="21" x14ac:dyDescent="0.35">
      <c r="A2" s="1"/>
      <c r="B2" s="1"/>
      <c r="C2" s="101" t="s">
        <v>28</v>
      </c>
      <c r="D2" s="101"/>
      <c r="E2" s="101"/>
      <c r="F2" s="101"/>
      <c r="G2" s="101"/>
      <c r="H2" s="101"/>
      <c r="I2" s="101"/>
      <c r="J2" s="101"/>
    </row>
    <row r="3" spans="1:44" s="15" customFormat="1" ht="21" x14ac:dyDescent="0.35">
      <c r="A3" s="1"/>
      <c r="B3" s="1"/>
      <c r="C3" s="101"/>
      <c r="D3" s="101"/>
      <c r="E3" s="101"/>
      <c r="F3" s="101"/>
      <c r="G3" s="101"/>
      <c r="H3" s="101"/>
      <c r="I3" s="101"/>
      <c r="J3" s="101"/>
    </row>
    <row r="4" spans="1:44" ht="19.5" thickBot="1" x14ac:dyDescent="0.35"/>
    <row r="5" spans="1:44" ht="19.5" thickBot="1" x14ac:dyDescent="0.35">
      <c r="A5" s="24" t="s">
        <v>2</v>
      </c>
      <c r="B5" s="33" t="s">
        <v>3</v>
      </c>
      <c r="C5" s="9">
        <v>1</v>
      </c>
      <c r="D5" s="9"/>
      <c r="E5" s="33" t="s">
        <v>4</v>
      </c>
      <c r="F5" s="12">
        <f>EXP(C6*SQRT(C7/C8))</f>
        <v>1.0469520640827252</v>
      </c>
      <c r="J5" s="37" t="s">
        <v>5</v>
      </c>
      <c r="K5" s="36">
        <f>(EXP(C9*C7/C8)-F6)/(F5-F6)</f>
        <v>0.49426611577314755</v>
      </c>
    </row>
    <row r="6" spans="1:44" ht="19.5" thickBot="1" x14ac:dyDescent="0.35">
      <c r="A6" s="24" t="s">
        <v>6</v>
      </c>
      <c r="B6" s="33" t="s">
        <v>7</v>
      </c>
      <c r="C6" s="9">
        <v>0.2</v>
      </c>
      <c r="D6" s="9"/>
      <c r="E6" s="33" t="s">
        <v>8</v>
      </c>
      <c r="F6" s="12">
        <f>1/F5</f>
        <v>0.95515356844550303</v>
      </c>
      <c r="J6" s="34" t="s">
        <v>9</v>
      </c>
      <c r="K6" s="7">
        <f>1-K5</f>
        <v>0.50573388422685239</v>
      </c>
    </row>
    <row r="7" spans="1:44" ht="19.5" thickBot="1" x14ac:dyDescent="0.35">
      <c r="A7" s="24" t="s">
        <v>10</v>
      </c>
      <c r="B7" s="33" t="s">
        <v>11</v>
      </c>
      <c r="C7" s="9">
        <v>1</v>
      </c>
      <c r="D7" s="9"/>
      <c r="E7" s="9"/>
      <c r="F7" s="12"/>
      <c r="J7" s="38" t="s">
        <v>12</v>
      </c>
      <c r="K7" s="17">
        <f>EXP(-C9*C7/C8)</f>
        <v>0.99947382269038565</v>
      </c>
    </row>
    <row r="8" spans="1:44" ht="19.5" thickBot="1" x14ac:dyDescent="0.35">
      <c r="A8" s="24" t="s">
        <v>13</v>
      </c>
      <c r="B8" s="33" t="s">
        <v>14</v>
      </c>
      <c r="C8" s="25">
        <v>19</v>
      </c>
      <c r="D8" s="9"/>
      <c r="E8" s="9"/>
      <c r="F8" s="12"/>
    </row>
    <row r="9" spans="1:44" ht="19.5" thickBot="1" x14ac:dyDescent="0.35">
      <c r="A9" s="24" t="s">
        <v>16</v>
      </c>
      <c r="B9" s="33" t="s">
        <v>17</v>
      </c>
      <c r="C9" s="9">
        <v>0.01</v>
      </c>
      <c r="D9" s="9"/>
      <c r="E9" s="9"/>
      <c r="F9" s="12"/>
    </row>
    <row r="10" spans="1:44" ht="19.5" thickBot="1" x14ac:dyDescent="0.35">
      <c r="A10" s="24" t="s">
        <v>19</v>
      </c>
      <c r="B10" s="33" t="s">
        <v>20</v>
      </c>
      <c r="C10" s="9">
        <v>1</v>
      </c>
      <c r="D10" s="9"/>
      <c r="E10" s="9"/>
      <c r="F10" s="12"/>
    </row>
    <row r="12" spans="1:44" ht="19.5" thickBot="1" x14ac:dyDescent="0.35"/>
    <row r="13" spans="1:44" x14ac:dyDescent="0.3">
      <c r="B13" s="93" t="s">
        <v>23</v>
      </c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5"/>
      <c r="W13" s="96" t="s">
        <v>24</v>
      </c>
      <c r="Y13" s="93" t="s">
        <v>25</v>
      </c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5"/>
    </row>
    <row r="14" spans="1:44" x14ac:dyDescent="0.3">
      <c r="B14" s="37">
        <v>0</v>
      </c>
      <c r="C14" s="40">
        <v>1</v>
      </c>
      <c r="D14" s="40">
        <v>2</v>
      </c>
      <c r="E14" s="40">
        <v>3</v>
      </c>
      <c r="F14" s="40">
        <v>4</v>
      </c>
      <c r="G14" s="40">
        <v>5</v>
      </c>
      <c r="H14" s="40">
        <v>6</v>
      </c>
      <c r="I14" s="40">
        <v>7</v>
      </c>
      <c r="J14" s="40">
        <v>8</v>
      </c>
      <c r="K14" s="40">
        <v>9</v>
      </c>
      <c r="L14" s="40">
        <v>10</v>
      </c>
      <c r="M14" s="40">
        <v>11</v>
      </c>
      <c r="N14" s="40">
        <v>12</v>
      </c>
      <c r="O14" s="40">
        <v>13</v>
      </c>
      <c r="P14" s="40">
        <v>14</v>
      </c>
      <c r="Q14" s="40">
        <v>15</v>
      </c>
      <c r="R14" s="40">
        <v>16</v>
      </c>
      <c r="S14" s="40">
        <v>17</v>
      </c>
      <c r="T14" s="40">
        <v>18</v>
      </c>
      <c r="U14" s="41">
        <v>19</v>
      </c>
      <c r="W14" s="105"/>
      <c r="Y14" s="37">
        <v>0</v>
      </c>
      <c r="Z14" s="40">
        <v>1</v>
      </c>
      <c r="AA14" s="40">
        <v>2</v>
      </c>
      <c r="AB14" s="40">
        <v>3</v>
      </c>
      <c r="AC14" s="40">
        <v>4</v>
      </c>
      <c r="AD14" s="40">
        <v>5</v>
      </c>
      <c r="AE14" s="40">
        <v>6</v>
      </c>
      <c r="AF14" s="40">
        <v>7</v>
      </c>
      <c r="AG14" s="40">
        <v>8</v>
      </c>
      <c r="AH14" s="40">
        <v>9</v>
      </c>
      <c r="AI14" s="40">
        <v>10</v>
      </c>
      <c r="AJ14" s="40">
        <v>11</v>
      </c>
      <c r="AK14" s="40">
        <v>12</v>
      </c>
      <c r="AL14" s="40">
        <v>13</v>
      </c>
      <c r="AM14" s="40">
        <v>14</v>
      </c>
      <c r="AN14" s="40">
        <v>15</v>
      </c>
      <c r="AO14" s="40">
        <v>16</v>
      </c>
      <c r="AP14" s="40">
        <v>17</v>
      </c>
      <c r="AQ14" s="40">
        <v>18</v>
      </c>
      <c r="AR14" s="41">
        <v>19</v>
      </c>
    </row>
    <row r="15" spans="1:44" s="51" customFormat="1" x14ac:dyDescent="0.3">
      <c r="B15" s="77">
        <v>1</v>
      </c>
      <c r="C15" s="78">
        <f>B15*$F$5</f>
        <v>1.0469520640827252</v>
      </c>
      <c r="D15" s="78">
        <f t="shared" ref="D15:T15" si="0">C15*$F$5</f>
        <v>1.0961086244870788</v>
      </c>
      <c r="E15" s="78">
        <f t="shared" si="0"/>
        <v>1.1475731868656238</v>
      </c>
      <c r="F15" s="78">
        <f t="shared" si="0"/>
        <v>1.2014541166749557</v>
      </c>
      <c r="G15" s="78">
        <f t="shared" si="0"/>
        <v>1.2578648673535322</v>
      </c>
      <c r="H15" s="78">
        <f t="shared" si="0"/>
        <v>1.316924219212924</v>
      </c>
      <c r="I15" s="78">
        <f t="shared" si="0"/>
        <v>1.3787565295455022</v>
      </c>
      <c r="J15" s="78">
        <f t="shared" si="0"/>
        <v>1.4434919944751985</v>
      </c>
      <c r="K15" s="78">
        <f t="shared" si="0"/>
        <v>1.5112669231026989</v>
      </c>
      <c r="L15" s="78">
        <f t="shared" si="0"/>
        <v>1.5822240245223198</v>
      </c>
      <c r="M15" s="78">
        <f t="shared" si="0"/>
        <v>1.6565127083149191</v>
      </c>
      <c r="N15" s="78">
        <f t="shared" si="0"/>
        <v>1.73428939914957</v>
      </c>
      <c r="O15" s="78">
        <f t="shared" si="0"/>
        <v>1.8157178661564317</v>
      </c>
      <c r="P15" s="78">
        <f t="shared" si="0"/>
        <v>1.9009695677643577</v>
      </c>
      <c r="Q15" s="78">
        <f t="shared" si="0"/>
        <v>1.9902240127293402</v>
      </c>
      <c r="R15" s="78">
        <f t="shared" si="0"/>
        <v>2.0836691381139869</v>
      </c>
      <c r="S15" s="78">
        <f t="shared" si="0"/>
        <v>2.1815017050139116</v>
      </c>
      <c r="T15" s="78">
        <f t="shared" si="0"/>
        <v>2.283927712864299</v>
      </c>
      <c r="U15" s="79">
        <f>T15*$F$5</f>
        <v>2.3911628331990156</v>
      </c>
      <c r="W15" s="85">
        <f>MAX(-U15+$C$10,0)</f>
        <v>0</v>
      </c>
      <c r="Y15" s="52">
        <f>MAX((Z15*$K$5+Z16*$K$6)*$K$7,$C$10-B15)</f>
        <v>7.6190133851342393E-2</v>
      </c>
      <c r="Z15" s="53">
        <f t="shared" ref="Z15:AO29" si="1">MAX((AA15*$K$5+AA16*$K$6)*$K$7,$C$10-C15)</f>
        <v>5.5484067723239029E-2</v>
      </c>
      <c r="AA15" s="53">
        <f t="shared" si="1"/>
        <v>3.8201771866074999E-2</v>
      </c>
      <c r="AB15" s="53">
        <f t="shared" si="1"/>
        <v>2.4539482781299291E-2</v>
      </c>
      <c r="AC15" s="53">
        <f t="shared" si="1"/>
        <v>1.4446023026639726E-2</v>
      </c>
      <c r="AD15" s="53">
        <f t="shared" si="1"/>
        <v>7.60033072984302E-3</v>
      </c>
      <c r="AE15" s="53">
        <f t="shared" si="1"/>
        <v>3.4429276549627517E-3</v>
      </c>
      <c r="AF15" s="53">
        <f t="shared" si="1"/>
        <v>1.2641579770856543E-3</v>
      </c>
      <c r="AG15" s="53">
        <f t="shared" si="1"/>
        <v>3.3610175648604004E-4</v>
      </c>
      <c r="AH15" s="53">
        <f t="shared" si="1"/>
        <v>4.8827293865332145E-5</v>
      </c>
      <c r="AI15" s="53">
        <f t="shared" si="1"/>
        <v>0</v>
      </c>
      <c r="AJ15" s="53">
        <f t="shared" si="1"/>
        <v>0</v>
      </c>
      <c r="AK15" s="53">
        <f t="shared" si="1"/>
        <v>0</v>
      </c>
      <c r="AL15" s="53">
        <f t="shared" si="1"/>
        <v>0</v>
      </c>
      <c r="AM15" s="53">
        <f t="shared" si="1"/>
        <v>0</v>
      </c>
      <c r="AN15" s="53">
        <f t="shared" si="1"/>
        <v>0</v>
      </c>
      <c r="AO15" s="53">
        <f t="shared" si="1"/>
        <v>0</v>
      </c>
      <c r="AP15" s="53">
        <f>MAX((AQ15*$K$5+AQ16*$K$6)*$K$7,$C$10-S15)</f>
        <v>0</v>
      </c>
      <c r="AQ15" s="53">
        <f>MAX((AR15*$K$5+AR16*$K$6)*$K$7,$C$10-T15)</f>
        <v>0</v>
      </c>
      <c r="AR15" s="54">
        <v>0</v>
      </c>
    </row>
    <row r="16" spans="1:44" s="51" customFormat="1" x14ac:dyDescent="0.3">
      <c r="B16" s="80"/>
      <c r="C16" s="51">
        <f>B15*$F$6</f>
        <v>0.95515356844550303</v>
      </c>
      <c r="D16" s="51">
        <f t="shared" ref="D16:U30" si="2">C15*$F$6</f>
        <v>1</v>
      </c>
      <c r="E16" s="51">
        <f t="shared" si="2"/>
        <v>1.0469520640827252</v>
      </c>
      <c r="F16" s="51">
        <f t="shared" si="2"/>
        <v>1.0961086244870786</v>
      </c>
      <c r="G16" s="51">
        <f t="shared" si="2"/>
        <v>1.1475731868656236</v>
      </c>
      <c r="H16" s="51">
        <f t="shared" si="2"/>
        <v>1.2014541166749557</v>
      </c>
      <c r="I16" s="51">
        <f t="shared" si="2"/>
        <v>1.2578648673535322</v>
      </c>
      <c r="J16" s="51">
        <f t="shared" si="2"/>
        <v>1.316924219212924</v>
      </c>
      <c r="K16" s="51">
        <f t="shared" si="2"/>
        <v>1.3787565295455022</v>
      </c>
      <c r="L16" s="51">
        <f t="shared" si="2"/>
        <v>1.4434919944751985</v>
      </c>
      <c r="M16" s="51">
        <f t="shared" si="2"/>
        <v>1.5112669231026989</v>
      </c>
      <c r="N16" s="51">
        <f t="shared" si="2"/>
        <v>1.5822240245223198</v>
      </c>
      <c r="O16" s="51">
        <f t="shared" si="2"/>
        <v>1.6565127083149191</v>
      </c>
      <c r="P16" s="51">
        <f t="shared" si="2"/>
        <v>1.73428939914957</v>
      </c>
      <c r="Q16" s="51">
        <f t="shared" si="2"/>
        <v>1.8157178661564317</v>
      </c>
      <c r="R16" s="51">
        <f t="shared" si="2"/>
        <v>1.9009695677643577</v>
      </c>
      <c r="S16" s="51">
        <f t="shared" si="2"/>
        <v>1.9902240127293402</v>
      </c>
      <c r="T16" s="51">
        <f t="shared" si="2"/>
        <v>2.0836691381139869</v>
      </c>
      <c r="U16" s="81">
        <f t="shared" si="2"/>
        <v>2.1815017050139112</v>
      </c>
      <c r="W16" s="86">
        <f t="shared" ref="W16:W34" si="3">MAX(-U16+$C$10,0)</f>
        <v>0</v>
      </c>
      <c r="Y16" s="55"/>
      <c r="Z16" s="51">
        <f t="shared" si="1"/>
        <v>9.6505991308148006E-2</v>
      </c>
      <c r="AA16" s="51">
        <f t="shared" si="1"/>
        <v>7.2432236195469318E-2</v>
      </c>
      <c r="AB16" s="51">
        <f t="shared" si="1"/>
        <v>5.1594028658612567E-2</v>
      </c>
      <c r="AC16" s="51">
        <f t="shared" si="1"/>
        <v>3.4429613184494855E-2</v>
      </c>
      <c r="AD16" s="51">
        <f t="shared" si="1"/>
        <v>2.1151523722325784E-2</v>
      </c>
      <c r="AE16" s="51">
        <f t="shared" si="1"/>
        <v>1.1671374337297478E-2</v>
      </c>
      <c r="AF16" s="51">
        <f t="shared" si="1"/>
        <v>5.5758766299518186E-3</v>
      </c>
      <c r="AG16" s="51">
        <f t="shared" si="1"/>
        <v>2.1724860111123519E-3</v>
      </c>
      <c r="AH16" s="51">
        <f t="shared" si="1"/>
        <v>6.1721199935351476E-4</v>
      </c>
      <c r="AI16" s="51">
        <f t="shared" si="1"/>
        <v>9.6598232249565648E-5</v>
      </c>
      <c r="AJ16" s="51">
        <f t="shared" si="1"/>
        <v>0</v>
      </c>
      <c r="AK16" s="51">
        <f t="shared" si="1"/>
        <v>0</v>
      </c>
      <c r="AL16" s="51">
        <f t="shared" si="1"/>
        <v>0</v>
      </c>
      <c r="AM16" s="51">
        <f t="shared" si="1"/>
        <v>0</v>
      </c>
      <c r="AN16" s="51">
        <f t="shared" si="1"/>
        <v>0</v>
      </c>
      <c r="AO16" s="51">
        <f t="shared" si="1"/>
        <v>0</v>
      </c>
      <c r="AP16" s="51">
        <f t="shared" ref="AP16:AP32" si="4">MAX((AQ16*$K$5+AQ17*$K$6)*$K$7,$C$10-S16)</f>
        <v>0</v>
      </c>
      <c r="AQ16" s="51">
        <f t="shared" ref="AQ16:AQ33" si="5">MAX((AR16*$K$5+AR17*$K$6)*$K$7,C11-$T16)</f>
        <v>0</v>
      </c>
      <c r="AR16" s="56">
        <v>0</v>
      </c>
    </row>
    <row r="17" spans="2:44" s="51" customFormat="1" x14ac:dyDescent="0.3">
      <c r="B17" s="80"/>
      <c r="D17" s="51">
        <f t="shared" ref="D17:R17" si="6">C16*$F$6</f>
        <v>0.91231833931417827</v>
      </c>
      <c r="E17" s="51">
        <f t="shared" si="6"/>
        <v>0.95515356844550303</v>
      </c>
      <c r="F17" s="51">
        <f t="shared" si="6"/>
        <v>1</v>
      </c>
      <c r="G17" s="51">
        <f t="shared" si="6"/>
        <v>1.046952064082725</v>
      </c>
      <c r="H17" s="51">
        <f t="shared" si="6"/>
        <v>1.0961086244870784</v>
      </c>
      <c r="I17" s="51">
        <f t="shared" si="6"/>
        <v>1.1475731868656236</v>
      </c>
      <c r="J17" s="51">
        <f t="shared" si="6"/>
        <v>1.2014541166749557</v>
      </c>
      <c r="K17" s="51">
        <f t="shared" si="6"/>
        <v>1.2578648673535322</v>
      </c>
      <c r="L17" s="51">
        <f t="shared" si="6"/>
        <v>1.316924219212924</v>
      </c>
      <c r="M17" s="51">
        <f t="shared" si="6"/>
        <v>1.3787565295455022</v>
      </c>
      <c r="N17" s="51">
        <f t="shared" si="6"/>
        <v>1.4434919944751985</v>
      </c>
      <c r="O17" s="51">
        <f t="shared" si="6"/>
        <v>1.5112669231026989</v>
      </c>
      <c r="P17" s="51">
        <f t="shared" si="6"/>
        <v>1.5822240245223198</v>
      </c>
      <c r="Q17" s="51">
        <f t="shared" si="6"/>
        <v>1.6565127083149191</v>
      </c>
      <c r="R17" s="51">
        <f t="shared" si="6"/>
        <v>1.73428939914957</v>
      </c>
      <c r="S17" s="51">
        <f t="shared" si="2"/>
        <v>1.8157178661564317</v>
      </c>
      <c r="T17" s="51">
        <f t="shared" si="2"/>
        <v>1.9009695677643577</v>
      </c>
      <c r="U17" s="81">
        <f t="shared" si="2"/>
        <v>1.9902240127293402</v>
      </c>
      <c r="W17" s="86">
        <f t="shared" si="3"/>
        <v>0</v>
      </c>
      <c r="Y17" s="55"/>
      <c r="AA17" s="51">
        <f t="shared" si="1"/>
        <v>0.12013432193842845</v>
      </c>
      <c r="AB17" s="51">
        <f t="shared" si="1"/>
        <v>9.2873326826015873E-2</v>
      </c>
      <c r="AC17" s="51">
        <f t="shared" si="1"/>
        <v>6.8422940326429108E-2</v>
      </c>
      <c r="AD17" s="51">
        <f t="shared" si="1"/>
        <v>4.7442455564912347E-2</v>
      </c>
      <c r="AE17" s="51">
        <f t="shared" si="1"/>
        <v>3.0438724107686454E-2</v>
      </c>
      <c r="AF17" s="51">
        <f t="shared" si="1"/>
        <v>1.7640803151712743E-2</v>
      </c>
      <c r="AG17" s="51">
        <f t="shared" si="1"/>
        <v>8.9078979924056834E-3</v>
      </c>
      <c r="AH17" s="51">
        <f t="shared" si="1"/>
        <v>3.6947549027313E-3</v>
      </c>
      <c r="AI17" s="51">
        <f t="shared" si="1"/>
        <v>1.126663089031863E-3</v>
      </c>
      <c r="AJ17" s="51">
        <f t="shared" si="1"/>
        <v>1.9110660728970444E-4</v>
      </c>
      <c r="AK17" s="51">
        <f t="shared" si="1"/>
        <v>0</v>
      </c>
      <c r="AL17" s="51">
        <f t="shared" si="1"/>
        <v>0</v>
      </c>
      <c r="AM17" s="51">
        <f t="shared" si="1"/>
        <v>0</v>
      </c>
      <c r="AN17" s="51">
        <f t="shared" si="1"/>
        <v>0</v>
      </c>
      <c r="AO17" s="51">
        <f t="shared" si="1"/>
        <v>0</v>
      </c>
      <c r="AP17" s="51">
        <f t="shared" si="4"/>
        <v>0</v>
      </c>
      <c r="AQ17" s="51">
        <f t="shared" si="5"/>
        <v>0</v>
      </c>
      <c r="AR17" s="56">
        <v>0</v>
      </c>
    </row>
    <row r="18" spans="2:44" s="51" customFormat="1" x14ac:dyDescent="0.3">
      <c r="B18" s="80"/>
      <c r="E18" s="51">
        <f t="shared" si="2"/>
        <v>0.87140411735421264</v>
      </c>
      <c r="F18" s="51">
        <f t="shared" si="2"/>
        <v>0.91231833931417827</v>
      </c>
      <c r="G18" s="51">
        <f t="shared" si="2"/>
        <v>0.95515356844550303</v>
      </c>
      <c r="H18" s="51">
        <f t="shared" si="2"/>
        <v>0.99999999999999978</v>
      </c>
      <c r="I18" s="51">
        <f t="shared" si="2"/>
        <v>1.0469520640827248</v>
      </c>
      <c r="J18" s="51">
        <f t="shared" si="2"/>
        <v>1.0961086244870784</v>
      </c>
      <c r="K18" s="51">
        <f t="shared" si="2"/>
        <v>1.1475731868656236</v>
      </c>
      <c r="L18" s="51">
        <f t="shared" si="2"/>
        <v>1.2014541166749557</v>
      </c>
      <c r="M18" s="51">
        <f t="shared" si="2"/>
        <v>1.2578648673535322</v>
      </c>
      <c r="N18" s="51">
        <f t="shared" si="2"/>
        <v>1.316924219212924</v>
      </c>
      <c r="O18" s="51">
        <f t="shared" si="2"/>
        <v>1.3787565295455022</v>
      </c>
      <c r="P18" s="51">
        <f t="shared" si="2"/>
        <v>1.4434919944751985</v>
      </c>
      <c r="Q18" s="51">
        <f t="shared" si="2"/>
        <v>1.5112669231026989</v>
      </c>
      <c r="R18" s="51">
        <f t="shared" si="2"/>
        <v>1.5822240245223198</v>
      </c>
      <c r="S18" s="51">
        <f t="shared" si="2"/>
        <v>1.6565127083149191</v>
      </c>
      <c r="T18" s="51">
        <f t="shared" si="2"/>
        <v>1.73428939914957</v>
      </c>
      <c r="U18" s="81">
        <f t="shared" si="2"/>
        <v>1.8157178661564317</v>
      </c>
      <c r="W18" s="86">
        <f t="shared" si="3"/>
        <v>0</v>
      </c>
      <c r="Y18" s="55"/>
      <c r="AB18" s="51">
        <f t="shared" si="1"/>
        <v>0.14690221671679526</v>
      </c>
      <c r="AC18" s="51">
        <f t="shared" si="1"/>
        <v>0.11686596703991214</v>
      </c>
      <c r="AD18" s="51">
        <f t="shared" si="1"/>
        <v>8.8998908413679689E-2</v>
      </c>
      <c r="AE18" s="51">
        <f t="shared" si="1"/>
        <v>6.4110005138903428E-2</v>
      </c>
      <c r="AF18" s="51">
        <f t="shared" si="1"/>
        <v>4.2978131642766905E-2</v>
      </c>
      <c r="AG18" s="51">
        <f t="shared" si="1"/>
        <v>2.6194048889063116E-2</v>
      </c>
      <c r="AH18" s="51">
        <f t="shared" si="1"/>
        <v>1.4012103322074426E-2</v>
      </c>
      <c r="AI18" s="51">
        <f t="shared" si="1"/>
        <v>6.2084600845024283E-3</v>
      </c>
      <c r="AJ18" s="51">
        <f t="shared" si="1"/>
        <v>2.0421781838390681E-3</v>
      </c>
      <c r="AK18" s="51">
        <f t="shared" si="1"/>
        <v>3.7807871323593023E-4</v>
      </c>
      <c r="AL18" s="51">
        <f t="shared" si="1"/>
        <v>0</v>
      </c>
      <c r="AM18" s="51">
        <f t="shared" si="1"/>
        <v>0</v>
      </c>
      <c r="AN18" s="51">
        <f t="shared" si="1"/>
        <v>0</v>
      </c>
      <c r="AO18" s="51">
        <f t="shared" si="1"/>
        <v>0</v>
      </c>
      <c r="AP18" s="51">
        <f t="shared" si="4"/>
        <v>0</v>
      </c>
      <c r="AQ18" s="51">
        <f t="shared" si="5"/>
        <v>0</v>
      </c>
      <c r="AR18" s="56">
        <v>0</v>
      </c>
    </row>
    <row r="19" spans="2:44" s="51" customFormat="1" x14ac:dyDescent="0.3">
      <c r="B19" s="80"/>
      <c r="F19" s="51">
        <f t="shared" si="2"/>
        <v>0.83232475224898006</v>
      </c>
      <c r="G19" s="51">
        <f t="shared" si="2"/>
        <v>0.87140411735421264</v>
      </c>
      <c r="H19" s="51">
        <f t="shared" si="2"/>
        <v>0.91231833931417827</v>
      </c>
      <c r="I19" s="51">
        <f t="shared" si="2"/>
        <v>0.95515356844550281</v>
      </c>
      <c r="J19" s="51">
        <f t="shared" si="2"/>
        <v>0.99999999999999956</v>
      </c>
      <c r="K19" s="51">
        <f t="shared" si="2"/>
        <v>1.0469520640827248</v>
      </c>
      <c r="L19" s="51">
        <f t="shared" si="2"/>
        <v>1.0961086244870784</v>
      </c>
      <c r="M19" s="51">
        <f t="shared" si="2"/>
        <v>1.1475731868656236</v>
      </c>
      <c r="N19" s="51">
        <f t="shared" si="2"/>
        <v>1.2014541166749557</v>
      </c>
      <c r="O19" s="51">
        <f t="shared" si="2"/>
        <v>1.2578648673535322</v>
      </c>
      <c r="P19" s="51">
        <f t="shared" si="2"/>
        <v>1.316924219212924</v>
      </c>
      <c r="Q19" s="51">
        <f t="shared" si="2"/>
        <v>1.3787565295455022</v>
      </c>
      <c r="R19" s="51">
        <f t="shared" si="2"/>
        <v>1.4434919944751985</v>
      </c>
      <c r="S19" s="51">
        <f t="shared" si="2"/>
        <v>1.5112669231026989</v>
      </c>
      <c r="T19" s="51">
        <f t="shared" si="2"/>
        <v>1.5822240245223198</v>
      </c>
      <c r="U19" s="81">
        <f t="shared" si="2"/>
        <v>1.6565127083149191</v>
      </c>
      <c r="W19" s="86">
        <f t="shared" si="3"/>
        <v>0</v>
      </c>
      <c r="Y19" s="55"/>
      <c r="AC19" s="51">
        <f t="shared" si="1"/>
        <v>0.17641030037882591</v>
      </c>
      <c r="AD19" s="51">
        <f t="shared" si="1"/>
        <v>0.14422278027644012</v>
      </c>
      <c r="AE19" s="51">
        <f t="shared" si="1"/>
        <v>0.11341608865854473</v>
      </c>
      <c r="AF19" s="51">
        <f t="shared" si="1"/>
        <v>8.4829439505046511E-2</v>
      </c>
      <c r="AG19" s="51">
        <f t="shared" si="1"/>
        <v>5.9426365925476878E-2</v>
      </c>
      <c r="AH19" s="51">
        <f t="shared" si="1"/>
        <v>3.8127030000904394E-2</v>
      </c>
      <c r="AI19" s="51">
        <f t="shared" si="1"/>
        <v>2.1653381244591204E-2</v>
      </c>
      <c r="AJ19" s="51">
        <f t="shared" si="1"/>
        <v>1.0286732288923022E-2</v>
      </c>
      <c r="AK19" s="51">
        <f t="shared" si="1"/>
        <v>3.6706692159894938E-3</v>
      </c>
      <c r="AL19" s="51">
        <f t="shared" si="1"/>
        <v>7.4797787177208501E-4</v>
      </c>
      <c r="AM19" s="51">
        <f t="shared" si="1"/>
        <v>0</v>
      </c>
      <c r="AN19" s="51">
        <f t="shared" si="1"/>
        <v>0</v>
      </c>
      <c r="AO19" s="51">
        <f t="shared" si="1"/>
        <v>0</v>
      </c>
      <c r="AP19" s="51">
        <f t="shared" si="4"/>
        <v>0</v>
      </c>
      <c r="AQ19" s="51">
        <f t="shared" si="5"/>
        <v>0</v>
      </c>
      <c r="AR19" s="56">
        <v>0</v>
      </c>
    </row>
    <row r="20" spans="2:44" s="51" customFormat="1" x14ac:dyDescent="0.3">
      <c r="B20" s="80"/>
      <c r="G20" s="51">
        <f t="shared" si="2"/>
        <v>0.79499795721613253</v>
      </c>
      <c r="H20" s="51">
        <f t="shared" si="2"/>
        <v>0.83232475224898006</v>
      </c>
      <c r="I20" s="51">
        <f t="shared" si="2"/>
        <v>0.87140411735421264</v>
      </c>
      <c r="J20" s="51">
        <f t="shared" si="2"/>
        <v>0.91231833931417805</v>
      </c>
      <c r="K20" s="51">
        <f t="shared" si="2"/>
        <v>0.95515356844550259</v>
      </c>
      <c r="L20" s="51">
        <f t="shared" si="2"/>
        <v>0.99999999999999956</v>
      </c>
      <c r="M20" s="51">
        <f t="shared" si="2"/>
        <v>1.0469520640827248</v>
      </c>
      <c r="N20" s="51">
        <f t="shared" si="2"/>
        <v>1.0961086244870784</v>
      </c>
      <c r="O20" s="51">
        <f t="shared" si="2"/>
        <v>1.1475731868656236</v>
      </c>
      <c r="P20" s="51">
        <f t="shared" si="2"/>
        <v>1.2014541166749557</v>
      </c>
      <c r="Q20" s="51">
        <f t="shared" si="2"/>
        <v>1.2578648673535322</v>
      </c>
      <c r="R20" s="51">
        <f t="shared" si="2"/>
        <v>1.316924219212924</v>
      </c>
      <c r="S20" s="51">
        <f t="shared" si="2"/>
        <v>1.3787565295455022</v>
      </c>
      <c r="T20" s="51">
        <f t="shared" si="2"/>
        <v>1.4434919944751985</v>
      </c>
      <c r="U20" s="81">
        <f t="shared" si="2"/>
        <v>1.5112669231026989</v>
      </c>
      <c r="W20" s="86">
        <f t="shared" si="3"/>
        <v>0</v>
      </c>
      <c r="Y20" s="55"/>
      <c r="AD20" s="51">
        <f t="shared" si="1"/>
        <v>0.20805159039482249</v>
      </c>
      <c r="AE20" s="51">
        <f t="shared" si="1"/>
        <v>0.17448104650792468</v>
      </c>
      <c r="AF20" s="51">
        <f t="shared" si="1"/>
        <v>0.14147258412425442</v>
      </c>
      <c r="AG20" s="51">
        <f t="shared" si="1"/>
        <v>0.10974479068989287</v>
      </c>
      <c r="AH20" s="51">
        <f t="shared" si="1"/>
        <v>8.0304589893143721E-2</v>
      </c>
      <c r="AI20" s="51">
        <f t="shared" si="1"/>
        <v>5.4266819675955279E-2</v>
      </c>
      <c r="AJ20" s="51">
        <f t="shared" si="1"/>
        <v>3.2784826299603262E-2</v>
      </c>
      <c r="AK20" s="51">
        <f t="shared" si="1"/>
        <v>1.6763481016976705E-2</v>
      </c>
      <c r="AL20" s="51">
        <f t="shared" si="1"/>
        <v>6.5309081342893403E-3</v>
      </c>
      <c r="AM20" s="51">
        <f t="shared" si="1"/>
        <v>1.4797735949539541E-3</v>
      </c>
      <c r="AN20" s="51">
        <f t="shared" si="1"/>
        <v>0</v>
      </c>
      <c r="AO20" s="51">
        <f t="shared" si="1"/>
        <v>0</v>
      </c>
      <c r="AP20" s="51">
        <f t="shared" si="4"/>
        <v>0</v>
      </c>
      <c r="AQ20" s="51">
        <f t="shared" si="5"/>
        <v>0</v>
      </c>
      <c r="AR20" s="56">
        <v>0</v>
      </c>
    </row>
    <row r="21" spans="2:44" s="51" customFormat="1" x14ac:dyDescent="0.3">
      <c r="B21" s="80"/>
      <c r="H21" s="51">
        <f t="shared" si="2"/>
        <v>0.75934513574187434</v>
      </c>
      <c r="I21" s="51">
        <f t="shared" si="2"/>
        <v>0.79499795721613253</v>
      </c>
      <c r="J21" s="51">
        <f t="shared" si="2"/>
        <v>0.83232475224898006</v>
      </c>
      <c r="K21" s="51">
        <f t="shared" si="2"/>
        <v>0.87140411735421242</v>
      </c>
      <c r="L21" s="51">
        <f t="shared" si="2"/>
        <v>0.91231833931417783</v>
      </c>
      <c r="M21" s="51">
        <f t="shared" si="2"/>
        <v>0.95515356844550259</v>
      </c>
      <c r="N21" s="51">
        <f t="shared" si="2"/>
        <v>0.99999999999999956</v>
      </c>
      <c r="O21" s="51">
        <f t="shared" si="2"/>
        <v>1.0469520640827248</v>
      </c>
      <c r="P21" s="51">
        <f t="shared" si="2"/>
        <v>1.0961086244870784</v>
      </c>
      <c r="Q21" s="51">
        <f t="shared" si="2"/>
        <v>1.1475731868656236</v>
      </c>
      <c r="R21" s="51">
        <f t="shared" si="2"/>
        <v>1.2014541166749557</v>
      </c>
      <c r="S21" s="51">
        <f t="shared" si="2"/>
        <v>1.2578648673535322</v>
      </c>
      <c r="T21" s="51">
        <f t="shared" si="2"/>
        <v>1.316924219212924</v>
      </c>
      <c r="U21" s="81">
        <f t="shared" si="2"/>
        <v>1.3787565295455022</v>
      </c>
      <c r="W21" s="86">
        <f t="shared" si="3"/>
        <v>0</v>
      </c>
      <c r="Y21" s="55"/>
      <c r="AE21" s="51">
        <f t="shared" si="1"/>
        <v>0.24107748110613722</v>
      </c>
      <c r="AF21" s="51">
        <f t="shared" si="1"/>
        <v>0.20692265523152073</v>
      </c>
      <c r="AG21" s="51">
        <f t="shared" si="1"/>
        <v>0.17262820285390237</v>
      </c>
      <c r="AH21" s="51">
        <f t="shared" si="1"/>
        <v>0.13863166137417315</v>
      </c>
      <c r="AI21" s="51">
        <f t="shared" si="1"/>
        <v>0.10583553541497995</v>
      </c>
      <c r="AJ21" s="51">
        <f t="shared" si="1"/>
        <v>7.5318188308311412E-2</v>
      </c>
      <c r="AK21" s="51">
        <f t="shared" si="1"/>
        <v>4.8477007628929626E-2</v>
      </c>
      <c r="AL21" s="51">
        <f t="shared" si="1"/>
        <v>2.6781475496033325E-2</v>
      </c>
      <c r="AM21" s="51">
        <f t="shared" si="1"/>
        <v>1.1474304160865988E-2</v>
      </c>
      <c r="AN21" s="51">
        <f t="shared" si="1"/>
        <v>2.9275329858824725E-3</v>
      </c>
      <c r="AO21" s="51">
        <f t="shared" si="1"/>
        <v>0</v>
      </c>
      <c r="AP21" s="51">
        <f t="shared" si="4"/>
        <v>0</v>
      </c>
      <c r="AQ21" s="51">
        <f t="shared" si="5"/>
        <v>0</v>
      </c>
      <c r="AR21" s="56">
        <v>0</v>
      </c>
    </row>
    <row r="22" spans="2:44" s="51" customFormat="1" x14ac:dyDescent="0.3">
      <c r="B22" s="80"/>
      <c r="I22" s="51">
        <f t="shared" si="2"/>
        <v>0.72529121608558622</v>
      </c>
      <c r="J22" s="51">
        <f t="shared" si="2"/>
        <v>0.75934513574187434</v>
      </c>
      <c r="K22" s="51">
        <f t="shared" si="2"/>
        <v>0.79499795721613253</v>
      </c>
      <c r="L22" s="51">
        <f t="shared" si="2"/>
        <v>0.83232475224897984</v>
      </c>
      <c r="M22" s="51">
        <f t="shared" si="2"/>
        <v>0.87140411735421219</v>
      </c>
      <c r="N22" s="51">
        <f t="shared" si="2"/>
        <v>0.91231833931417783</v>
      </c>
      <c r="O22" s="51">
        <f t="shared" si="2"/>
        <v>0.95515356844550259</v>
      </c>
      <c r="P22" s="51">
        <f t="shared" si="2"/>
        <v>0.99999999999999956</v>
      </c>
      <c r="Q22" s="51">
        <f t="shared" si="2"/>
        <v>1.0469520640827248</v>
      </c>
      <c r="R22" s="51">
        <f t="shared" si="2"/>
        <v>1.0961086244870784</v>
      </c>
      <c r="S22" s="51">
        <f t="shared" si="2"/>
        <v>1.1475731868656236</v>
      </c>
      <c r="T22" s="51">
        <f t="shared" si="2"/>
        <v>1.2014541166749557</v>
      </c>
      <c r="U22" s="81">
        <f t="shared" si="2"/>
        <v>1.2578648673535322</v>
      </c>
      <c r="W22" s="86">
        <f t="shared" si="3"/>
        <v>0</v>
      </c>
      <c r="Y22" s="55"/>
      <c r="AF22" s="51">
        <f t="shared" si="1"/>
        <v>0.27470878391441378</v>
      </c>
      <c r="AG22" s="51">
        <f t="shared" si="1"/>
        <v>0.24065486425812566</v>
      </c>
      <c r="AH22" s="51">
        <f t="shared" si="1"/>
        <v>0.20603355672992915</v>
      </c>
      <c r="AI22" s="51">
        <f t="shared" si="1"/>
        <v>0.17082843033673248</v>
      </c>
      <c r="AJ22" s="51">
        <f t="shared" si="1"/>
        <v>0.13577105815708038</v>
      </c>
      <c r="AK22" s="51">
        <f t="shared" si="1"/>
        <v>0.10162913585923374</v>
      </c>
      <c r="AL22" s="51">
        <f t="shared" si="1"/>
        <v>6.9731045893297261E-2</v>
      </c>
      <c r="AM22" s="51">
        <f t="shared" si="1"/>
        <v>4.1769427814693116E-2</v>
      </c>
      <c r="AN22" s="51">
        <f t="shared" si="1"/>
        <v>1.9839217448214843E-2</v>
      </c>
      <c r="AO22" s="51">
        <f t="shared" si="1"/>
        <v>5.7917301759237236E-3</v>
      </c>
      <c r="AP22" s="51">
        <f t="shared" si="4"/>
        <v>0</v>
      </c>
      <c r="AQ22" s="51">
        <f t="shared" si="5"/>
        <v>0</v>
      </c>
      <c r="AR22" s="56">
        <v>0</v>
      </c>
    </row>
    <row r="23" spans="2:44" s="51" customFormat="1" x14ac:dyDescent="0.3">
      <c r="B23" s="80"/>
      <c r="J23" s="51">
        <f t="shared" si="2"/>
        <v>0.69276449320632616</v>
      </c>
      <c r="K23" s="51">
        <f t="shared" si="2"/>
        <v>0.72529121608558622</v>
      </c>
      <c r="L23" s="51">
        <f t="shared" si="2"/>
        <v>0.75934513574187434</v>
      </c>
      <c r="M23" s="51">
        <f t="shared" si="2"/>
        <v>0.79499795721613231</v>
      </c>
      <c r="N23" s="51">
        <f t="shared" si="2"/>
        <v>0.83232475224897973</v>
      </c>
      <c r="O23" s="51">
        <f t="shared" si="2"/>
        <v>0.87140411735421219</v>
      </c>
      <c r="P23" s="51">
        <f t="shared" si="2"/>
        <v>0.91231833931417783</v>
      </c>
      <c r="Q23" s="51">
        <f t="shared" si="2"/>
        <v>0.95515356844550259</v>
      </c>
      <c r="R23" s="51">
        <f t="shared" si="2"/>
        <v>0.99999999999999956</v>
      </c>
      <c r="S23" s="51">
        <f t="shared" si="2"/>
        <v>1.0469520640827248</v>
      </c>
      <c r="T23" s="51">
        <f t="shared" si="2"/>
        <v>1.0961086244870784</v>
      </c>
      <c r="U23" s="81">
        <f t="shared" si="2"/>
        <v>1.1475731868656236</v>
      </c>
      <c r="W23" s="86">
        <f t="shared" si="3"/>
        <v>0</v>
      </c>
      <c r="Y23" s="55"/>
      <c r="AG23" s="51">
        <f t="shared" si="1"/>
        <v>0.30723550679367384</v>
      </c>
      <c r="AH23" s="51">
        <f t="shared" si="1"/>
        <v>0.27470878391441378</v>
      </c>
      <c r="AI23" s="51">
        <f t="shared" si="1"/>
        <v>0.24065486425812566</v>
      </c>
      <c r="AJ23" s="51">
        <f t="shared" si="1"/>
        <v>0.20526868653561028</v>
      </c>
      <c r="AK23" s="51">
        <f t="shared" si="1"/>
        <v>0.16928012904899734</v>
      </c>
      <c r="AL23" s="51">
        <f t="shared" si="1"/>
        <v>0.13290971368650553</v>
      </c>
      <c r="AM23" s="51">
        <f t="shared" si="1"/>
        <v>9.7131208312377884E-2</v>
      </c>
      <c r="AN23" s="51">
        <f t="shared" si="1"/>
        <v>6.3245840470258455E-2</v>
      </c>
      <c r="AO23" s="51">
        <f t="shared" si="1"/>
        <v>3.3588822979923522E-2</v>
      </c>
      <c r="AP23" s="51">
        <f t="shared" si="4"/>
        <v>1.1458159000245709E-2</v>
      </c>
      <c r="AQ23" s="51">
        <f t="shared" si="5"/>
        <v>0</v>
      </c>
      <c r="AR23" s="56">
        <v>0</v>
      </c>
    </row>
    <row r="24" spans="2:44" s="51" customFormat="1" x14ac:dyDescent="0.3">
      <c r="B24" s="80"/>
      <c r="K24" s="51">
        <f t="shared" si="2"/>
        <v>0.66169647777836282</v>
      </c>
      <c r="L24" s="51">
        <f t="shared" si="2"/>
        <v>0.69276449320632616</v>
      </c>
      <c r="M24" s="51">
        <f t="shared" si="2"/>
        <v>0.72529121608558622</v>
      </c>
      <c r="N24" s="51">
        <f t="shared" si="2"/>
        <v>0.75934513574187412</v>
      </c>
      <c r="O24" s="51">
        <f t="shared" si="2"/>
        <v>0.7949979572161322</v>
      </c>
      <c r="P24" s="51">
        <f t="shared" si="2"/>
        <v>0.83232475224897973</v>
      </c>
      <c r="Q24" s="51">
        <f t="shared" si="2"/>
        <v>0.87140411735421219</v>
      </c>
      <c r="R24" s="51">
        <f t="shared" si="2"/>
        <v>0.91231833931417783</v>
      </c>
      <c r="S24" s="51">
        <f t="shared" si="2"/>
        <v>0.95515356844550259</v>
      </c>
      <c r="T24" s="51">
        <f t="shared" si="2"/>
        <v>0.99999999999999956</v>
      </c>
      <c r="U24" s="81">
        <f t="shared" si="2"/>
        <v>1.0469520640827248</v>
      </c>
      <c r="W24" s="86">
        <f t="shared" si="3"/>
        <v>0</v>
      </c>
      <c r="Y24" s="55"/>
      <c r="AH24" s="51">
        <f t="shared" si="1"/>
        <v>0.33830352222163718</v>
      </c>
      <c r="AI24" s="51">
        <f t="shared" si="1"/>
        <v>0.30723550679367384</v>
      </c>
      <c r="AJ24" s="51">
        <f t="shared" si="1"/>
        <v>0.27470878391441378</v>
      </c>
      <c r="AK24" s="51">
        <f t="shared" si="1"/>
        <v>0.24065486425812588</v>
      </c>
      <c r="AL24" s="51">
        <f t="shared" si="1"/>
        <v>0.2050020427838678</v>
      </c>
      <c r="AM24" s="51">
        <f t="shared" si="1"/>
        <v>0.16801527873925215</v>
      </c>
      <c r="AN24" s="51">
        <f t="shared" si="1"/>
        <v>0.13034931928505494</v>
      </c>
      <c r="AO24" s="51">
        <f t="shared" si="1"/>
        <v>9.2296207361595203E-2</v>
      </c>
      <c r="AP24" s="51">
        <f t="shared" si="4"/>
        <v>5.5252628090307565E-2</v>
      </c>
      <c r="AQ24" s="51">
        <f t="shared" si="5"/>
        <v>2.266842613295126E-2</v>
      </c>
      <c r="AR24" s="56">
        <v>0</v>
      </c>
    </row>
    <row r="25" spans="2:44" s="51" customFormat="1" x14ac:dyDescent="0.3">
      <c r="B25" s="80"/>
      <c r="L25" s="51">
        <f t="shared" si="2"/>
        <v>0.63202175197782373</v>
      </c>
      <c r="M25" s="51">
        <f t="shared" si="2"/>
        <v>0.66169647777836282</v>
      </c>
      <c r="N25" s="51">
        <f t="shared" si="2"/>
        <v>0.69276449320632616</v>
      </c>
      <c r="O25" s="51">
        <f t="shared" si="2"/>
        <v>0.725291216085586</v>
      </c>
      <c r="P25" s="51">
        <f t="shared" si="2"/>
        <v>0.75934513574187401</v>
      </c>
      <c r="Q25" s="51">
        <f t="shared" si="2"/>
        <v>0.7949979572161322</v>
      </c>
      <c r="R25" s="51">
        <f t="shared" si="2"/>
        <v>0.83232475224897973</v>
      </c>
      <c r="S25" s="51">
        <f t="shared" si="2"/>
        <v>0.87140411735421219</v>
      </c>
      <c r="T25" s="51">
        <f t="shared" si="2"/>
        <v>0.91231833931417783</v>
      </c>
      <c r="U25" s="81">
        <f t="shared" si="2"/>
        <v>0.95515356844550259</v>
      </c>
      <c r="W25" s="86">
        <f t="shared" si="3"/>
        <v>4.4846431554497412E-2</v>
      </c>
      <c r="Y25" s="55"/>
      <c r="AI25" s="51">
        <f t="shared" si="1"/>
        <v>0.36797824802217627</v>
      </c>
      <c r="AJ25" s="51">
        <f t="shared" si="1"/>
        <v>0.33830352222163718</v>
      </c>
      <c r="AK25" s="51">
        <f t="shared" si="1"/>
        <v>0.30723550679367384</v>
      </c>
      <c r="AL25" s="51">
        <f t="shared" si="1"/>
        <v>0.274708783914414</v>
      </c>
      <c r="AM25" s="51">
        <f t="shared" si="1"/>
        <v>0.24065486425812599</v>
      </c>
      <c r="AN25" s="51">
        <f t="shared" si="1"/>
        <v>0.2050020427838678</v>
      </c>
      <c r="AO25" s="51">
        <f t="shared" si="1"/>
        <v>0.16767524775102027</v>
      </c>
      <c r="AP25" s="51">
        <f t="shared" si="4"/>
        <v>0.12859588264578781</v>
      </c>
      <c r="AQ25" s="51">
        <f t="shared" si="5"/>
        <v>8.7155483376207751E-2</v>
      </c>
      <c r="AR25" s="56">
        <v>4.4846431554497412E-2</v>
      </c>
    </row>
    <row r="26" spans="2:44" s="51" customFormat="1" x14ac:dyDescent="0.3">
      <c r="B26" s="80"/>
      <c r="M26" s="51">
        <f t="shared" si="2"/>
        <v>0.60367783173679701</v>
      </c>
      <c r="N26" s="51">
        <f t="shared" si="2"/>
        <v>0.63202175197782373</v>
      </c>
      <c r="O26" s="51">
        <f t="shared" si="2"/>
        <v>0.66169647777836282</v>
      </c>
      <c r="P26" s="51">
        <f t="shared" si="2"/>
        <v>0.69276449320632594</v>
      </c>
      <c r="Q26" s="51">
        <f t="shared" si="2"/>
        <v>0.72529121608558589</v>
      </c>
      <c r="R26" s="51">
        <f t="shared" si="2"/>
        <v>0.75934513574187401</v>
      </c>
      <c r="S26" s="51">
        <f t="shared" si="2"/>
        <v>0.7949979572161322</v>
      </c>
      <c r="T26" s="51">
        <f t="shared" si="2"/>
        <v>0.83232475224897973</v>
      </c>
      <c r="U26" s="81">
        <f t="shared" si="2"/>
        <v>0.87140411735421219</v>
      </c>
      <c r="W26" s="86">
        <f t="shared" si="3"/>
        <v>0.12859588264578781</v>
      </c>
      <c r="Y26" s="55"/>
      <c r="AJ26" s="51">
        <f t="shared" si="1"/>
        <v>0.39632216826320299</v>
      </c>
      <c r="AK26" s="51">
        <f t="shared" si="1"/>
        <v>0.36797824802217627</v>
      </c>
      <c r="AL26" s="51">
        <f t="shared" si="1"/>
        <v>0.33830352222163718</v>
      </c>
      <c r="AM26" s="51">
        <f t="shared" si="1"/>
        <v>0.30723550679367406</v>
      </c>
      <c r="AN26" s="51">
        <f t="shared" si="1"/>
        <v>0.27470878391441411</v>
      </c>
      <c r="AO26" s="51">
        <f t="shared" si="1"/>
        <v>0.24065486425812599</v>
      </c>
      <c r="AP26" s="51">
        <f t="shared" si="4"/>
        <v>0.2050020427838678</v>
      </c>
      <c r="AQ26" s="51">
        <f t="shared" si="5"/>
        <v>0.16714907044140587</v>
      </c>
      <c r="AR26" s="56">
        <v>0.12859588264578781</v>
      </c>
    </row>
    <row r="27" spans="2:44" s="51" customFormat="1" x14ac:dyDescent="0.3">
      <c r="B27" s="80"/>
      <c r="N27" s="51">
        <f t="shared" si="2"/>
        <v>0.57660503517484563</v>
      </c>
      <c r="O27" s="51">
        <f t="shared" si="2"/>
        <v>0.60367783173679701</v>
      </c>
      <c r="P27" s="51">
        <f t="shared" si="2"/>
        <v>0.63202175197782373</v>
      </c>
      <c r="Q27" s="51">
        <f t="shared" si="2"/>
        <v>0.66169647777836271</v>
      </c>
      <c r="R27" s="51">
        <f t="shared" si="2"/>
        <v>0.69276449320632583</v>
      </c>
      <c r="S27" s="51">
        <f t="shared" si="2"/>
        <v>0.72529121608558589</v>
      </c>
      <c r="T27" s="51">
        <f t="shared" si="2"/>
        <v>0.75934513574187401</v>
      </c>
      <c r="U27" s="81">
        <f t="shared" si="2"/>
        <v>0.7949979572161322</v>
      </c>
      <c r="W27" s="86">
        <f t="shared" si="3"/>
        <v>0.2050020427838678</v>
      </c>
      <c r="Y27" s="55"/>
      <c r="AK27" s="51">
        <f t="shared" si="1"/>
        <v>0.42339496482515437</v>
      </c>
      <c r="AL27" s="51">
        <f t="shared" si="1"/>
        <v>0.39632216826320299</v>
      </c>
      <c r="AM27" s="51">
        <f t="shared" si="1"/>
        <v>0.36797824802217627</v>
      </c>
      <c r="AN27" s="51">
        <f t="shared" si="1"/>
        <v>0.33830352222163729</v>
      </c>
      <c r="AO27" s="51">
        <f t="shared" si="1"/>
        <v>0.30723550679367417</v>
      </c>
      <c r="AP27" s="51">
        <f t="shared" si="4"/>
        <v>0.27470878391441411</v>
      </c>
      <c r="AQ27" s="51">
        <f t="shared" si="5"/>
        <v>0.24012868694851153</v>
      </c>
      <c r="AR27" s="56">
        <v>0.2050020427838678</v>
      </c>
    </row>
    <row r="28" spans="2:44" s="51" customFormat="1" x14ac:dyDescent="0.3">
      <c r="B28" s="80"/>
      <c r="O28" s="51">
        <f t="shared" si="2"/>
        <v>0.55074635693089857</v>
      </c>
      <c r="P28" s="51">
        <f t="shared" si="2"/>
        <v>0.57660503517484563</v>
      </c>
      <c r="Q28" s="51">
        <f t="shared" si="2"/>
        <v>0.60367783173679701</v>
      </c>
      <c r="R28" s="51">
        <f t="shared" si="2"/>
        <v>0.63202175197782362</v>
      </c>
      <c r="S28" s="51">
        <f t="shared" si="2"/>
        <v>0.6616964777783626</v>
      </c>
      <c r="T28" s="51">
        <f t="shared" si="2"/>
        <v>0.69276449320632583</v>
      </c>
      <c r="U28" s="81">
        <f t="shared" si="2"/>
        <v>0.72529121608558589</v>
      </c>
      <c r="W28" s="86">
        <f t="shared" si="3"/>
        <v>0.27470878391441411</v>
      </c>
      <c r="Y28" s="55"/>
      <c r="AL28" s="51">
        <f t="shared" si="1"/>
        <v>0.44925364306910143</v>
      </c>
      <c r="AM28" s="51">
        <f t="shared" si="1"/>
        <v>0.42339496482515437</v>
      </c>
      <c r="AN28" s="51">
        <f t="shared" si="1"/>
        <v>0.39632216826320299</v>
      </c>
      <c r="AO28" s="51">
        <f t="shared" si="1"/>
        <v>0.36797824802217638</v>
      </c>
      <c r="AP28" s="51">
        <f t="shared" si="4"/>
        <v>0.3383035222216374</v>
      </c>
      <c r="AQ28" s="51">
        <f t="shared" si="5"/>
        <v>0.30670932948405971</v>
      </c>
      <c r="AR28" s="56">
        <v>0.27470878391441411</v>
      </c>
    </row>
    <row r="29" spans="2:44" s="51" customFormat="1" x14ac:dyDescent="0.3">
      <c r="B29" s="80"/>
      <c r="P29" s="51">
        <f t="shared" si="2"/>
        <v>0.52604734813090848</v>
      </c>
      <c r="Q29" s="51">
        <f t="shared" si="2"/>
        <v>0.55074635693089857</v>
      </c>
      <c r="R29" s="51">
        <f t="shared" si="2"/>
        <v>0.57660503517484563</v>
      </c>
      <c r="S29" s="51">
        <f t="shared" si="2"/>
        <v>0.6036778317367969</v>
      </c>
      <c r="T29" s="51">
        <f t="shared" si="2"/>
        <v>0.63202175197782351</v>
      </c>
      <c r="U29" s="81">
        <f t="shared" si="2"/>
        <v>0.6616964777783626</v>
      </c>
      <c r="W29" s="86">
        <f t="shared" si="3"/>
        <v>0.3383035222216374</v>
      </c>
      <c r="Y29" s="55"/>
      <c r="AM29" s="51">
        <f t="shared" si="1"/>
        <v>0.47395265186909152</v>
      </c>
      <c r="AN29" s="51">
        <f t="shared" si="1"/>
        <v>0.44925364306910143</v>
      </c>
      <c r="AO29" s="51">
        <f t="shared" si="1"/>
        <v>0.42339496482515437</v>
      </c>
      <c r="AP29" s="51">
        <f t="shared" si="4"/>
        <v>0.3963221682632031</v>
      </c>
      <c r="AQ29" s="51">
        <f t="shared" si="5"/>
        <v>0.36745207071256208</v>
      </c>
      <c r="AR29" s="56">
        <v>0.3383035222216374</v>
      </c>
    </row>
    <row r="30" spans="2:44" s="51" customFormat="1" x14ac:dyDescent="0.3">
      <c r="B30" s="80"/>
      <c r="Q30" s="51">
        <f t="shared" si="2"/>
        <v>0.502456001738531</v>
      </c>
      <c r="R30" s="51">
        <f t="shared" si="2"/>
        <v>0.52604734813090848</v>
      </c>
      <c r="S30" s="51">
        <f t="shared" si="2"/>
        <v>0.55074635693089857</v>
      </c>
      <c r="T30" s="51">
        <f t="shared" si="2"/>
        <v>0.57660503517484551</v>
      </c>
      <c r="U30" s="81">
        <f t="shared" si="2"/>
        <v>0.60367783173679679</v>
      </c>
      <c r="W30" s="86">
        <f t="shared" si="3"/>
        <v>0.39632216826320321</v>
      </c>
      <c r="Y30" s="55"/>
      <c r="AN30" s="51">
        <f t="shared" ref="AN30" si="7">MAX((AO30*$K$5+AO31*$K$6)*$K$7,$C$10-Q30)</f>
        <v>0.497543998261469</v>
      </c>
      <c r="AO30" s="51">
        <f t="shared" ref="AO30:AO31" si="8">MAX((AP30*$K$5+AP31*$K$6)*$K$7,$C$10-R30)</f>
        <v>0.47395265186909152</v>
      </c>
      <c r="AP30" s="51">
        <f t="shared" si="4"/>
        <v>0.44925364306910143</v>
      </c>
      <c r="AQ30" s="51">
        <f t="shared" si="5"/>
        <v>0.42286878751554013</v>
      </c>
      <c r="AR30" s="56">
        <v>0.39632216826320321</v>
      </c>
    </row>
    <row r="31" spans="2:44" s="51" customFormat="1" x14ac:dyDescent="0.3">
      <c r="B31" s="80"/>
      <c r="R31" s="51">
        <f t="shared" ref="R31:U34" si="9">Q30*$F$6</f>
        <v>0.47992264304741777</v>
      </c>
      <c r="S31" s="51">
        <f t="shared" si="9"/>
        <v>0.502456001738531</v>
      </c>
      <c r="T31" s="51">
        <f t="shared" si="9"/>
        <v>0.52604734813090848</v>
      </c>
      <c r="U31" s="81">
        <f t="shared" si="9"/>
        <v>0.55074635693089846</v>
      </c>
      <c r="W31" s="86">
        <f t="shared" si="3"/>
        <v>0.44925364306910154</v>
      </c>
      <c r="Y31" s="55"/>
      <c r="AO31" s="51">
        <f t="shared" si="8"/>
        <v>0.52007735695258228</v>
      </c>
      <c r="AP31" s="51">
        <f t="shared" si="4"/>
        <v>0.497543998261469</v>
      </c>
      <c r="AQ31" s="51">
        <f t="shared" si="5"/>
        <v>0.47342647455947712</v>
      </c>
      <c r="AR31" s="56">
        <v>0.44925364306910154</v>
      </c>
    </row>
    <row r="32" spans="2:44" s="51" customFormat="1" x14ac:dyDescent="0.3">
      <c r="B32" s="80"/>
      <c r="S32" s="51">
        <f t="shared" si="9"/>
        <v>0.45839982508453847</v>
      </c>
      <c r="T32" s="51">
        <f t="shared" si="9"/>
        <v>0.47992264304741777</v>
      </c>
      <c r="U32" s="81">
        <f t="shared" si="9"/>
        <v>0.502456001738531</v>
      </c>
      <c r="W32" s="86">
        <f t="shared" si="3"/>
        <v>0.497543998261469</v>
      </c>
      <c r="Y32" s="55"/>
      <c r="AP32" s="51">
        <f t="shared" si="4"/>
        <v>0.54160017491546153</v>
      </c>
      <c r="AQ32" s="51">
        <f t="shared" si="5"/>
        <v>0.51955117964296782</v>
      </c>
      <c r="AR32" s="56">
        <v>0.497543998261469</v>
      </c>
    </row>
    <row r="33" spans="2:44" s="51" customFormat="1" x14ac:dyDescent="0.3">
      <c r="B33" s="80"/>
      <c r="T33" s="51">
        <f t="shared" si="9"/>
        <v>0.43784222870429135</v>
      </c>
      <c r="U33" s="81">
        <f t="shared" si="9"/>
        <v>0.45839982508453847</v>
      </c>
      <c r="W33" s="86">
        <f t="shared" si="3"/>
        <v>0.54160017491546153</v>
      </c>
      <c r="Y33" s="55"/>
      <c r="AQ33" s="51">
        <f t="shared" si="5"/>
        <v>0.56163159398609419</v>
      </c>
      <c r="AR33" s="56">
        <v>0.54160017491546153</v>
      </c>
    </row>
    <row r="34" spans="2:44" s="51" customFormat="1" x14ac:dyDescent="0.3">
      <c r="B34" s="82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4">
        <f t="shared" si="9"/>
        <v>0.41820656716303595</v>
      </c>
      <c r="W34" s="87">
        <f t="shared" si="3"/>
        <v>0.58179343283696405</v>
      </c>
      <c r="Y34" s="57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0">
        <v>0.58179343283696405</v>
      </c>
    </row>
    <row r="35" spans="2:44" x14ac:dyDescent="0.3">
      <c r="W35" s="49"/>
    </row>
    <row r="36" spans="2:44" x14ac:dyDescent="0.3">
      <c r="W36" s="49"/>
    </row>
    <row r="37" spans="2:44" x14ac:dyDescent="0.3">
      <c r="W37" s="49"/>
    </row>
    <row r="38" spans="2:44" x14ac:dyDescent="0.3">
      <c r="W38" s="49"/>
    </row>
    <row r="39" spans="2:44" x14ac:dyDescent="0.3">
      <c r="W39" s="49"/>
    </row>
    <row r="40" spans="2:44" x14ac:dyDescent="0.3">
      <c r="W40" s="49"/>
    </row>
    <row r="41" spans="2:44" x14ac:dyDescent="0.3">
      <c r="W41" s="49"/>
    </row>
    <row r="42" spans="2:44" x14ac:dyDescent="0.3">
      <c r="W42" s="49"/>
    </row>
    <row r="43" spans="2:44" x14ac:dyDescent="0.3">
      <c r="W43" s="49"/>
    </row>
    <row r="44" spans="2:44" x14ac:dyDescent="0.3">
      <c r="W44" s="49"/>
    </row>
    <row r="45" spans="2:44" x14ac:dyDescent="0.3">
      <c r="W45" s="49"/>
    </row>
    <row r="46" spans="2:44" x14ac:dyDescent="0.3">
      <c r="W46" s="49"/>
    </row>
    <row r="47" spans="2:44" x14ac:dyDescent="0.3">
      <c r="W47" s="49"/>
    </row>
    <row r="48" spans="2:44" x14ac:dyDescent="0.3">
      <c r="W48" s="49"/>
    </row>
    <row r="49" spans="23:23" x14ac:dyDescent="0.3">
      <c r="W49" s="49"/>
    </row>
    <row r="50" spans="23:23" x14ac:dyDescent="0.3">
      <c r="W50" s="49"/>
    </row>
    <row r="51" spans="23:23" x14ac:dyDescent="0.3">
      <c r="W51" s="49"/>
    </row>
    <row r="52" spans="23:23" x14ac:dyDescent="0.3">
      <c r="W52" s="49"/>
    </row>
  </sheetData>
  <mergeCells count="6">
    <mergeCell ref="Y13:AR13"/>
    <mergeCell ref="C1:J1"/>
    <mergeCell ref="C2:J2"/>
    <mergeCell ref="C3:J3"/>
    <mergeCell ref="B13:U13"/>
    <mergeCell ref="W13:W14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110"/>
  <sheetViews>
    <sheetView topLeftCell="A17" zoomScale="87" zoomScaleNormal="55" workbookViewId="0">
      <selection activeCell="AC14" sqref="AC14"/>
    </sheetView>
  </sheetViews>
  <sheetFormatPr defaultColWidth="8.7109375" defaultRowHeight="18.75" x14ac:dyDescent="0.3"/>
  <cols>
    <col min="1" max="1" width="16.42578125" style="5" bestFit="1" customWidth="1"/>
    <col min="2" max="20" width="8.7109375" style="5"/>
    <col min="21" max="21" width="10.42578125" style="5" bestFit="1" customWidth="1"/>
    <col min="22" max="22" width="8.7109375" style="5"/>
    <col min="23" max="23" width="12.42578125" style="5" bestFit="1" customWidth="1"/>
    <col min="24" max="24" width="8.7109375" style="5"/>
    <col min="25" max="25" width="11.42578125" style="5" customWidth="1"/>
    <col min="26" max="26" width="8.7109375" style="5"/>
    <col min="27" max="27" width="14.140625" style="5" customWidth="1"/>
    <col min="28" max="16384" width="8.7109375" style="5"/>
  </cols>
  <sheetData>
    <row r="1" spans="1:44" s="15" customFormat="1" ht="21" x14ac:dyDescent="0.35">
      <c r="A1" s="101" t="s">
        <v>0</v>
      </c>
      <c r="B1" s="101"/>
      <c r="C1" s="101"/>
      <c r="D1" s="101"/>
      <c r="E1" s="101"/>
      <c r="F1" s="101"/>
      <c r="G1" s="101"/>
      <c r="H1" s="101"/>
    </row>
    <row r="2" spans="1:44" s="15" customFormat="1" ht="21" x14ac:dyDescent="0.35">
      <c r="A2" s="101" t="s">
        <v>29</v>
      </c>
      <c r="B2" s="101"/>
      <c r="C2" s="101"/>
      <c r="D2" s="101"/>
      <c r="E2" s="101"/>
      <c r="F2" s="101"/>
      <c r="G2" s="101"/>
      <c r="H2" s="101"/>
    </row>
    <row r="3" spans="1:44" s="15" customFormat="1" ht="21" x14ac:dyDescent="0.35">
      <c r="A3" s="101"/>
      <c r="B3" s="101"/>
      <c r="C3" s="101"/>
      <c r="D3" s="101"/>
      <c r="E3" s="101"/>
      <c r="F3" s="101"/>
      <c r="G3" s="101"/>
      <c r="H3" s="101"/>
    </row>
    <row r="5" spans="1:44" x14ac:dyDescent="0.3">
      <c r="A5" s="24" t="s">
        <v>2</v>
      </c>
      <c r="B5" s="9" t="s">
        <v>3</v>
      </c>
      <c r="C5" s="9">
        <v>1</v>
      </c>
      <c r="D5" s="9"/>
      <c r="E5" s="33" t="s">
        <v>4</v>
      </c>
      <c r="F5" s="12">
        <f>EXP(C6*SQRT(C7/C8))</f>
        <v>1.0469520640827252</v>
      </c>
      <c r="J5" s="59" t="s">
        <v>5</v>
      </c>
      <c r="K5" s="60">
        <f>(EXP(C9*C7/C8)-F6)/(F5-F6)</f>
        <v>0.49426611577314755</v>
      </c>
      <c r="O5" s="35"/>
      <c r="P5" s="35"/>
    </row>
    <row r="6" spans="1:44" x14ac:dyDescent="0.3">
      <c r="A6" s="24" t="s">
        <v>6</v>
      </c>
      <c r="B6" s="9" t="s">
        <v>7</v>
      </c>
      <c r="C6" s="9">
        <v>0.2</v>
      </c>
      <c r="D6" s="9"/>
      <c r="E6" s="33" t="s">
        <v>8</v>
      </c>
      <c r="F6" s="12">
        <f>1/F5</f>
        <v>0.95515356844550303</v>
      </c>
      <c r="J6" s="61" t="s">
        <v>9</v>
      </c>
      <c r="K6" s="62">
        <f>1-K5</f>
        <v>0.50573388422685239</v>
      </c>
    </row>
    <row r="7" spans="1:44" x14ac:dyDescent="0.3">
      <c r="A7" s="24" t="s">
        <v>10</v>
      </c>
      <c r="B7" s="9" t="s">
        <v>11</v>
      </c>
      <c r="C7" s="9">
        <v>1</v>
      </c>
      <c r="D7" s="9"/>
      <c r="E7" s="9"/>
      <c r="F7" s="12"/>
      <c r="J7" s="63" t="s">
        <v>12</v>
      </c>
      <c r="K7" s="64">
        <f>1/EXP(C9*C7/C8)</f>
        <v>0.99947382269038554</v>
      </c>
    </row>
    <row r="8" spans="1:44" x14ac:dyDescent="0.3">
      <c r="A8" s="24" t="s">
        <v>13</v>
      </c>
      <c r="B8" s="9" t="s">
        <v>14</v>
      </c>
      <c r="C8" s="25">
        <v>19</v>
      </c>
      <c r="D8" s="9"/>
      <c r="E8" s="9"/>
      <c r="F8" s="12"/>
    </row>
    <row r="9" spans="1:44" x14ac:dyDescent="0.3">
      <c r="A9" s="24" t="s">
        <v>16</v>
      </c>
      <c r="B9" s="9" t="s">
        <v>17</v>
      </c>
      <c r="C9" s="9">
        <v>0.01</v>
      </c>
      <c r="D9" s="9"/>
      <c r="E9" s="9"/>
      <c r="F9" s="12"/>
    </row>
    <row r="10" spans="1:44" x14ac:dyDescent="0.3">
      <c r="A10" s="24" t="s">
        <v>30</v>
      </c>
      <c r="B10" s="9" t="s">
        <v>20</v>
      </c>
      <c r="C10" s="9">
        <v>1.2</v>
      </c>
      <c r="D10" s="9"/>
      <c r="E10" s="9"/>
      <c r="F10" s="12"/>
    </row>
    <row r="11" spans="1:44" x14ac:dyDescent="0.3">
      <c r="A11" s="24" t="s">
        <v>31</v>
      </c>
      <c r="B11" s="9" t="s">
        <v>20</v>
      </c>
      <c r="C11" s="9">
        <v>0.8</v>
      </c>
      <c r="D11" s="9"/>
      <c r="E11" s="9"/>
      <c r="F11" s="12"/>
      <c r="P11"/>
    </row>
    <row r="13" spans="1:44" x14ac:dyDescent="0.3">
      <c r="B13" s="93" t="s">
        <v>23</v>
      </c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5"/>
      <c r="W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x14ac:dyDescent="0.3">
      <c r="B14" s="37">
        <v>0</v>
      </c>
      <c r="C14" s="40">
        <v>1</v>
      </c>
      <c r="D14" s="40">
        <v>2</v>
      </c>
      <c r="E14" s="40">
        <v>3</v>
      </c>
      <c r="F14" s="40">
        <v>4</v>
      </c>
      <c r="G14" s="40">
        <v>5</v>
      </c>
      <c r="H14" s="40">
        <v>6</v>
      </c>
      <c r="I14" s="40">
        <v>7</v>
      </c>
      <c r="J14" s="40">
        <v>8</v>
      </c>
      <c r="K14" s="40">
        <v>9</v>
      </c>
      <c r="L14" s="40">
        <v>10</v>
      </c>
      <c r="M14" s="40">
        <v>11</v>
      </c>
      <c r="N14" s="40">
        <v>12</v>
      </c>
      <c r="O14" s="40">
        <v>13</v>
      </c>
      <c r="P14" s="40">
        <v>14</v>
      </c>
      <c r="Q14" s="40">
        <v>15</v>
      </c>
      <c r="R14" s="40">
        <v>16</v>
      </c>
      <c r="S14" s="40">
        <v>17</v>
      </c>
      <c r="T14" s="40">
        <v>18</v>
      </c>
      <c r="U14" s="41">
        <v>19</v>
      </c>
      <c r="W14" s="72" t="s">
        <v>32</v>
      </c>
      <c r="Y14" s="89" t="s">
        <v>33</v>
      </c>
      <c r="Z14"/>
      <c r="AA14" s="88" t="s">
        <v>34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x14ac:dyDescent="0.3">
      <c r="B15" s="65">
        <v>1</v>
      </c>
      <c r="C15" s="66">
        <f>B15*$F$5</f>
        <v>1.0469520640827252</v>
      </c>
      <c r="D15" s="66">
        <f t="shared" ref="D15:U15" si="0">C15*$F$5</f>
        <v>1.0961086244870788</v>
      </c>
      <c r="E15" s="66">
        <f t="shared" si="0"/>
        <v>1.1475731868656238</v>
      </c>
      <c r="F15" s="66">
        <f t="shared" si="0"/>
        <v>1.2014541166749557</v>
      </c>
      <c r="G15" s="66">
        <f t="shared" si="0"/>
        <v>1.2578648673535322</v>
      </c>
      <c r="H15" s="66">
        <f t="shared" si="0"/>
        <v>1.316924219212924</v>
      </c>
      <c r="I15" s="66">
        <f t="shared" si="0"/>
        <v>1.3787565295455022</v>
      </c>
      <c r="J15" s="66">
        <f t="shared" si="0"/>
        <v>1.4434919944751985</v>
      </c>
      <c r="K15" s="66">
        <f t="shared" si="0"/>
        <v>1.5112669231026989</v>
      </c>
      <c r="L15" s="66">
        <f t="shared" si="0"/>
        <v>1.5822240245223198</v>
      </c>
      <c r="M15" s="66">
        <f t="shared" si="0"/>
        <v>1.6565127083149191</v>
      </c>
      <c r="N15" s="66">
        <f t="shared" si="0"/>
        <v>1.73428939914957</v>
      </c>
      <c r="O15" s="66">
        <f t="shared" si="0"/>
        <v>1.8157178661564317</v>
      </c>
      <c r="P15" s="66">
        <f t="shared" si="0"/>
        <v>1.9009695677643577</v>
      </c>
      <c r="Q15" s="66">
        <f t="shared" si="0"/>
        <v>1.9902240127293402</v>
      </c>
      <c r="R15" s="66">
        <f t="shared" si="0"/>
        <v>2.0836691381139869</v>
      </c>
      <c r="S15" s="66">
        <f t="shared" si="0"/>
        <v>2.1815017050139116</v>
      </c>
      <c r="T15" s="66">
        <f t="shared" si="0"/>
        <v>2.283927712864299</v>
      </c>
      <c r="U15" s="60">
        <f t="shared" si="0"/>
        <v>2.3911628331990156</v>
      </c>
      <c r="W15" s="70">
        <f>MAX(0,U15-$C$10)</f>
        <v>1.1911628331990156</v>
      </c>
      <c r="Y15" s="73">
        <f>MAX(0,$C$11-U15)</f>
        <v>0</v>
      </c>
      <c r="Z15"/>
      <c r="AA15" s="73">
        <f>Y15+U15-W15</f>
        <v>1.2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x14ac:dyDescent="0.3">
      <c r="B16" s="67"/>
      <c r="C16" s="5">
        <f>B15*$F$6</f>
        <v>0.95515356844550303</v>
      </c>
      <c r="D16" s="5">
        <f t="shared" ref="D16:U30" si="1">C15*$F$6</f>
        <v>1</v>
      </c>
      <c r="E16" s="5">
        <f t="shared" si="1"/>
        <v>1.0469520640827252</v>
      </c>
      <c r="F16" s="5">
        <f t="shared" si="1"/>
        <v>1.0961086244870786</v>
      </c>
      <c r="G16" s="5">
        <f t="shared" si="1"/>
        <v>1.1475731868656236</v>
      </c>
      <c r="H16" s="5">
        <f t="shared" si="1"/>
        <v>1.2014541166749557</v>
      </c>
      <c r="I16" s="5">
        <f t="shared" si="1"/>
        <v>1.2578648673535322</v>
      </c>
      <c r="J16" s="5">
        <f t="shared" si="1"/>
        <v>1.316924219212924</v>
      </c>
      <c r="K16" s="5">
        <f t="shared" si="1"/>
        <v>1.3787565295455022</v>
      </c>
      <c r="L16" s="5">
        <f t="shared" si="1"/>
        <v>1.4434919944751985</v>
      </c>
      <c r="M16" s="5">
        <f t="shared" si="1"/>
        <v>1.5112669231026989</v>
      </c>
      <c r="N16" s="5">
        <f t="shared" si="1"/>
        <v>1.5822240245223198</v>
      </c>
      <c r="O16" s="5">
        <f t="shared" si="1"/>
        <v>1.6565127083149191</v>
      </c>
      <c r="P16" s="5">
        <f t="shared" si="1"/>
        <v>1.73428939914957</v>
      </c>
      <c r="Q16" s="5">
        <f t="shared" si="1"/>
        <v>1.8157178661564317</v>
      </c>
      <c r="R16" s="5">
        <f t="shared" si="1"/>
        <v>1.9009695677643577</v>
      </c>
      <c r="S16" s="5">
        <f t="shared" si="1"/>
        <v>1.9902240127293402</v>
      </c>
      <c r="T16" s="5">
        <f t="shared" si="1"/>
        <v>2.0836691381139869</v>
      </c>
      <c r="U16" s="62">
        <f t="shared" si="1"/>
        <v>2.1815017050139112</v>
      </c>
      <c r="W16" s="70">
        <f t="shared" ref="W16:W34" si="2">MAX(0,U16-$C$10)</f>
        <v>0.98150170501391121</v>
      </c>
      <c r="Y16" s="70">
        <f t="shared" ref="Y16:Y34" si="3">MAX(0,$C$11-U16)</f>
        <v>0</v>
      </c>
      <c r="Z16"/>
      <c r="AA16" s="70">
        <f t="shared" ref="AA16:AA34" si="4">Y16+U16-W16</f>
        <v>1.2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2:44" x14ac:dyDescent="0.3">
      <c r="B17" s="67"/>
      <c r="D17" s="5">
        <f t="shared" ref="D17:R17" si="5">C16*$F$6</f>
        <v>0.91231833931417827</v>
      </c>
      <c r="E17" s="5">
        <f t="shared" si="5"/>
        <v>0.95515356844550303</v>
      </c>
      <c r="F17" s="5">
        <f t="shared" si="5"/>
        <v>1</v>
      </c>
      <c r="G17" s="5">
        <f t="shared" si="5"/>
        <v>1.046952064082725</v>
      </c>
      <c r="H17" s="5">
        <f t="shared" si="5"/>
        <v>1.0961086244870784</v>
      </c>
      <c r="I17" s="5">
        <f t="shared" si="5"/>
        <v>1.1475731868656236</v>
      </c>
      <c r="J17" s="5">
        <f t="shared" si="5"/>
        <v>1.2014541166749557</v>
      </c>
      <c r="K17" s="5">
        <f t="shared" si="5"/>
        <v>1.2578648673535322</v>
      </c>
      <c r="L17" s="5">
        <f t="shared" si="5"/>
        <v>1.316924219212924</v>
      </c>
      <c r="M17" s="5">
        <f t="shared" si="5"/>
        <v>1.3787565295455022</v>
      </c>
      <c r="N17" s="5">
        <f t="shared" si="5"/>
        <v>1.4434919944751985</v>
      </c>
      <c r="O17" s="5">
        <f t="shared" si="5"/>
        <v>1.5112669231026989</v>
      </c>
      <c r="P17" s="5">
        <f t="shared" si="5"/>
        <v>1.5822240245223198</v>
      </c>
      <c r="Q17" s="5">
        <f t="shared" si="5"/>
        <v>1.6565127083149191</v>
      </c>
      <c r="R17" s="5">
        <f t="shared" si="5"/>
        <v>1.73428939914957</v>
      </c>
      <c r="S17" s="5">
        <f t="shared" si="1"/>
        <v>1.8157178661564317</v>
      </c>
      <c r="T17" s="5">
        <f t="shared" si="1"/>
        <v>1.9009695677643577</v>
      </c>
      <c r="U17" s="62">
        <f t="shared" si="1"/>
        <v>1.9902240127293402</v>
      </c>
      <c r="W17" s="70">
        <f t="shared" si="2"/>
        <v>0.79022401272934029</v>
      </c>
      <c r="Y17" s="70">
        <f t="shared" si="3"/>
        <v>0</v>
      </c>
      <c r="Z17"/>
      <c r="AA17" s="70">
        <f t="shared" si="4"/>
        <v>1.2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2:44" x14ac:dyDescent="0.3">
      <c r="B18" s="67"/>
      <c r="E18" s="5">
        <f t="shared" si="1"/>
        <v>0.87140411735421264</v>
      </c>
      <c r="F18" s="5">
        <f t="shared" si="1"/>
        <v>0.91231833931417827</v>
      </c>
      <c r="G18" s="5">
        <f t="shared" si="1"/>
        <v>0.95515356844550303</v>
      </c>
      <c r="H18" s="5">
        <f t="shared" si="1"/>
        <v>0.99999999999999978</v>
      </c>
      <c r="I18" s="5">
        <f t="shared" si="1"/>
        <v>1.0469520640827248</v>
      </c>
      <c r="J18" s="5">
        <f t="shared" si="1"/>
        <v>1.0961086244870784</v>
      </c>
      <c r="K18" s="5">
        <f t="shared" si="1"/>
        <v>1.1475731868656236</v>
      </c>
      <c r="L18" s="5">
        <f t="shared" si="1"/>
        <v>1.2014541166749557</v>
      </c>
      <c r="M18" s="5">
        <f t="shared" si="1"/>
        <v>1.2578648673535322</v>
      </c>
      <c r="N18" s="5">
        <f t="shared" si="1"/>
        <v>1.316924219212924</v>
      </c>
      <c r="O18" s="5">
        <f t="shared" si="1"/>
        <v>1.3787565295455022</v>
      </c>
      <c r="P18" s="5">
        <f t="shared" si="1"/>
        <v>1.4434919944751985</v>
      </c>
      <c r="Q18" s="5">
        <f t="shared" si="1"/>
        <v>1.5112669231026989</v>
      </c>
      <c r="R18" s="5">
        <f t="shared" si="1"/>
        <v>1.5822240245223198</v>
      </c>
      <c r="S18" s="5">
        <f t="shared" si="1"/>
        <v>1.6565127083149191</v>
      </c>
      <c r="T18" s="5">
        <f t="shared" si="1"/>
        <v>1.73428939914957</v>
      </c>
      <c r="U18" s="62">
        <f t="shared" si="1"/>
        <v>1.8157178661564317</v>
      </c>
      <c r="W18" s="70">
        <f t="shared" si="2"/>
        <v>0.61571786615643176</v>
      </c>
      <c r="Y18" s="70">
        <f t="shared" si="3"/>
        <v>0</v>
      </c>
      <c r="Z18"/>
      <c r="AA18" s="70">
        <f t="shared" si="4"/>
        <v>1.2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2:44" x14ac:dyDescent="0.3">
      <c r="B19" s="67"/>
      <c r="F19" s="5">
        <f t="shared" si="1"/>
        <v>0.83232475224898006</v>
      </c>
      <c r="G19" s="5">
        <f t="shared" si="1"/>
        <v>0.87140411735421264</v>
      </c>
      <c r="H19" s="5">
        <f t="shared" si="1"/>
        <v>0.91231833931417827</v>
      </c>
      <c r="I19" s="5">
        <f t="shared" si="1"/>
        <v>0.95515356844550281</v>
      </c>
      <c r="J19" s="5">
        <f t="shared" si="1"/>
        <v>0.99999999999999956</v>
      </c>
      <c r="K19" s="5">
        <f t="shared" si="1"/>
        <v>1.0469520640827248</v>
      </c>
      <c r="L19" s="5">
        <f t="shared" si="1"/>
        <v>1.0961086244870784</v>
      </c>
      <c r="M19" s="5">
        <f t="shared" si="1"/>
        <v>1.1475731868656236</v>
      </c>
      <c r="N19" s="5">
        <f t="shared" si="1"/>
        <v>1.2014541166749557</v>
      </c>
      <c r="O19" s="5">
        <f t="shared" si="1"/>
        <v>1.2578648673535322</v>
      </c>
      <c r="P19" s="5">
        <f t="shared" si="1"/>
        <v>1.316924219212924</v>
      </c>
      <c r="Q19" s="5">
        <f t="shared" si="1"/>
        <v>1.3787565295455022</v>
      </c>
      <c r="R19" s="5">
        <f t="shared" si="1"/>
        <v>1.4434919944751985</v>
      </c>
      <c r="S19" s="5">
        <f t="shared" si="1"/>
        <v>1.5112669231026989</v>
      </c>
      <c r="T19" s="5">
        <f t="shared" si="1"/>
        <v>1.5822240245223198</v>
      </c>
      <c r="U19" s="62">
        <f t="shared" si="1"/>
        <v>1.6565127083149191</v>
      </c>
      <c r="W19" s="70">
        <f t="shared" si="2"/>
        <v>0.45651270831491919</v>
      </c>
      <c r="Y19" s="70">
        <f t="shared" si="3"/>
        <v>0</v>
      </c>
      <c r="Z19"/>
      <c r="AA19" s="70">
        <f t="shared" si="4"/>
        <v>1.2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2:44" x14ac:dyDescent="0.3">
      <c r="B20" s="67"/>
      <c r="G20" s="5">
        <f t="shared" si="1"/>
        <v>0.79499795721613253</v>
      </c>
      <c r="H20" s="5">
        <f t="shared" si="1"/>
        <v>0.83232475224898006</v>
      </c>
      <c r="I20" s="5">
        <f t="shared" si="1"/>
        <v>0.87140411735421264</v>
      </c>
      <c r="J20" s="5">
        <f t="shared" si="1"/>
        <v>0.91231833931417805</v>
      </c>
      <c r="K20" s="5">
        <f t="shared" si="1"/>
        <v>0.95515356844550259</v>
      </c>
      <c r="L20" s="5">
        <f t="shared" si="1"/>
        <v>0.99999999999999956</v>
      </c>
      <c r="M20" s="5">
        <f t="shared" si="1"/>
        <v>1.0469520640827248</v>
      </c>
      <c r="N20" s="5">
        <f t="shared" si="1"/>
        <v>1.0961086244870784</v>
      </c>
      <c r="O20" s="5">
        <f t="shared" si="1"/>
        <v>1.1475731868656236</v>
      </c>
      <c r="P20" s="5">
        <f t="shared" si="1"/>
        <v>1.2014541166749557</v>
      </c>
      <c r="Q20" s="5">
        <f t="shared" si="1"/>
        <v>1.2578648673535322</v>
      </c>
      <c r="R20" s="5">
        <f t="shared" si="1"/>
        <v>1.316924219212924</v>
      </c>
      <c r="S20" s="5">
        <f t="shared" si="1"/>
        <v>1.3787565295455022</v>
      </c>
      <c r="T20" s="5">
        <f t="shared" si="1"/>
        <v>1.4434919944751985</v>
      </c>
      <c r="U20" s="62">
        <f t="shared" si="1"/>
        <v>1.5112669231026989</v>
      </c>
      <c r="W20" s="70">
        <f t="shared" si="2"/>
        <v>0.31126692310269899</v>
      </c>
      <c r="Y20" s="70">
        <f t="shared" si="3"/>
        <v>0</v>
      </c>
      <c r="Z20"/>
      <c r="AA20" s="70">
        <f t="shared" si="4"/>
        <v>1.2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2:44" x14ac:dyDescent="0.3">
      <c r="B21" s="67"/>
      <c r="H21" s="5">
        <f t="shared" si="1"/>
        <v>0.75934513574187434</v>
      </c>
      <c r="I21" s="5">
        <f t="shared" si="1"/>
        <v>0.79499795721613253</v>
      </c>
      <c r="J21" s="5">
        <f t="shared" si="1"/>
        <v>0.83232475224898006</v>
      </c>
      <c r="K21" s="5">
        <f t="shared" si="1"/>
        <v>0.87140411735421242</v>
      </c>
      <c r="L21" s="5">
        <f t="shared" si="1"/>
        <v>0.91231833931417783</v>
      </c>
      <c r="M21" s="5">
        <f t="shared" si="1"/>
        <v>0.95515356844550259</v>
      </c>
      <c r="N21" s="5">
        <f t="shared" si="1"/>
        <v>0.99999999999999956</v>
      </c>
      <c r="O21" s="5">
        <f t="shared" si="1"/>
        <v>1.0469520640827248</v>
      </c>
      <c r="P21" s="5">
        <f t="shared" si="1"/>
        <v>1.0961086244870784</v>
      </c>
      <c r="Q21" s="5">
        <f t="shared" si="1"/>
        <v>1.1475731868656236</v>
      </c>
      <c r="R21" s="5">
        <f t="shared" si="1"/>
        <v>1.2014541166749557</v>
      </c>
      <c r="S21" s="5">
        <f t="shared" si="1"/>
        <v>1.2578648673535322</v>
      </c>
      <c r="T21" s="5">
        <f t="shared" si="1"/>
        <v>1.316924219212924</v>
      </c>
      <c r="U21" s="62">
        <f t="shared" si="1"/>
        <v>1.3787565295455022</v>
      </c>
      <c r="W21" s="70">
        <f t="shared" si="2"/>
        <v>0.17875652954550225</v>
      </c>
      <c r="Y21" s="70">
        <f t="shared" si="3"/>
        <v>0</v>
      </c>
      <c r="Z21"/>
      <c r="AA21" s="70">
        <f t="shared" si="4"/>
        <v>1.2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2:44" x14ac:dyDescent="0.3">
      <c r="B22" s="67"/>
      <c r="I22" s="5">
        <f t="shared" si="1"/>
        <v>0.72529121608558622</v>
      </c>
      <c r="J22" s="5">
        <f t="shared" si="1"/>
        <v>0.75934513574187434</v>
      </c>
      <c r="K22" s="5">
        <f t="shared" si="1"/>
        <v>0.79499795721613253</v>
      </c>
      <c r="L22" s="5">
        <f t="shared" si="1"/>
        <v>0.83232475224897984</v>
      </c>
      <c r="M22" s="5">
        <f t="shared" si="1"/>
        <v>0.87140411735421219</v>
      </c>
      <c r="N22" s="5">
        <f t="shared" si="1"/>
        <v>0.91231833931417783</v>
      </c>
      <c r="O22" s="5">
        <f t="shared" si="1"/>
        <v>0.95515356844550259</v>
      </c>
      <c r="P22" s="5">
        <f t="shared" si="1"/>
        <v>0.99999999999999956</v>
      </c>
      <c r="Q22" s="5">
        <f t="shared" si="1"/>
        <v>1.0469520640827248</v>
      </c>
      <c r="R22" s="5">
        <f t="shared" si="1"/>
        <v>1.0961086244870784</v>
      </c>
      <c r="S22" s="5">
        <f t="shared" si="1"/>
        <v>1.1475731868656236</v>
      </c>
      <c r="T22" s="5">
        <f t="shared" si="1"/>
        <v>1.2014541166749557</v>
      </c>
      <c r="U22" s="62">
        <f t="shared" si="1"/>
        <v>1.2578648673535322</v>
      </c>
      <c r="W22" s="70">
        <f t="shared" si="2"/>
        <v>5.7864867353532246E-2</v>
      </c>
      <c r="Y22" s="70">
        <f t="shared" si="3"/>
        <v>0</v>
      </c>
      <c r="Z22"/>
      <c r="AA22" s="70">
        <f t="shared" si="4"/>
        <v>1.2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2:44" x14ac:dyDescent="0.3">
      <c r="B23" s="67"/>
      <c r="J23" s="5">
        <f t="shared" si="1"/>
        <v>0.69276449320632616</v>
      </c>
      <c r="K23" s="5">
        <f t="shared" si="1"/>
        <v>0.72529121608558622</v>
      </c>
      <c r="L23" s="5">
        <f t="shared" si="1"/>
        <v>0.75934513574187434</v>
      </c>
      <c r="M23" s="5">
        <f t="shared" si="1"/>
        <v>0.79499795721613231</v>
      </c>
      <c r="N23" s="5">
        <f t="shared" si="1"/>
        <v>0.83232475224897973</v>
      </c>
      <c r="O23" s="5">
        <f t="shared" si="1"/>
        <v>0.87140411735421219</v>
      </c>
      <c r="P23" s="5">
        <f t="shared" si="1"/>
        <v>0.91231833931417783</v>
      </c>
      <c r="Q23" s="5">
        <f t="shared" si="1"/>
        <v>0.95515356844550259</v>
      </c>
      <c r="R23" s="5">
        <f t="shared" si="1"/>
        <v>0.99999999999999956</v>
      </c>
      <c r="S23" s="5">
        <f t="shared" si="1"/>
        <v>1.0469520640827248</v>
      </c>
      <c r="T23" s="5">
        <f t="shared" si="1"/>
        <v>1.0961086244870784</v>
      </c>
      <c r="U23" s="62">
        <f t="shared" si="1"/>
        <v>1.1475731868656236</v>
      </c>
      <c r="W23" s="70">
        <f t="shared" si="2"/>
        <v>0</v>
      </c>
      <c r="Y23" s="70">
        <f t="shared" si="3"/>
        <v>0</v>
      </c>
      <c r="Z23"/>
      <c r="AA23" s="70">
        <f t="shared" si="4"/>
        <v>1.1475731868656236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2:44" x14ac:dyDescent="0.3">
      <c r="B24" s="67"/>
      <c r="K24" s="5">
        <f t="shared" si="1"/>
        <v>0.66169647777836282</v>
      </c>
      <c r="L24" s="5">
        <f t="shared" si="1"/>
        <v>0.69276449320632616</v>
      </c>
      <c r="M24" s="5">
        <f t="shared" si="1"/>
        <v>0.72529121608558622</v>
      </c>
      <c r="N24" s="5">
        <f t="shared" si="1"/>
        <v>0.75934513574187412</v>
      </c>
      <c r="O24" s="5">
        <f t="shared" si="1"/>
        <v>0.7949979572161322</v>
      </c>
      <c r="P24" s="5">
        <f t="shared" si="1"/>
        <v>0.83232475224897973</v>
      </c>
      <c r="Q24" s="5">
        <f t="shared" si="1"/>
        <v>0.87140411735421219</v>
      </c>
      <c r="R24" s="5">
        <f t="shared" si="1"/>
        <v>0.91231833931417783</v>
      </c>
      <c r="S24" s="5">
        <f t="shared" si="1"/>
        <v>0.95515356844550259</v>
      </c>
      <c r="T24" s="5">
        <f t="shared" si="1"/>
        <v>0.99999999999999956</v>
      </c>
      <c r="U24" s="62">
        <f t="shared" si="1"/>
        <v>1.0469520640827248</v>
      </c>
      <c r="W24" s="70">
        <f t="shared" si="2"/>
        <v>0</v>
      </c>
      <c r="Y24" s="70">
        <f t="shared" si="3"/>
        <v>0</v>
      </c>
      <c r="Z24"/>
      <c r="AA24" s="70">
        <f t="shared" si="4"/>
        <v>1.0469520640827248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2:44" x14ac:dyDescent="0.3">
      <c r="B25" s="67"/>
      <c r="L25" s="5">
        <f t="shared" si="1"/>
        <v>0.63202175197782373</v>
      </c>
      <c r="M25" s="5">
        <f t="shared" si="1"/>
        <v>0.66169647777836282</v>
      </c>
      <c r="N25" s="5">
        <f t="shared" si="1"/>
        <v>0.69276449320632616</v>
      </c>
      <c r="O25" s="5">
        <f t="shared" si="1"/>
        <v>0.725291216085586</v>
      </c>
      <c r="P25" s="5">
        <f t="shared" si="1"/>
        <v>0.75934513574187401</v>
      </c>
      <c r="Q25" s="5">
        <f t="shared" si="1"/>
        <v>0.7949979572161322</v>
      </c>
      <c r="R25" s="5">
        <f t="shared" si="1"/>
        <v>0.83232475224897973</v>
      </c>
      <c r="S25" s="5">
        <f t="shared" si="1"/>
        <v>0.87140411735421219</v>
      </c>
      <c r="T25" s="5">
        <f t="shared" si="1"/>
        <v>0.91231833931417783</v>
      </c>
      <c r="U25" s="62">
        <f t="shared" si="1"/>
        <v>0.95515356844550259</v>
      </c>
      <c r="W25" s="70">
        <f t="shared" si="2"/>
        <v>0</v>
      </c>
      <c r="Y25" s="70">
        <f t="shared" si="3"/>
        <v>0</v>
      </c>
      <c r="Z25"/>
      <c r="AA25" s="70">
        <f t="shared" si="4"/>
        <v>0.95515356844550259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2:44" x14ac:dyDescent="0.3">
      <c r="B26" s="67"/>
      <c r="M26" s="5">
        <f t="shared" si="1"/>
        <v>0.60367783173679701</v>
      </c>
      <c r="N26" s="5">
        <f t="shared" si="1"/>
        <v>0.63202175197782373</v>
      </c>
      <c r="O26" s="5">
        <f t="shared" si="1"/>
        <v>0.66169647777836282</v>
      </c>
      <c r="P26" s="5">
        <f t="shared" si="1"/>
        <v>0.69276449320632594</v>
      </c>
      <c r="Q26" s="5">
        <f t="shared" si="1"/>
        <v>0.72529121608558589</v>
      </c>
      <c r="R26" s="5">
        <f t="shared" si="1"/>
        <v>0.75934513574187401</v>
      </c>
      <c r="S26" s="5">
        <f t="shared" si="1"/>
        <v>0.7949979572161322</v>
      </c>
      <c r="T26" s="5">
        <f t="shared" si="1"/>
        <v>0.83232475224897973</v>
      </c>
      <c r="U26" s="62">
        <f t="shared" si="1"/>
        <v>0.87140411735421219</v>
      </c>
      <c r="W26" s="70">
        <f t="shared" si="2"/>
        <v>0</v>
      </c>
      <c r="Y26" s="70">
        <f t="shared" si="3"/>
        <v>0</v>
      </c>
      <c r="Z26"/>
      <c r="AA26" s="70">
        <f t="shared" si="4"/>
        <v>0.87140411735421219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2:44" x14ac:dyDescent="0.3">
      <c r="B27" s="67"/>
      <c r="N27" s="5">
        <f t="shared" si="1"/>
        <v>0.57660503517484563</v>
      </c>
      <c r="O27" s="5">
        <f t="shared" si="1"/>
        <v>0.60367783173679701</v>
      </c>
      <c r="P27" s="5">
        <f t="shared" si="1"/>
        <v>0.63202175197782373</v>
      </c>
      <c r="Q27" s="5">
        <f t="shared" si="1"/>
        <v>0.66169647777836271</v>
      </c>
      <c r="R27" s="5">
        <f t="shared" si="1"/>
        <v>0.69276449320632583</v>
      </c>
      <c r="S27" s="5">
        <f t="shared" si="1"/>
        <v>0.72529121608558589</v>
      </c>
      <c r="T27" s="5">
        <f t="shared" si="1"/>
        <v>0.75934513574187401</v>
      </c>
      <c r="U27" s="62">
        <f t="shared" si="1"/>
        <v>0.7949979572161322</v>
      </c>
      <c r="W27" s="70">
        <f t="shared" si="2"/>
        <v>0</v>
      </c>
      <c r="Y27" s="70">
        <f t="shared" si="3"/>
        <v>5.0020427838678438E-3</v>
      </c>
      <c r="Z27"/>
      <c r="AA27" s="70">
        <f t="shared" si="4"/>
        <v>0.8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2:44" x14ac:dyDescent="0.3">
      <c r="B28" s="67"/>
      <c r="O28" s="5">
        <f t="shared" si="1"/>
        <v>0.55074635693089857</v>
      </c>
      <c r="P28" s="5">
        <f t="shared" si="1"/>
        <v>0.57660503517484563</v>
      </c>
      <c r="Q28" s="5">
        <f t="shared" si="1"/>
        <v>0.60367783173679701</v>
      </c>
      <c r="R28" s="5">
        <f t="shared" si="1"/>
        <v>0.63202175197782362</v>
      </c>
      <c r="S28" s="5">
        <f t="shared" si="1"/>
        <v>0.6616964777783626</v>
      </c>
      <c r="T28" s="5">
        <f t="shared" si="1"/>
        <v>0.69276449320632583</v>
      </c>
      <c r="U28" s="62">
        <f t="shared" si="1"/>
        <v>0.72529121608558589</v>
      </c>
      <c r="W28" s="70">
        <f t="shared" si="2"/>
        <v>0</v>
      </c>
      <c r="Y28" s="70">
        <f t="shared" si="3"/>
        <v>7.4708783914414156E-2</v>
      </c>
      <c r="Z28"/>
      <c r="AA28" s="70">
        <f t="shared" si="4"/>
        <v>0.8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2:44" x14ac:dyDescent="0.3">
      <c r="B29" s="67"/>
      <c r="P29" s="5">
        <f t="shared" si="1"/>
        <v>0.52604734813090848</v>
      </c>
      <c r="Q29" s="5">
        <f t="shared" si="1"/>
        <v>0.55074635693089857</v>
      </c>
      <c r="R29" s="5">
        <f t="shared" si="1"/>
        <v>0.57660503517484563</v>
      </c>
      <c r="S29" s="5">
        <f t="shared" si="1"/>
        <v>0.6036778317367969</v>
      </c>
      <c r="T29" s="5">
        <f t="shared" si="1"/>
        <v>0.63202175197782351</v>
      </c>
      <c r="U29" s="62">
        <f t="shared" si="1"/>
        <v>0.6616964777783626</v>
      </c>
      <c r="W29" s="70">
        <f t="shared" si="2"/>
        <v>0</v>
      </c>
      <c r="Y29" s="70">
        <f t="shared" si="3"/>
        <v>0.13830352222163744</v>
      </c>
      <c r="Z29"/>
      <c r="AA29" s="70">
        <f t="shared" si="4"/>
        <v>0.8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2:44" x14ac:dyDescent="0.3">
      <c r="B30" s="67"/>
      <c r="Q30" s="5">
        <f t="shared" si="1"/>
        <v>0.502456001738531</v>
      </c>
      <c r="R30" s="5">
        <f t="shared" si="1"/>
        <v>0.52604734813090848</v>
      </c>
      <c r="S30" s="5">
        <f t="shared" si="1"/>
        <v>0.55074635693089857</v>
      </c>
      <c r="T30" s="5">
        <f t="shared" si="1"/>
        <v>0.57660503517484551</v>
      </c>
      <c r="U30" s="62">
        <f t="shared" si="1"/>
        <v>0.60367783173679679</v>
      </c>
      <c r="W30" s="70">
        <f t="shared" si="2"/>
        <v>0</v>
      </c>
      <c r="Y30" s="70">
        <f t="shared" si="3"/>
        <v>0.19632216826320326</v>
      </c>
      <c r="Z30"/>
      <c r="AA30" s="70">
        <f t="shared" si="4"/>
        <v>0.8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2:44" x14ac:dyDescent="0.3">
      <c r="B31" s="67"/>
      <c r="R31" s="5">
        <f t="shared" ref="R31:U34" si="6">Q30*$F$6</f>
        <v>0.47992264304741777</v>
      </c>
      <c r="S31" s="5">
        <f t="shared" si="6"/>
        <v>0.502456001738531</v>
      </c>
      <c r="T31" s="5">
        <f t="shared" si="6"/>
        <v>0.52604734813090848</v>
      </c>
      <c r="U31" s="62">
        <f t="shared" si="6"/>
        <v>0.55074635693089846</v>
      </c>
      <c r="W31" s="70">
        <f t="shared" si="2"/>
        <v>0</v>
      </c>
      <c r="Y31" s="70">
        <f t="shared" si="3"/>
        <v>0.24925364306910158</v>
      </c>
      <c r="Z31"/>
      <c r="AA31" s="70">
        <f t="shared" si="4"/>
        <v>0.8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2:44" x14ac:dyDescent="0.3">
      <c r="B32" s="67"/>
      <c r="S32" s="5">
        <f t="shared" si="6"/>
        <v>0.45839982508453847</v>
      </c>
      <c r="T32" s="5">
        <f t="shared" si="6"/>
        <v>0.47992264304741777</v>
      </c>
      <c r="U32" s="62">
        <f t="shared" si="6"/>
        <v>0.502456001738531</v>
      </c>
      <c r="W32" s="70">
        <f t="shared" si="2"/>
        <v>0</v>
      </c>
      <c r="Y32" s="70">
        <f t="shared" si="3"/>
        <v>0.29754399826146904</v>
      </c>
      <c r="Z32"/>
      <c r="AA32" s="70">
        <f t="shared" si="4"/>
        <v>0.8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2:44" x14ac:dyDescent="0.3">
      <c r="B33" s="67"/>
      <c r="T33" s="5">
        <f t="shared" si="6"/>
        <v>0.43784222870429135</v>
      </c>
      <c r="U33" s="62">
        <f t="shared" si="6"/>
        <v>0.45839982508453847</v>
      </c>
      <c r="W33" s="70">
        <f t="shared" si="2"/>
        <v>0</v>
      </c>
      <c r="Y33" s="70">
        <f t="shared" si="3"/>
        <v>0.34160017491546157</v>
      </c>
      <c r="Z33"/>
      <c r="AA33" s="70">
        <f t="shared" si="4"/>
        <v>0.8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2:44" x14ac:dyDescent="0.3">
      <c r="B34" s="68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4">
        <f t="shared" si="6"/>
        <v>0.41820656716303595</v>
      </c>
      <c r="W34" s="71">
        <f t="shared" si="2"/>
        <v>0</v>
      </c>
      <c r="Y34" s="71">
        <f t="shared" si="3"/>
        <v>0.3817934328369641</v>
      </c>
      <c r="Z34"/>
      <c r="AA34" s="71">
        <f t="shared" si="4"/>
        <v>0.8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6" spans="2:44" ht="19.5" thickBot="1" x14ac:dyDescent="0.35">
      <c r="B36" s="93" t="s">
        <v>35</v>
      </c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5"/>
    </row>
    <row r="37" spans="2:44" x14ac:dyDescent="0.3">
      <c r="B37" s="37">
        <v>19</v>
      </c>
      <c r="C37" s="40">
        <v>18</v>
      </c>
      <c r="D37" s="40">
        <v>17</v>
      </c>
      <c r="E37" s="40">
        <v>16</v>
      </c>
      <c r="F37" s="40">
        <v>15</v>
      </c>
      <c r="G37" s="40">
        <v>14</v>
      </c>
      <c r="H37" s="40">
        <v>13</v>
      </c>
      <c r="I37" s="40">
        <v>12</v>
      </c>
      <c r="J37" s="40">
        <v>11</v>
      </c>
      <c r="K37" s="40">
        <v>10</v>
      </c>
      <c r="L37" s="40">
        <v>9</v>
      </c>
      <c r="M37" s="40">
        <v>8</v>
      </c>
      <c r="N37" s="40">
        <v>7</v>
      </c>
      <c r="O37" s="40">
        <v>6</v>
      </c>
      <c r="P37" s="40">
        <v>5</v>
      </c>
      <c r="Q37" s="40">
        <v>4</v>
      </c>
      <c r="R37" s="40">
        <v>3</v>
      </c>
      <c r="S37" s="40">
        <v>2</v>
      </c>
      <c r="T37" s="40">
        <v>1</v>
      </c>
      <c r="U37" s="41">
        <v>0</v>
      </c>
    </row>
    <row r="38" spans="2:44" x14ac:dyDescent="0.3">
      <c r="B38" s="65" cm="1">
        <f t="array" ref="B38:B57">W15:W34</f>
        <v>1.1911628331990156</v>
      </c>
      <c r="C38" s="66">
        <f>$K$7*($K$5*B38+$K$6*B39)</f>
        <v>1.0845591256358362</v>
      </c>
      <c r="D38" s="66">
        <f t="shared" ref="D38:U52" si="7">$K$7*($K$5*C38+$K$6*C39)</f>
        <v>0.98276419832191253</v>
      </c>
      <c r="E38" s="66">
        <f t="shared" si="7"/>
        <v>0.88556237989819286</v>
      </c>
      <c r="F38" s="66">
        <f t="shared" si="7"/>
        <v>0.79274767110421518</v>
      </c>
      <c r="G38" s="66">
        <f t="shared" si="7"/>
        <v>0.70412331101899583</v>
      </c>
      <c r="H38" s="66">
        <f t="shared" si="7"/>
        <v>0.61950136275446632</v>
      </c>
      <c r="I38" s="66">
        <f t="shared" si="7"/>
        <v>0.53870231772908106</v>
      </c>
      <c r="J38" s="66">
        <f t="shared" si="7"/>
        <v>0.4617781269996703</v>
      </c>
      <c r="K38" s="66">
        <f t="shared" si="7"/>
        <v>0.389217745532417</v>
      </c>
      <c r="L38" s="66">
        <f t="shared" si="7"/>
        <v>0.32191470773210651</v>
      </c>
      <c r="M38" s="66">
        <f t="shared" si="7"/>
        <v>0.26091765096648217</v>
      </c>
      <c r="N38" s="66">
        <f t="shared" si="7"/>
        <v>0.2071197988691976</v>
      </c>
      <c r="O38" s="66">
        <f t="shared" si="7"/>
        <v>0.16102829333894464</v>
      </c>
      <c r="P38" s="66">
        <f t="shared" si="7"/>
        <v>0.12267316085564091</v>
      </c>
      <c r="Q38" s="66">
        <f t="shared" si="7"/>
        <v>9.1643156713190232E-2</v>
      </c>
      <c r="R38" s="66">
        <f t="shared" si="7"/>
        <v>6.7199878224331253E-2</v>
      </c>
      <c r="S38" s="66">
        <f t="shared" si="7"/>
        <v>4.8418198875636323E-2</v>
      </c>
      <c r="T38" s="66">
        <f t="shared" si="7"/>
        <v>3.431513074446179E-2</v>
      </c>
      <c r="U38" s="76">
        <f t="shared" si="7"/>
        <v>2.3947393865297796E-2</v>
      </c>
    </row>
    <row r="39" spans="2:44" x14ac:dyDescent="0.3">
      <c r="B39" s="67">
        <v>0.98150170501391121</v>
      </c>
      <c r="C39" s="5">
        <f t="shared" ref="C39:R56" si="8">$K$7*($K$5*B39+$K$6*B40)</f>
        <v>0.88430055088552395</v>
      </c>
      <c r="D39" s="5">
        <f t="shared" si="8"/>
        <v>0.79148650603734139</v>
      </c>
      <c r="E39" s="5">
        <f t="shared" si="8"/>
        <v>0.70286280954856384</v>
      </c>
      <c r="F39" s="5">
        <f t="shared" si="8"/>
        <v>0.61824152453130687</v>
      </c>
      <c r="G39" s="5">
        <f t="shared" si="8"/>
        <v>0.53744314240420843</v>
      </c>
      <c r="H39" s="5">
        <f t="shared" si="8"/>
        <v>0.46029620491295398</v>
      </c>
      <c r="I39" s="5">
        <f t="shared" si="8"/>
        <v>0.3870789283693728</v>
      </c>
      <c r="J39" s="5">
        <f t="shared" si="8"/>
        <v>0.318707871355011</v>
      </c>
      <c r="K39" s="5">
        <f t="shared" si="8"/>
        <v>0.25647290381580795</v>
      </c>
      <c r="L39" s="5">
        <f t="shared" si="8"/>
        <v>0.20157534064641341</v>
      </c>
      <c r="M39" s="5">
        <f t="shared" si="8"/>
        <v>0.15475744565036345</v>
      </c>
      <c r="N39" s="5">
        <f t="shared" si="8"/>
        <v>0.11614956150760768</v>
      </c>
      <c r="O39" s="5">
        <f t="shared" si="8"/>
        <v>8.5315449366438811E-2</v>
      </c>
      <c r="P39" s="5">
        <f t="shared" si="8"/>
        <v>6.1412171285495795E-2</v>
      </c>
      <c r="Q39" s="5">
        <f t="shared" si="8"/>
        <v>4.3380816411200701E-2</v>
      </c>
      <c r="R39" s="5">
        <f t="shared" si="8"/>
        <v>3.0112805430100392E-2</v>
      </c>
      <c r="S39" s="5">
        <f t="shared" si="7"/>
        <v>2.0567577784750986E-2</v>
      </c>
      <c r="T39" s="5">
        <f t="shared" si="7"/>
        <v>1.383967914190414E-2</v>
      </c>
      <c r="U39" s="62"/>
    </row>
    <row r="40" spans="2:44" x14ac:dyDescent="0.3">
      <c r="B40" s="67">
        <v>0.79022401272934029</v>
      </c>
      <c r="C40" s="5">
        <f t="shared" si="8"/>
        <v>0.70160098053589492</v>
      </c>
      <c r="D40" s="5">
        <f t="shared" si="7"/>
        <v>0.61698035946443286</v>
      </c>
      <c r="E40" s="5">
        <f t="shared" si="7"/>
        <v>0.53618264093377643</v>
      </c>
      <c r="F40" s="5">
        <f t="shared" si="7"/>
        <v>0.45903636668979447</v>
      </c>
      <c r="G40" s="5">
        <f t="shared" si="7"/>
        <v>0.38537776777695831</v>
      </c>
      <c r="H40" s="5">
        <f t="shared" si="7"/>
        <v>0.31592482809294642</v>
      </c>
      <c r="I40" s="5">
        <f t="shared" si="7"/>
        <v>0.25221892787010813</v>
      </c>
      <c r="J40" s="5">
        <f t="shared" si="7"/>
        <v>0.1959161261143435</v>
      </c>
      <c r="K40" s="5">
        <f t="shared" si="7"/>
        <v>0.14813244123302896</v>
      </c>
      <c r="L40" s="5">
        <f t="shared" si="7"/>
        <v>0.10916226782649695</v>
      </c>
      <c r="M40" s="5">
        <f t="shared" si="7"/>
        <v>7.8538038751213068E-2</v>
      </c>
      <c r="N40" s="5">
        <f t="shared" si="7"/>
        <v>5.5269327031064623E-2</v>
      </c>
      <c r="O40" s="5">
        <f t="shared" si="7"/>
        <v>3.8114840266083055E-2</v>
      </c>
      <c r="P40" s="5">
        <f t="shared" si="7"/>
        <v>2.580348968863028E-2</v>
      </c>
      <c r="Q40" s="5">
        <f t="shared" si="7"/>
        <v>1.7176999783576417E-2</v>
      </c>
      <c r="R40" s="5">
        <f t="shared" si="7"/>
        <v>1.126020319683085E-2</v>
      </c>
      <c r="S40" s="5">
        <f t="shared" si="7"/>
        <v>7.2787456664956786E-3</v>
      </c>
      <c r="U40" s="62"/>
    </row>
    <row r="41" spans="2:44" x14ac:dyDescent="0.3">
      <c r="B41" s="67">
        <v>0.61571786615643176</v>
      </c>
      <c r="C41" s="5">
        <f t="shared" si="8"/>
        <v>0.53492081192110741</v>
      </c>
      <c r="D41" s="5">
        <f t="shared" si="7"/>
        <v>0.45777520162292051</v>
      </c>
      <c r="E41" s="5">
        <f t="shared" si="7"/>
        <v>0.38411726630652621</v>
      </c>
      <c r="F41" s="5">
        <f t="shared" si="7"/>
        <v>0.3137905814775741</v>
      </c>
      <c r="G41" s="5">
        <f t="shared" si="7"/>
        <v>0.24837563710097335</v>
      </c>
      <c r="H41" s="5">
        <f t="shared" si="7"/>
        <v>0.19022014335269927</v>
      </c>
      <c r="I41" s="5">
        <f t="shared" si="7"/>
        <v>0.14109396152316186</v>
      </c>
      <c r="J41" s="5">
        <f t="shared" si="7"/>
        <v>0.10158647685437255</v>
      </c>
      <c r="K41" s="5">
        <f t="shared" si="7"/>
        <v>7.1189397326117454E-2</v>
      </c>
      <c r="L41" s="5">
        <f t="shared" si="7"/>
        <v>4.8689985190312764E-2</v>
      </c>
      <c r="M41" s="5">
        <f t="shared" si="7"/>
        <v>3.2585778740374216E-2</v>
      </c>
      <c r="N41" s="5">
        <f t="shared" si="7"/>
        <v>2.1389016501860692E-2</v>
      </c>
      <c r="O41" s="5">
        <f t="shared" si="7"/>
        <v>1.379816582041311E-2</v>
      </c>
      <c r="P41" s="5">
        <f t="shared" si="7"/>
        <v>8.7640006053098379E-3</v>
      </c>
      <c r="Q41" s="5">
        <f t="shared" si="7"/>
        <v>5.4892944735236166E-3</v>
      </c>
      <c r="R41" s="5">
        <f t="shared" si="7"/>
        <v>3.3951466378249768E-3</v>
      </c>
      <c r="U41" s="62"/>
    </row>
    <row r="42" spans="2:44" x14ac:dyDescent="0.3">
      <c r="B42" s="67">
        <v>0.45651270831491919</v>
      </c>
      <c r="C42" s="5">
        <f t="shared" si="8"/>
        <v>0.38285543729385713</v>
      </c>
      <c r="D42" s="5">
        <f t="shared" si="7"/>
        <v>0.3125294164107002</v>
      </c>
      <c r="E42" s="5">
        <f t="shared" si="7"/>
        <v>0.24538523625940489</v>
      </c>
      <c r="F42" s="5">
        <f t="shared" si="7"/>
        <v>0.18470256110538938</v>
      </c>
      <c r="G42" s="5">
        <f t="shared" si="7"/>
        <v>0.13358136813241983</v>
      </c>
      <c r="H42" s="5">
        <f t="shared" si="7"/>
        <v>9.3228615131788636E-2</v>
      </c>
      <c r="I42" s="5">
        <f t="shared" si="7"/>
        <v>6.3080592714145317E-2</v>
      </c>
      <c r="J42" s="5">
        <f t="shared" si="7"/>
        <v>4.1555692860030337E-2</v>
      </c>
      <c r="K42" s="5">
        <f t="shared" si="7"/>
        <v>2.6751443327408534E-2</v>
      </c>
      <c r="L42" s="5">
        <f t="shared" si="7"/>
        <v>1.6880664067582707E-2</v>
      </c>
      <c r="M42" s="5">
        <f t="shared" si="7"/>
        <v>1.0468411786566467E-2</v>
      </c>
      <c r="N42" s="5">
        <f t="shared" si="7"/>
        <v>6.3938049607842893E-3</v>
      </c>
      <c r="O42" s="5">
        <f t="shared" si="7"/>
        <v>3.8531106718318574E-3</v>
      </c>
      <c r="P42" s="5">
        <f t="shared" si="7"/>
        <v>2.2945581355610025E-3</v>
      </c>
      <c r="Q42" s="5">
        <f t="shared" si="7"/>
        <v>1.3520188996516537E-3</v>
      </c>
      <c r="U42" s="62"/>
    </row>
    <row r="43" spans="2:44" x14ac:dyDescent="0.3">
      <c r="B43" s="67">
        <v>0.31126692310269899</v>
      </c>
      <c r="C43" s="5">
        <f t="shared" si="8"/>
        <v>0.2441234072467359</v>
      </c>
      <c r="D43" s="5">
        <f t="shared" si="7"/>
        <v>0.18001902285350352</v>
      </c>
      <c r="E43" s="5">
        <f t="shared" si="7"/>
        <v>0.12558816593691807</v>
      </c>
      <c r="F43" s="5">
        <f t="shared" si="7"/>
        <v>8.3758428079844127E-2</v>
      </c>
      <c r="G43" s="5">
        <f t="shared" si="7"/>
        <v>5.3887929249527684E-2</v>
      </c>
      <c r="H43" s="5">
        <f t="shared" si="7"/>
        <v>3.3681856833657715E-2</v>
      </c>
      <c r="I43" s="5">
        <f t="shared" si="7"/>
        <v>2.0562139134458372E-2</v>
      </c>
      <c r="J43" s="5">
        <f t="shared" si="7"/>
        <v>1.2310735025374131E-2</v>
      </c>
      <c r="K43" s="5">
        <f t="shared" si="7"/>
        <v>7.2512819403296224E-3</v>
      </c>
      <c r="L43" s="5">
        <f t="shared" si="7"/>
        <v>4.2124578424378098E-3</v>
      </c>
      <c r="M43" s="5">
        <f t="shared" si="7"/>
        <v>2.4182476458414924E-3</v>
      </c>
      <c r="N43" s="5">
        <f t="shared" si="7"/>
        <v>1.3740388715834445E-3</v>
      </c>
      <c r="O43" s="5">
        <f t="shared" si="7"/>
        <v>7.7373512511828022E-4</v>
      </c>
      <c r="P43" s="5">
        <f t="shared" si="7"/>
        <v>4.3225962423713854E-4</v>
      </c>
      <c r="U43" s="62"/>
    </row>
    <row r="44" spans="2:44" x14ac:dyDescent="0.3">
      <c r="B44" s="67">
        <v>0.17875652954550225</v>
      </c>
      <c r="C44" s="5">
        <f t="shared" si="8"/>
        <v>0.1175556319844614</v>
      </c>
      <c r="D44" s="5">
        <f t="shared" si="7"/>
        <v>7.2522289532069573E-2</v>
      </c>
      <c r="E44" s="5">
        <f t="shared" si="7"/>
        <v>4.296439052027072E-2</v>
      </c>
      <c r="F44" s="5">
        <f t="shared" si="7"/>
        <v>2.4750854674118656E-2</v>
      </c>
      <c r="G44" s="5">
        <f t="shared" si="7"/>
        <v>1.3969029040246368E-2</v>
      </c>
      <c r="H44" s="5">
        <f t="shared" si="7"/>
        <v>7.7613221787442834E-3</v>
      </c>
      <c r="I44" s="5">
        <f t="shared" si="7"/>
        <v>4.2592507446923469E-3</v>
      </c>
      <c r="J44" s="5">
        <f t="shared" si="7"/>
        <v>2.314102855699841E-3</v>
      </c>
      <c r="K44" s="5">
        <f t="shared" si="7"/>
        <v>1.2469256454892793E-3</v>
      </c>
      <c r="L44" s="5">
        <f t="shared" si="7"/>
        <v>6.6723938743490981E-4</v>
      </c>
      <c r="M44" s="5">
        <f t="shared" si="7"/>
        <v>3.549383875418633E-4</v>
      </c>
      <c r="N44" s="5">
        <f t="shared" si="7"/>
        <v>1.8784900181683674E-4</v>
      </c>
      <c r="O44" s="5">
        <f t="shared" si="7"/>
        <v>9.8977220657948928E-5</v>
      </c>
      <c r="U44" s="62"/>
    </row>
    <row r="45" spans="2:44" x14ac:dyDescent="0.3">
      <c r="B45" s="67">
        <v>5.7864867353532246E-2</v>
      </c>
      <c r="C45" s="5">
        <f t="shared" si="8"/>
        <v>2.85855942170526E-2</v>
      </c>
      <c r="D45" s="5">
        <f t="shared" si="7"/>
        <v>1.4121456319075285E-2</v>
      </c>
      <c r="E45" s="5">
        <f t="shared" si="7"/>
        <v>6.9760847739380183E-3</v>
      </c>
      <c r="F45" s="5">
        <f t="shared" si="7"/>
        <v>3.4462280428847886E-3</v>
      </c>
      <c r="G45" s="5">
        <f t="shared" si="7"/>
        <v>1.7024574827322822E-3</v>
      </c>
      <c r="H45" s="5">
        <f t="shared" si="7"/>
        <v>8.4102428639195952E-4</v>
      </c>
      <c r="I45" s="5">
        <f t="shared" si="7"/>
        <v>4.1547108076139469E-4</v>
      </c>
      <c r="J45" s="5">
        <f t="shared" si="7"/>
        <v>2.0524522506903392E-4</v>
      </c>
      <c r="K45" s="5">
        <f t="shared" si="7"/>
        <v>1.0139238171869572E-4</v>
      </c>
      <c r="L45" s="5">
        <f t="shared" si="7"/>
        <v>5.0088449400622603E-5</v>
      </c>
      <c r="M45" s="5">
        <f t="shared" si="7"/>
        <v>2.4743996746415548E-5</v>
      </c>
      <c r="N45" s="5">
        <f t="shared" si="7"/>
        <v>1.2223683949358049E-5</v>
      </c>
      <c r="U45" s="62"/>
    </row>
    <row r="46" spans="2:44" x14ac:dyDescent="0.3">
      <c r="B46" s="67">
        <v>0</v>
      </c>
      <c r="C46" s="5">
        <f t="shared" si="8"/>
        <v>0</v>
      </c>
      <c r="D46" s="5">
        <f t="shared" si="7"/>
        <v>0</v>
      </c>
      <c r="E46" s="5">
        <f t="shared" si="7"/>
        <v>0</v>
      </c>
      <c r="F46" s="5">
        <f t="shared" si="7"/>
        <v>0</v>
      </c>
      <c r="G46" s="5">
        <f t="shared" si="7"/>
        <v>0</v>
      </c>
      <c r="H46" s="5">
        <f t="shared" si="7"/>
        <v>0</v>
      </c>
      <c r="I46" s="5">
        <f t="shared" si="7"/>
        <v>0</v>
      </c>
      <c r="J46" s="5">
        <f t="shared" si="7"/>
        <v>0</v>
      </c>
      <c r="K46" s="5">
        <f t="shared" si="7"/>
        <v>0</v>
      </c>
      <c r="L46" s="5">
        <f t="shared" si="7"/>
        <v>0</v>
      </c>
      <c r="M46" s="5">
        <f t="shared" si="7"/>
        <v>0</v>
      </c>
      <c r="U46" s="62"/>
    </row>
    <row r="47" spans="2:44" x14ac:dyDescent="0.3">
      <c r="B47" s="67">
        <v>0</v>
      </c>
      <c r="C47" s="5">
        <f t="shared" si="8"/>
        <v>0</v>
      </c>
      <c r="D47" s="5">
        <f t="shared" si="7"/>
        <v>0</v>
      </c>
      <c r="E47" s="5">
        <f t="shared" si="7"/>
        <v>0</v>
      </c>
      <c r="F47" s="5">
        <f t="shared" si="7"/>
        <v>0</v>
      </c>
      <c r="G47" s="5">
        <f t="shared" si="7"/>
        <v>0</v>
      </c>
      <c r="H47" s="5">
        <f t="shared" si="7"/>
        <v>0</v>
      </c>
      <c r="I47" s="5">
        <f t="shared" si="7"/>
        <v>0</v>
      </c>
      <c r="J47" s="5">
        <f t="shared" si="7"/>
        <v>0</v>
      </c>
      <c r="K47" s="5">
        <f t="shared" si="7"/>
        <v>0</v>
      </c>
      <c r="L47" s="5">
        <f t="shared" si="7"/>
        <v>0</v>
      </c>
      <c r="U47" s="62"/>
    </row>
    <row r="48" spans="2:44" x14ac:dyDescent="0.3">
      <c r="B48" s="67">
        <v>0</v>
      </c>
      <c r="C48" s="5">
        <f t="shared" si="8"/>
        <v>0</v>
      </c>
      <c r="D48" s="5">
        <f t="shared" si="7"/>
        <v>0</v>
      </c>
      <c r="E48" s="5">
        <f t="shared" si="7"/>
        <v>0</v>
      </c>
      <c r="F48" s="5">
        <f t="shared" si="7"/>
        <v>0</v>
      </c>
      <c r="G48" s="5">
        <f t="shared" si="7"/>
        <v>0</v>
      </c>
      <c r="H48" s="5">
        <f t="shared" si="7"/>
        <v>0</v>
      </c>
      <c r="I48" s="5">
        <f t="shared" si="7"/>
        <v>0</v>
      </c>
      <c r="J48" s="5">
        <f t="shared" si="7"/>
        <v>0</v>
      </c>
      <c r="K48" s="5">
        <f t="shared" si="7"/>
        <v>0</v>
      </c>
      <c r="U48" s="62"/>
    </row>
    <row r="49" spans="2:21" x14ac:dyDescent="0.3">
      <c r="B49" s="67">
        <v>0</v>
      </c>
      <c r="C49" s="5">
        <f t="shared" si="8"/>
        <v>0</v>
      </c>
      <c r="D49" s="5">
        <f t="shared" si="7"/>
        <v>0</v>
      </c>
      <c r="E49" s="5">
        <f t="shared" si="7"/>
        <v>0</v>
      </c>
      <c r="F49" s="5">
        <f t="shared" si="7"/>
        <v>0</v>
      </c>
      <c r="G49" s="5">
        <f t="shared" si="7"/>
        <v>0</v>
      </c>
      <c r="H49" s="5">
        <f t="shared" si="7"/>
        <v>0</v>
      </c>
      <c r="I49" s="5">
        <f t="shared" si="7"/>
        <v>0</v>
      </c>
      <c r="J49" s="5">
        <f t="shared" si="7"/>
        <v>0</v>
      </c>
      <c r="U49" s="62"/>
    </row>
    <row r="50" spans="2:21" x14ac:dyDescent="0.3">
      <c r="B50" s="67">
        <v>0</v>
      </c>
      <c r="C50" s="5">
        <f t="shared" si="8"/>
        <v>0</v>
      </c>
      <c r="D50" s="5">
        <f t="shared" si="7"/>
        <v>0</v>
      </c>
      <c r="E50" s="5">
        <f t="shared" si="7"/>
        <v>0</v>
      </c>
      <c r="F50" s="5">
        <f t="shared" si="7"/>
        <v>0</v>
      </c>
      <c r="G50" s="5">
        <f t="shared" si="7"/>
        <v>0</v>
      </c>
      <c r="H50" s="5">
        <f t="shared" si="7"/>
        <v>0</v>
      </c>
      <c r="I50" s="5">
        <f t="shared" si="7"/>
        <v>0</v>
      </c>
      <c r="U50" s="62"/>
    </row>
    <row r="51" spans="2:21" x14ac:dyDescent="0.3">
      <c r="B51" s="67">
        <v>0</v>
      </c>
      <c r="C51" s="5">
        <f t="shared" si="8"/>
        <v>0</v>
      </c>
      <c r="D51" s="5">
        <f t="shared" si="7"/>
        <v>0</v>
      </c>
      <c r="E51" s="5">
        <f t="shared" si="7"/>
        <v>0</v>
      </c>
      <c r="F51" s="5">
        <f t="shared" si="7"/>
        <v>0</v>
      </c>
      <c r="G51" s="5">
        <f t="shared" si="7"/>
        <v>0</v>
      </c>
      <c r="H51" s="5">
        <f t="shared" si="7"/>
        <v>0</v>
      </c>
      <c r="U51" s="62"/>
    </row>
    <row r="52" spans="2:21" x14ac:dyDescent="0.3">
      <c r="B52" s="67">
        <v>0</v>
      </c>
      <c r="C52" s="5">
        <f t="shared" si="8"/>
        <v>0</v>
      </c>
      <c r="D52" s="5">
        <f t="shared" si="7"/>
        <v>0</v>
      </c>
      <c r="E52" s="5">
        <f t="shared" si="7"/>
        <v>0</v>
      </c>
      <c r="F52" s="5">
        <f t="shared" si="7"/>
        <v>0</v>
      </c>
      <c r="G52" s="5">
        <f t="shared" si="7"/>
        <v>0</v>
      </c>
      <c r="U52" s="62"/>
    </row>
    <row r="53" spans="2:21" x14ac:dyDescent="0.3">
      <c r="B53" s="67">
        <v>0</v>
      </c>
      <c r="C53" s="5">
        <f t="shared" si="8"/>
        <v>0</v>
      </c>
      <c r="D53" s="5">
        <f t="shared" ref="D53:F55" si="9">$K$7*($K$5*C53+$K$6*C54)</f>
        <v>0</v>
      </c>
      <c r="E53" s="5">
        <f t="shared" si="9"/>
        <v>0</v>
      </c>
      <c r="F53" s="5">
        <f t="shared" si="9"/>
        <v>0</v>
      </c>
      <c r="U53" s="62"/>
    </row>
    <row r="54" spans="2:21" x14ac:dyDescent="0.3">
      <c r="B54" s="67">
        <v>0</v>
      </c>
      <c r="C54" s="5">
        <f t="shared" si="8"/>
        <v>0</v>
      </c>
      <c r="D54" s="5">
        <f t="shared" si="9"/>
        <v>0</v>
      </c>
      <c r="E54" s="5">
        <f t="shared" si="9"/>
        <v>0</v>
      </c>
      <c r="U54" s="62"/>
    </row>
    <row r="55" spans="2:21" x14ac:dyDescent="0.3">
      <c r="B55" s="67">
        <v>0</v>
      </c>
      <c r="C55" s="5">
        <f t="shared" si="8"/>
        <v>0</v>
      </c>
      <c r="D55" s="5">
        <f t="shared" si="9"/>
        <v>0</v>
      </c>
      <c r="U55" s="62"/>
    </row>
    <row r="56" spans="2:21" x14ac:dyDescent="0.3">
      <c r="B56" s="67">
        <v>0</v>
      </c>
      <c r="C56" s="5">
        <f t="shared" si="8"/>
        <v>0</v>
      </c>
      <c r="U56" s="62"/>
    </row>
    <row r="57" spans="2:21" x14ac:dyDescent="0.3">
      <c r="B57" s="68">
        <v>0</v>
      </c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4"/>
    </row>
    <row r="59" spans="2:21" x14ac:dyDescent="0.3">
      <c r="B59" s="103" t="s">
        <v>36</v>
      </c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4"/>
    </row>
    <row r="60" spans="2:21" x14ac:dyDescent="0.3">
      <c r="B60" s="37">
        <v>19</v>
      </c>
      <c r="C60" s="40">
        <v>18</v>
      </c>
      <c r="D60" s="40">
        <v>17</v>
      </c>
      <c r="E60" s="40">
        <v>16</v>
      </c>
      <c r="F60" s="40">
        <v>15</v>
      </c>
      <c r="G60" s="40">
        <v>14</v>
      </c>
      <c r="H60" s="40">
        <v>13</v>
      </c>
      <c r="I60" s="40">
        <v>12</v>
      </c>
      <c r="J60" s="40">
        <v>11</v>
      </c>
      <c r="K60" s="40">
        <v>10</v>
      </c>
      <c r="L60" s="40">
        <v>9</v>
      </c>
      <c r="M60" s="40">
        <v>8</v>
      </c>
      <c r="N60" s="40">
        <v>7</v>
      </c>
      <c r="O60" s="40">
        <v>6</v>
      </c>
      <c r="P60" s="40">
        <v>5</v>
      </c>
      <c r="Q60" s="40">
        <v>4</v>
      </c>
      <c r="R60" s="40">
        <v>3</v>
      </c>
      <c r="S60" s="40">
        <v>2</v>
      </c>
      <c r="T60" s="40">
        <v>1</v>
      </c>
      <c r="U60" s="41">
        <v>0</v>
      </c>
    </row>
    <row r="61" spans="2:21" x14ac:dyDescent="0.3">
      <c r="B61" s="65" cm="1">
        <f t="array" ref="B61:B80">Y15:Y34</f>
        <v>0</v>
      </c>
      <c r="C61" s="66">
        <f>$K$7*($K$5*B61+$K$6*B62)</f>
        <v>0</v>
      </c>
      <c r="D61" s="66">
        <f t="shared" ref="D61:T75" si="10">$K$7*($K$5*C61+$K$6*C62)</f>
        <v>0</v>
      </c>
      <c r="E61" s="66">
        <f t="shared" si="10"/>
        <v>0</v>
      </c>
      <c r="F61" s="66">
        <f t="shared" si="10"/>
        <v>0</v>
      </c>
      <c r="G61" s="66">
        <f t="shared" si="10"/>
        <v>0</v>
      </c>
      <c r="H61" s="66">
        <f t="shared" si="10"/>
        <v>0</v>
      </c>
      <c r="I61" s="66">
        <f t="shared" si="10"/>
        <v>0</v>
      </c>
      <c r="J61" s="66">
        <f t="shared" si="10"/>
        <v>0</v>
      </c>
      <c r="K61" s="66">
        <f t="shared" si="10"/>
        <v>0</v>
      </c>
      <c r="L61" s="66">
        <f t="shared" si="10"/>
        <v>0</v>
      </c>
      <c r="M61" s="66">
        <f t="shared" si="10"/>
        <v>0</v>
      </c>
      <c r="N61" s="66">
        <f t="shared" si="10"/>
        <v>1.3914548476983782E-6</v>
      </c>
      <c r="O61" s="66">
        <f t="shared" si="10"/>
        <v>1.9440809900542106E-5</v>
      </c>
      <c r="P61" s="66">
        <f t="shared" si="10"/>
        <v>1.1338284558084488E-4</v>
      </c>
      <c r="Q61" s="66">
        <f t="shared" si="10"/>
        <v>4.2539774410035153E-4</v>
      </c>
      <c r="R61" s="66">
        <f t="shared" si="10"/>
        <v>1.208166238086394E-3</v>
      </c>
      <c r="S61" s="66">
        <f t="shared" si="10"/>
        <v>2.8229866676768921E-3</v>
      </c>
      <c r="T61" s="66">
        <f t="shared" si="10"/>
        <v>5.703603973455147E-3</v>
      </c>
      <c r="U61" s="75">
        <f>$K$7*($K$5*T61+$K$6*T62)</f>
        <v>1.0295378594437027E-2</v>
      </c>
    </row>
    <row r="62" spans="2:21" x14ac:dyDescent="0.3">
      <c r="B62" s="67">
        <v>0</v>
      </c>
      <c r="C62" s="5">
        <f t="shared" ref="C62:R79" si="11">$K$7*($K$5*B62+$K$6*B63)</f>
        <v>0</v>
      </c>
      <c r="D62" s="5">
        <f t="shared" si="11"/>
        <v>0</v>
      </c>
      <c r="E62" s="5">
        <f t="shared" si="11"/>
        <v>0</v>
      </c>
      <c r="F62" s="5">
        <f t="shared" si="11"/>
        <v>0</v>
      </c>
      <c r="G62" s="5">
        <f t="shared" si="11"/>
        <v>0</v>
      </c>
      <c r="H62" s="5">
        <f t="shared" si="11"/>
        <v>0</v>
      </c>
      <c r="I62" s="5">
        <f t="shared" si="11"/>
        <v>0</v>
      </c>
      <c r="J62" s="5">
        <f t="shared" si="11"/>
        <v>0</v>
      </c>
      <c r="K62" s="5">
        <f t="shared" si="11"/>
        <v>0</v>
      </c>
      <c r="L62" s="5">
        <f t="shared" si="11"/>
        <v>0</v>
      </c>
      <c r="M62" s="5">
        <f t="shared" si="11"/>
        <v>2.7528062258266137E-6</v>
      </c>
      <c r="N62" s="5">
        <f t="shared" si="11"/>
        <v>3.7101124131117639E-5</v>
      </c>
      <c r="O62" s="5">
        <f t="shared" si="11"/>
        <v>2.0531272693185702E-4</v>
      </c>
      <c r="P62" s="5">
        <f t="shared" si="11"/>
        <v>7.3078037565946685E-4</v>
      </c>
      <c r="Q62" s="5">
        <f t="shared" si="11"/>
        <v>1.9744427314982238E-3</v>
      </c>
      <c r="R62" s="5">
        <f t="shared" si="11"/>
        <v>4.4041288846907627E-3</v>
      </c>
      <c r="S62" s="5">
        <f t="shared" si="10"/>
        <v>8.5248391293252217E-3</v>
      </c>
      <c r="T62" s="5">
        <f t="shared" si="10"/>
        <v>1.4793749622931809E-2</v>
      </c>
      <c r="U62" s="62"/>
    </row>
    <row r="63" spans="2:21" x14ac:dyDescent="0.3">
      <c r="B63" s="67">
        <v>0</v>
      </c>
      <c r="C63" s="5">
        <f t="shared" si="11"/>
        <v>0</v>
      </c>
      <c r="D63" s="5">
        <f t="shared" si="10"/>
        <v>0</v>
      </c>
      <c r="E63" s="5">
        <f t="shared" si="10"/>
        <v>0</v>
      </c>
      <c r="F63" s="5">
        <f t="shared" si="10"/>
        <v>0</v>
      </c>
      <c r="G63" s="5">
        <f t="shared" si="10"/>
        <v>0</v>
      </c>
      <c r="H63" s="5">
        <f t="shared" si="10"/>
        <v>0</v>
      </c>
      <c r="I63" s="5">
        <f t="shared" si="10"/>
        <v>0</v>
      </c>
      <c r="J63" s="5">
        <f t="shared" si="10"/>
        <v>0</v>
      </c>
      <c r="K63" s="5">
        <f t="shared" si="10"/>
        <v>0</v>
      </c>
      <c r="L63" s="5">
        <f t="shared" si="10"/>
        <v>5.4460567868835468E-6</v>
      </c>
      <c r="M63" s="5">
        <f t="shared" si="10"/>
        <v>7.0709197964992506E-5</v>
      </c>
      <c r="N63" s="5">
        <f t="shared" si="10"/>
        <v>3.6992377221150066E-4</v>
      </c>
      <c r="O63" s="5">
        <f t="shared" si="10"/>
        <v>1.2450935041596655E-3</v>
      </c>
      <c r="P63" s="5">
        <f t="shared" si="10"/>
        <v>3.1919597598391858E-3</v>
      </c>
      <c r="Q63" s="5">
        <f t="shared" si="10"/>
        <v>6.7833052612030912E-3</v>
      </c>
      <c r="R63" s="5">
        <f t="shared" si="10"/>
        <v>1.2560984321241577E-2</v>
      </c>
      <c r="S63" s="5">
        <f t="shared" si="10"/>
        <v>2.0935909304244511E-2</v>
      </c>
      <c r="U63" s="62"/>
    </row>
    <row r="64" spans="2:21" x14ac:dyDescent="0.3">
      <c r="B64" s="67">
        <v>0</v>
      </c>
      <c r="C64" s="5">
        <f t="shared" si="11"/>
        <v>0</v>
      </c>
      <c r="D64" s="5">
        <f t="shared" si="10"/>
        <v>0</v>
      </c>
      <c r="E64" s="5">
        <f t="shared" si="10"/>
        <v>0</v>
      </c>
      <c r="F64" s="5">
        <f t="shared" si="10"/>
        <v>0</v>
      </c>
      <c r="G64" s="5">
        <f t="shared" si="10"/>
        <v>0</v>
      </c>
      <c r="H64" s="5">
        <f t="shared" si="10"/>
        <v>0</v>
      </c>
      <c r="I64" s="5">
        <f t="shared" si="10"/>
        <v>0</v>
      </c>
      <c r="J64" s="5">
        <f t="shared" si="10"/>
        <v>0</v>
      </c>
      <c r="K64" s="5">
        <f t="shared" si="10"/>
        <v>1.0774290702955007E-5</v>
      </c>
      <c r="L64" s="5">
        <f t="shared" si="10"/>
        <v>1.345660710420563E-4</v>
      </c>
      <c r="M64" s="5">
        <f t="shared" si="10"/>
        <v>6.6273858644747539E-4</v>
      </c>
      <c r="N64" s="5">
        <f t="shared" si="10"/>
        <v>2.101714431519582E-3</v>
      </c>
      <c r="O64" s="5">
        <f t="shared" si="10"/>
        <v>5.0980025882654649E-3</v>
      </c>
      <c r="P64" s="5">
        <f t="shared" si="10"/>
        <v>1.0300276433546522E-2</v>
      </c>
      <c r="Q64" s="5">
        <f t="shared" si="10"/>
        <v>1.8220727243150544E-2</v>
      </c>
      <c r="R64" s="5">
        <f t="shared" si="10"/>
        <v>2.9142722354626668E-2</v>
      </c>
      <c r="U64" s="62"/>
    </row>
    <row r="65" spans="2:21" x14ac:dyDescent="0.3">
      <c r="B65" s="67">
        <v>0</v>
      </c>
      <c r="C65" s="5">
        <f t="shared" si="11"/>
        <v>0</v>
      </c>
      <c r="D65" s="5">
        <f t="shared" si="10"/>
        <v>0</v>
      </c>
      <c r="E65" s="5">
        <f t="shared" si="10"/>
        <v>0</v>
      </c>
      <c r="F65" s="5">
        <f t="shared" si="10"/>
        <v>0</v>
      </c>
      <c r="G65" s="5">
        <f t="shared" si="10"/>
        <v>0</v>
      </c>
      <c r="H65" s="5">
        <f t="shared" si="10"/>
        <v>0</v>
      </c>
      <c r="I65" s="5">
        <f t="shared" si="10"/>
        <v>0</v>
      </c>
      <c r="J65" s="5">
        <f t="shared" si="10"/>
        <v>2.131548470654332E-5</v>
      </c>
      <c r="K65" s="5">
        <f t="shared" si="10"/>
        <v>2.5569089030474967E-4</v>
      </c>
      <c r="L65" s="5">
        <f t="shared" si="10"/>
        <v>1.1796244178916022E-3</v>
      </c>
      <c r="M65" s="5">
        <f t="shared" si="10"/>
        <v>3.5102486043122735E-3</v>
      </c>
      <c r="N65" s="5">
        <f t="shared" si="10"/>
        <v>8.0316552872841084E-3</v>
      </c>
      <c r="O65" s="5">
        <f t="shared" si="10"/>
        <v>1.5395308409975866E-2</v>
      </c>
      <c r="P65" s="5">
        <f t="shared" si="10"/>
        <v>2.5980545123195795E-2</v>
      </c>
      <c r="Q65" s="5">
        <f t="shared" si="10"/>
        <v>3.9847392500544927E-2</v>
      </c>
      <c r="U65" s="62"/>
    </row>
    <row r="66" spans="2:21" x14ac:dyDescent="0.3">
      <c r="B66" s="67">
        <v>0</v>
      </c>
      <c r="C66" s="5">
        <f t="shared" si="11"/>
        <v>0</v>
      </c>
      <c r="D66" s="5">
        <f t="shared" si="10"/>
        <v>0</v>
      </c>
      <c r="E66" s="5">
        <f t="shared" si="10"/>
        <v>0</v>
      </c>
      <c r="F66" s="5">
        <f t="shared" si="10"/>
        <v>0</v>
      </c>
      <c r="G66" s="5">
        <f t="shared" si="10"/>
        <v>0</v>
      </c>
      <c r="H66" s="5">
        <f t="shared" si="10"/>
        <v>0</v>
      </c>
      <c r="I66" s="5">
        <f t="shared" si="10"/>
        <v>4.2169818951540828E-5</v>
      </c>
      <c r="J66" s="5">
        <f t="shared" si="10"/>
        <v>4.8501788331084739E-4</v>
      </c>
      <c r="K66" s="5">
        <f t="shared" si="10"/>
        <v>2.0838352460435666E-3</v>
      </c>
      <c r="L66" s="5">
        <f t="shared" si="10"/>
        <v>5.7916787901653166E-3</v>
      </c>
      <c r="M66" s="5">
        <f t="shared" si="10"/>
        <v>1.2458897535551253E-2</v>
      </c>
      <c r="N66" s="5">
        <f t="shared" si="10"/>
        <v>2.2608013089668158E-2</v>
      </c>
      <c r="O66" s="5">
        <f t="shared" si="10"/>
        <v>3.6352801300897096E-2</v>
      </c>
      <c r="P66" s="5">
        <f t="shared" si="10"/>
        <v>5.3441282167581393E-2</v>
      </c>
      <c r="U66" s="62"/>
    </row>
    <row r="67" spans="2:21" x14ac:dyDescent="0.3">
      <c r="B67" s="67">
        <v>0</v>
      </c>
      <c r="C67" s="5">
        <f t="shared" si="11"/>
        <v>0</v>
      </c>
      <c r="D67" s="5">
        <f t="shared" si="10"/>
        <v>0</v>
      </c>
      <c r="E67" s="5">
        <f t="shared" si="10"/>
        <v>0</v>
      </c>
      <c r="F67" s="5">
        <f t="shared" si="10"/>
        <v>0</v>
      </c>
      <c r="G67" s="5">
        <f t="shared" si="10"/>
        <v>0</v>
      </c>
      <c r="H67" s="5">
        <f t="shared" si="10"/>
        <v>8.3427313752796814E-5</v>
      </c>
      <c r="I67" s="5">
        <f t="shared" si="10"/>
        <v>9.1832903615655329E-4</v>
      </c>
      <c r="J67" s="5">
        <f t="shared" si="10"/>
        <v>3.6485678385244414E-3</v>
      </c>
      <c r="K67" s="5">
        <f t="shared" si="10"/>
        <v>9.4214740995326503E-3</v>
      </c>
      <c r="L67" s="5">
        <f t="shared" si="10"/>
        <v>1.8987903116705781E-2</v>
      </c>
      <c r="M67" s="5">
        <f t="shared" si="10"/>
        <v>3.2550526665289313E-2</v>
      </c>
      <c r="N67" s="5">
        <f t="shared" si="10"/>
        <v>4.9823761786207399E-2</v>
      </c>
      <c r="O67" s="5">
        <f t="shared" si="10"/>
        <v>7.0197904020491322E-2</v>
      </c>
      <c r="U67" s="62"/>
    </row>
    <row r="68" spans="2:21" x14ac:dyDescent="0.3">
      <c r="B68" s="67">
        <v>0</v>
      </c>
      <c r="C68" s="5">
        <f t="shared" si="11"/>
        <v>0</v>
      </c>
      <c r="D68" s="5">
        <f t="shared" si="10"/>
        <v>0</v>
      </c>
      <c r="E68" s="5">
        <f t="shared" si="10"/>
        <v>0</v>
      </c>
      <c r="F68" s="5">
        <f t="shared" si="10"/>
        <v>0</v>
      </c>
      <c r="G68" s="5">
        <f t="shared" si="10"/>
        <v>1.6504971690786184E-4</v>
      </c>
      <c r="H68" s="5">
        <f t="shared" si="10"/>
        <v>1.7352548988615723E-3</v>
      </c>
      <c r="I68" s="5">
        <f t="shared" si="10"/>
        <v>6.3206951656034072E-3</v>
      </c>
      <c r="J68" s="5">
        <f t="shared" si="10"/>
        <v>1.5073284308851867E-2</v>
      </c>
      <c r="K68" s="5">
        <f t="shared" si="10"/>
        <v>2.8357174434101826E-2</v>
      </c>
      <c r="L68" s="5">
        <f t="shared" si="10"/>
        <v>4.583949510496587E-2</v>
      </c>
      <c r="M68" s="5">
        <f t="shared" si="10"/>
        <v>6.6757182764460535E-2</v>
      </c>
      <c r="N68" s="5">
        <f t="shared" si="10"/>
        <v>9.018312638596912E-2</v>
      </c>
      <c r="U68" s="62"/>
    </row>
    <row r="69" spans="2:21" x14ac:dyDescent="0.3">
      <c r="B69" s="67">
        <v>0</v>
      </c>
      <c r="C69" s="5">
        <f t="shared" si="11"/>
        <v>0</v>
      </c>
      <c r="D69" s="5">
        <f t="shared" si="10"/>
        <v>0</v>
      </c>
      <c r="E69" s="5">
        <f t="shared" si="10"/>
        <v>0</v>
      </c>
      <c r="F69" s="5">
        <f t="shared" si="10"/>
        <v>3.2652866101004117E-4</v>
      </c>
      <c r="G69" s="5">
        <f t="shared" si="10"/>
        <v>3.2716612440152385E-3</v>
      </c>
      <c r="H69" s="5">
        <f t="shared" si="10"/>
        <v>1.0808737944236778E-2</v>
      </c>
      <c r="I69" s="5">
        <f t="shared" si="10"/>
        <v>2.3643094973263182E-2</v>
      </c>
      <c r="J69" s="5">
        <f t="shared" si="10"/>
        <v>4.1369364711899947E-2</v>
      </c>
      <c r="K69" s="5">
        <f t="shared" si="10"/>
        <v>6.29731130077196E-2</v>
      </c>
      <c r="L69" s="5">
        <f t="shared" si="10"/>
        <v>8.7270043699995969E-2</v>
      </c>
      <c r="M69" s="5">
        <f t="shared" si="10"/>
        <v>0.11317175305508746</v>
      </c>
      <c r="U69" s="62"/>
    </row>
    <row r="70" spans="2:21" x14ac:dyDescent="0.3">
      <c r="B70" s="67">
        <v>0</v>
      </c>
      <c r="C70" s="5">
        <f t="shared" si="11"/>
        <v>0</v>
      </c>
      <c r="D70" s="5">
        <f t="shared" si="10"/>
        <v>0</v>
      </c>
      <c r="E70" s="5">
        <f t="shared" si="10"/>
        <v>6.459930283947775E-4</v>
      </c>
      <c r="F70" s="5">
        <f t="shared" si="10"/>
        <v>6.1534171790672441E-3</v>
      </c>
      <c r="G70" s="5">
        <f t="shared" si="10"/>
        <v>1.8186159248266578E-2</v>
      </c>
      <c r="H70" s="5">
        <f t="shared" si="10"/>
        <v>3.6211038322239056E-2</v>
      </c>
      <c r="I70" s="5">
        <f t="shared" si="10"/>
        <v>5.8736746739254671E-2</v>
      </c>
      <c r="J70" s="5">
        <f t="shared" si="10"/>
        <v>8.4152538704984944E-2</v>
      </c>
      <c r="K70" s="5">
        <f t="shared" si="10"/>
        <v>0.1111068749383104</v>
      </c>
      <c r="L70" s="5">
        <f t="shared" si="10"/>
        <v>0.13860393672724264</v>
      </c>
      <c r="U70" s="62"/>
    </row>
    <row r="71" spans="2:21" x14ac:dyDescent="0.3">
      <c r="B71" s="67">
        <v>0</v>
      </c>
      <c r="C71" s="5">
        <f t="shared" si="11"/>
        <v>0</v>
      </c>
      <c r="D71" s="5">
        <f t="shared" si="10"/>
        <v>1.2780103022007709E-3</v>
      </c>
      <c r="E71" s="5">
        <f t="shared" si="10"/>
        <v>1.1542363264968743E-2</v>
      </c>
      <c r="F71" s="5">
        <f t="shared" si="10"/>
        <v>2.9964984145105171E-2</v>
      </c>
      <c r="G71" s="5">
        <f t="shared" si="10"/>
        <v>5.3864888900797006E-2</v>
      </c>
      <c r="H71" s="5">
        <f t="shared" si="10"/>
        <v>8.0812816716901076E-2</v>
      </c>
      <c r="I71" s="5">
        <f t="shared" si="10"/>
        <v>0.10907961524611544</v>
      </c>
      <c r="J71" s="5">
        <f t="shared" si="10"/>
        <v>0.13756566717013574</v>
      </c>
      <c r="K71" s="5">
        <f t="shared" si="10"/>
        <v>0.16562177158608521</v>
      </c>
      <c r="U71" s="62"/>
    </row>
    <row r="72" spans="2:21" x14ac:dyDescent="0.3">
      <c r="B72" s="67">
        <v>0</v>
      </c>
      <c r="C72" s="5">
        <f t="shared" si="11"/>
        <v>2.5283714540850458E-3</v>
      </c>
      <c r="D72" s="5">
        <f t="shared" si="10"/>
        <v>2.1585982162636828E-2</v>
      </c>
      <c r="E72" s="5">
        <f t="shared" si="10"/>
        <v>4.800105557429326E-2</v>
      </c>
      <c r="F72" s="5">
        <f t="shared" si="10"/>
        <v>7.7278923165859534E-2</v>
      </c>
      <c r="G72" s="5">
        <f t="shared" si="10"/>
        <v>0.10723381060884295</v>
      </c>
      <c r="H72" s="5">
        <f t="shared" si="10"/>
        <v>0.13681899871706502</v>
      </c>
      <c r="I72" s="5">
        <f t="shared" si="10"/>
        <v>0.16554898551020256</v>
      </c>
      <c r="J72" s="5">
        <f t="shared" si="10"/>
        <v>0.19321409728426345</v>
      </c>
      <c r="U72" s="62"/>
    </row>
    <row r="73" spans="2:21" x14ac:dyDescent="0.3">
      <c r="B73" s="67">
        <v>5.0020427838678438E-3</v>
      </c>
      <c r="C73" s="5">
        <f t="shared" si="11"/>
        <v>4.0233922410434442E-2</v>
      </c>
      <c r="D73" s="5">
        <f t="shared" si="10"/>
        <v>7.3867121709079928E-2</v>
      </c>
      <c r="E73" s="5">
        <f t="shared" si="10"/>
        <v>0.10597334560420324</v>
      </c>
      <c r="F73" s="5">
        <f t="shared" si="10"/>
        <v>0.13662108330505388</v>
      </c>
      <c r="G73" s="5">
        <f t="shared" si="10"/>
        <v>0.16587575251908404</v>
      </c>
      <c r="H73" s="5">
        <f t="shared" si="10"/>
        <v>0.19379983719784649</v>
      </c>
      <c r="I73" s="5">
        <f t="shared" si="10"/>
        <v>0.22045301910548021</v>
      </c>
      <c r="U73" s="62"/>
    </row>
    <row r="74" spans="2:21" x14ac:dyDescent="0.3">
      <c r="B74" s="67">
        <v>7.4708783914414156E-2</v>
      </c>
      <c r="C74" s="5">
        <f t="shared" si="11"/>
        <v>0.10681456494598264</v>
      </c>
      <c r="D74" s="5">
        <f t="shared" si="10"/>
        <v>0.13746186001630326</v>
      </c>
      <c r="E74" s="5">
        <f t="shared" si="10"/>
        <v>0.16671608683270553</v>
      </c>
      <c r="F74" s="5">
        <f t="shared" si="10"/>
        <v>0.19463972934661961</v>
      </c>
      <c r="G74" s="5">
        <f t="shared" si="10"/>
        <v>0.22129246932206215</v>
      </c>
      <c r="H74" s="5">
        <f t="shared" si="10"/>
        <v>0.24673131200374485</v>
      </c>
      <c r="U74" s="62"/>
    </row>
    <row r="75" spans="2:21" x14ac:dyDescent="0.3">
      <c r="B75" s="67">
        <v>0.13830352222163744</v>
      </c>
      <c r="C75" s="5">
        <f t="shared" si="11"/>
        <v>0.16755730617448494</v>
      </c>
      <c r="D75" s="5">
        <f t="shared" si="10"/>
        <v>0.19548050605786899</v>
      </c>
      <c r="E75" s="5">
        <f t="shared" si="10"/>
        <v>0.22213280363568358</v>
      </c>
      <c r="F75" s="5">
        <f t="shared" si="10"/>
        <v>0.24757120415251799</v>
      </c>
      <c r="G75" s="5">
        <f t="shared" si="10"/>
        <v>0.27185015636599918</v>
      </c>
      <c r="U75" s="62"/>
    </row>
    <row r="76" spans="2:21" x14ac:dyDescent="0.3">
      <c r="B76" s="67">
        <v>0.19632216826320326</v>
      </c>
      <c r="C76" s="5">
        <f t="shared" si="11"/>
        <v>0.22297402297746305</v>
      </c>
      <c r="D76" s="5">
        <f t="shared" ref="D76:F78" si="12">$K$7*($K$5*C76+$K$6*C77)</f>
        <v>0.24841198086376737</v>
      </c>
      <c r="E76" s="5">
        <f t="shared" si="12"/>
        <v>0.27269049067962065</v>
      </c>
      <c r="F76" s="5">
        <f t="shared" si="12"/>
        <v>0.29586155934488545</v>
      </c>
      <c r="U76" s="62"/>
    </row>
    <row r="77" spans="2:21" x14ac:dyDescent="0.3">
      <c r="B77" s="67">
        <v>0.24925364306910158</v>
      </c>
      <c r="C77" s="5">
        <f t="shared" si="11"/>
        <v>0.27353171002140009</v>
      </c>
      <c r="D77" s="5">
        <f t="shared" si="12"/>
        <v>0.29670233605613483</v>
      </c>
      <c r="E77" s="5">
        <f t="shared" si="12"/>
        <v>0.31881519576311129</v>
      </c>
      <c r="U77" s="62"/>
    </row>
    <row r="78" spans="2:21" x14ac:dyDescent="0.3">
      <c r="B78" s="67">
        <v>0.29754399826146904</v>
      </c>
      <c r="C78" s="5">
        <f t="shared" si="11"/>
        <v>0.31965641510489068</v>
      </c>
      <c r="D78" s="5">
        <f t="shared" si="12"/>
        <v>0.34075851271012736</v>
      </c>
      <c r="U78" s="62"/>
    </row>
    <row r="79" spans="2:21" x14ac:dyDescent="0.3">
      <c r="B79" s="67">
        <v>0.34160017491546157</v>
      </c>
      <c r="C79" s="5">
        <f t="shared" si="11"/>
        <v>0.36173682944801711</v>
      </c>
      <c r="U79" s="62"/>
    </row>
    <row r="80" spans="2:21" x14ac:dyDescent="0.3">
      <c r="B80" s="68">
        <v>0.3817934328369641</v>
      </c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4"/>
    </row>
    <row r="81" spans="2:21" x14ac:dyDescent="0.3">
      <c r="U81"/>
    </row>
    <row r="82" spans="2:21" x14ac:dyDescent="0.3">
      <c r="B82" s="103" t="s">
        <v>37</v>
      </c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4"/>
    </row>
    <row r="83" spans="2:21" x14ac:dyDescent="0.3">
      <c r="B83" s="37">
        <v>19</v>
      </c>
      <c r="C83" s="40">
        <v>18</v>
      </c>
      <c r="D83" s="40">
        <v>17</v>
      </c>
      <c r="E83" s="40">
        <v>16</v>
      </c>
      <c r="F83" s="40">
        <v>15</v>
      </c>
      <c r="G83" s="40">
        <v>14</v>
      </c>
      <c r="H83" s="40">
        <v>13</v>
      </c>
      <c r="I83" s="40">
        <v>12</v>
      </c>
      <c r="J83" s="40">
        <v>11</v>
      </c>
      <c r="K83" s="40">
        <v>10</v>
      </c>
      <c r="L83" s="40">
        <v>9</v>
      </c>
      <c r="M83" s="40">
        <v>8</v>
      </c>
      <c r="N83" s="40">
        <v>7</v>
      </c>
      <c r="O83" s="40">
        <v>6</v>
      </c>
      <c r="P83" s="40">
        <v>5</v>
      </c>
      <c r="Q83" s="40">
        <v>4</v>
      </c>
      <c r="R83" s="40">
        <v>3</v>
      </c>
      <c r="S83" s="40">
        <v>2</v>
      </c>
      <c r="T83" s="40">
        <v>1</v>
      </c>
      <c r="U83" s="41">
        <v>0</v>
      </c>
    </row>
    <row r="84" spans="2:21" x14ac:dyDescent="0.3">
      <c r="B84" s="65">
        <f>U15-W15+Y15</f>
        <v>1.2</v>
      </c>
      <c r="C84" s="66">
        <f>$K$7*($K$5*B84+$K$6*B85)</f>
        <v>1.1993685872284623</v>
      </c>
      <c r="D84" s="66">
        <f t="shared" ref="D84:U98" si="13">$K$7*($K$5*C84+$K$6*C85)</f>
        <v>1.1987375066919983</v>
      </c>
      <c r="E84" s="66">
        <f t="shared" si="13"/>
        <v>1.1981067582157929</v>
      </c>
      <c r="F84" s="66">
        <f t="shared" si="13"/>
        <v>1.197476341625124</v>
      </c>
      <c r="G84" s="66">
        <f t="shared" si="13"/>
        <v>1.1968462567453606</v>
      </c>
      <c r="H84" s="66">
        <f t="shared" si="13"/>
        <v>1.1962165034019641</v>
      </c>
      <c r="I84" s="66">
        <f t="shared" si="13"/>
        <v>1.1955870814204874</v>
      </c>
      <c r="J84" s="66">
        <f t="shared" si="13"/>
        <v>1.1947345813152475</v>
      </c>
      <c r="K84" s="66">
        <f t="shared" si="13"/>
        <v>1.1930062789899014</v>
      </c>
      <c r="L84" s="66">
        <f t="shared" si="13"/>
        <v>1.1893522153705909</v>
      </c>
      <c r="M84" s="66">
        <f t="shared" si="13"/>
        <v>1.1825743435087146</v>
      </c>
      <c r="N84" s="66">
        <f t="shared" si="13"/>
        <v>1.1716381221311507</v>
      </c>
      <c r="O84" s="66">
        <f t="shared" si="13"/>
        <v>1.1559153666838784</v>
      </c>
      <c r="P84" s="66">
        <f t="shared" si="13"/>
        <v>1.1353050893434706</v>
      </c>
      <c r="Q84" s="66">
        <f t="shared" si="13"/>
        <v>1.1102363577058643</v>
      </c>
      <c r="R84" s="66">
        <f t="shared" si="13"/>
        <v>1.0815814748793773</v>
      </c>
      <c r="S84" s="66">
        <f t="shared" si="13"/>
        <v>1.0505134122791178</v>
      </c>
      <c r="T84" s="66">
        <f t="shared" si="13"/>
        <v>1.0183405373117169</v>
      </c>
      <c r="U84" s="75">
        <f t="shared" si="13"/>
        <v>0.98634798472913754</v>
      </c>
    </row>
    <row r="85" spans="2:21" x14ac:dyDescent="0.3">
      <c r="B85" s="67">
        <f t="shared" ref="B85:B103" si="14">U16-W16+Y16</f>
        <v>1.2</v>
      </c>
      <c r="C85" s="5">
        <f t="shared" ref="C85:R102" si="15">$K$7*($K$5*B85+$K$6*B86)</f>
        <v>1.1993685872284623</v>
      </c>
      <c r="D85" s="5">
        <f t="shared" si="15"/>
        <v>1.1987375066919983</v>
      </c>
      <c r="E85" s="5">
        <f t="shared" si="15"/>
        <v>1.1981067582157929</v>
      </c>
      <c r="F85" s="5">
        <f t="shared" si="15"/>
        <v>1.197476341625124</v>
      </c>
      <c r="G85" s="5">
        <f t="shared" si="15"/>
        <v>1.1968462567453606</v>
      </c>
      <c r="H85" s="5">
        <f t="shared" si="15"/>
        <v>1.1962165034019641</v>
      </c>
      <c r="I85" s="5">
        <f t="shared" si="15"/>
        <v>1.1951450961529457</v>
      </c>
      <c r="J85" s="5">
        <f t="shared" si="15"/>
        <v>1.1925590517476867</v>
      </c>
      <c r="K85" s="5">
        <f t="shared" si="15"/>
        <v>1.1870190906593892</v>
      </c>
      <c r="L85" s="5">
        <f t="shared" si="15"/>
        <v>1.1771811888990875</v>
      </c>
      <c r="M85" s="5">
        <f t="shared" si="15"/>
        <v>1.1621695263687852</v>
      </c>
      <c r="N85" s="5">
        <f t="shared" si="15"/>
        <v>1.1417524069700544</v>
      </c>
      <c r="O85" s="5">
        <f t="shared" si="15"/>
        <v>1.1163439800354475</v>
      </c>
      <c r="P85" s="5">
        <f t="shared" si="15"/>
        <v>1.0868917959557862</v>
      </c>
      <c r="Q85" s="5">
        <f t="shared" si="15"/>
        <v>1.0547022508073749</v>
      </c>
      <c r="R85" s="5">
        <f t="shared" si="15"/>
        <v>1.0212433875373144</v>
      </c>
      <c r="S85" s="5">
        <f t="shared" si="13"/>
        <v>0.98795726134457285</v>
      </c>
      <c r="T85" s="5">
        <f t="shared" si="13"/>
        <v>0.95610763892652928</v>
      </c>
      <c r="U85" s="62"/>
    </row>
    <row r="86" spans="2:21" x14ac:dyDescent="0.3">
      <c r="B86" s="67">
        <f t="shared" si="14"/>
        <v>1.2</v>
      </c>
      <c r="C86" s="5">
        <f t="shared" si="15"/>
        <v>1.1993685872284623</v>
      </c>
      <c r="D86" s="5">
        <f t="shared" si="13"/>
        <v>1.1987375066919983</v>
      </c>
      <c r="E86" s="5">
        <f t="shared" si="13"/>
        <v>1.1981067582157929</v>
      </c>
      <c r="F86" s="5">
        <f t="shared" si="13"/>
        <v>1.197476341625124</v>
      </c>
      <c r="G86" s="5">
        <f t="shared" si="13"/>
        <v>1.1968462567453606</v>
      </c>
      <c r="H86" s="5">
        <f t="shared" si="13"/>
        <v>1.1953420950097515</v>
      </c>
      <c r="I86" s="5">
        <f t="shared" si="13"/>
        <v>1.1912730666050892</v>
      </c>
      <c r="J86" s="5">
        <f t="shared" si="13"/>
        <v>1.1828404034311577</v>
      </c>
      <c r="K86" s="5">
        <f t="shared" si="13"/>
        <v>1.168791777979894</v>
      </c>
      <c r="L86" s="5">
        <f t="shared" si="13"/>
        <v>1.148708045583821</v>
      </c>
      <c r="M86" s="5">
        <f t="shared" si="13"/>
        <v>1.1229867871217067</v>
      </c>
      <c r="N86" s="5">
        <f t="shared" si="13"/>
        <v>1.0926737836067697</v>
      </c>
      <c r="O86" s="5">
        <f t="shared" si="13"/>
        <v>1.0592388777251542</v>
      </c>
      <c r="P86" s="5">
        <f t="shared" si="13"/>
        <v>1.0243405341539329</v>
      </c>
      <c r="Q86" s="5">
        <f t="shared" si="13"/>
        <v>0.98960630547762551</v>
      </c>
      <c r="R86" s="5">
        <f t="shared" si="13"/>
        <v>0.95645434956991249</v>
      </c>
      <c r="S86" s="5">
        <f t="shared" si="13"/>
        <v>0.92597550295192577</v>
      </c>
      <c r="U86" s="62"/>
    </row>
    <row r="87" spans="2:21" x14ac:dyDescent="0.3">
      <c r="B87" s="67">
        <f t="shared" si="14"/>
        <v>1.2</v>
      </c>
      <c r="C87" s="5">
        <f t="shared" si="15"/>
        <v>1.1993685872284623</v>
      </c>
      <c r="D87" s="5">
        <f t="shared" si="13"/>
        <v>1.1987375066919983</v>
      </c>
      <c r="E87" s="5">
        <f t="shared" si="13"/>
        <v>1.1981067582157929</v>
      </c>
      <c r="F87" s="5">
        <f t="shared" si="13"/>
        <v>1.197476341625124</v>
      </c>
      <c r="G87" s="5">
        <f t="shared" si="13"/>
        <v>1.1951163573742243</v>
      </c>
      <c r="H87" s="5">
        <f t="shared" si="13"/>
        <v>1.188536386192802</v>
      </c>
      <c r="I87" s="5">
        <f t="shared" si="13"/>
        <v>1.1758302576897612</v>
      </c>
      <c r="J87" s="5">
        <f t="shared" si="13"/>
        <v>1.1562783904991589</v>
      </c>
      <c r="K87" s="5">
        <f t="shared" si="13"/>
        <v>1.1302754936395405</v>
      </c>
      <c r="L87" s="5">
        <f t="shared" si="13"/>
        <v>1.0990177677463522</v>
      </c>
      <c r="M87" s="5">
        <f t="shared" si="13"/>
        <v>1.0641855843331509</v>
      </c>
      <c r="N87" s="5">
        <f t="shared" si="13"/>
        <v>1.0276647620123829</v>
      </c>
      <c r="O87" s="5">
        <f t="shared" si="13"/>
        <v>0.99129983676785105</v>
      </c>
      <c r="P87" s="5">
        <f t="shared" si="13"/>
        <v>0.9566898442737386</v>
      </c>
      <c r="Q87" s="5">
        <f t="shared" si="13"/>
        <v>0.9250497720838039</v>
      </c>
      <c r="R87" s="5">
        <f t="shared" si="13"/>
        <v>0.89715169307101306</v>
      </c>
      <c r="U87" s="62"/>
    </row>
    <row r="88" spans="2:21" x14ac:dyDescent="0.3">
      <c r="B88" s="67">
        <f t="shared" si="14"/>
        <v>1.2</v>
      </c>
      <c r="C88" s="5">
        <f t="shared" si="15"/>
        <v>1.1993685872284623</v>
      </c>
      <c r="D88" s="5">
        <f t="shared" si="13"/>
        <v>1.1987375066919983</v>
      </c>
      <c r="E88" s="5">
        <f t="shared" si="13"/>
        <v>1.1981067582157929</v>
      </c>
      <c r="F88" s="5">
        <f t="shared" si="13"/>
        <v>1.1940539684401121</v>
      </c>
      <c r="G88" s="5">
        <f t="shared" si="13"/>
        <v>1.1833428510805035</v>
      </c>
      <c r="H88" s="5">
        <f t="shared" si="13"/>
        <v>1.1646362522217428</v>
      </c>
      <c r="I88" s="5">
        <f t="shared" si="13"/>
        <v>1.1383735239608097</v>
      </c>
      <c r="J88" s="5">
        <f t="shared" si="13"/>
        <v>1.1060388094902993</v>
      </c>
      <c r="K88" s="5">
        <f t="shared" si="13"/>
        <v>1.069612872049974</v>
      </c>
      <c r="L88" s="5">
        <f t="shared" si="13"/>
        <v>1.0312510244330331</v>
      </c>
      <c r="M88" s="5">
        <f t="shared" si="13"/>
        <v>0.99304183681774472</v>
      </c>
      <c r="N88" s="5">
        <f t="shared" si="13"/>
        <v>0.95679141877200169</v>
      </c>
      <c r="O88" s="5">
        <f t="shared" si="13"/>
        <v>0.92386053705232118</v>
      </c>
      <c r="P88" s="5">
        <f t="shared" si="13"/>
        <v>0.89509010434184622</v>
      </c>
      <c r="Q88" s="5">
        <f t="shared" si="13"/>
        <v>0.87082012584987223</v>
      </c>
      <c r="U88" s="62"/>
    </row>
    <row r="89" spans="2:21" x14ac:dyDescent="0.3">
      <c r="B89" s="67">
        <f t="shared" si="14"/>
        <v>1.2</v>
      </c>
      <c r="C89" s="5">
        <f t="shared" si="15"/>
        <v>1.1993685872284623</v>
      </c>
      <c r="D89" s="5">
        <f t="shared" si="13"/>
        <v>1.1987375066919983</v>
      </c>
      <c r="E89" s="5">
        <f t="shared" si="13"/>
        <v>1.1913360532760056</v>
      </c>
      <c r="F89" s="5">
        <f t="shared" si="13"/>
        <v>1.1741064392736877</v>
      </c>
      <c r="G89" s="5">
        <f t="shared" si="13"/>
        <v>1.1475661874254275</v>
      </c>
      <c r="H89" s="5">
        <f t="shared" si="13"/>
        <v>1.1138913300319655</v>
      </c>
      <c r="I89" s="5">
        <f t="shared" si="13"/>
        <v>1.0755886551715712</v>
      </c>
      <c r="J89" s="5">
        <f t="shared" si="13"/>
        <v>1.0351263469406611</v>
      </c>
      <c r="K89" s="5">
        <f t="shared" si="13"/>
        <v>0.99483255330571296</v>
      </c>
      <c r="L89" s="5">
        <f t="shared" si="13"/>
        <v>0.95673278939322948</v>
      </c>
      <c r="M89" s="5">
        <f t="shared" si="13"/>
        <v>0.92235898920388693</v>
      </c>
      <c r="N89" s="5">
        <f t="shared" si="13"/>
        <v>0.89263809157229634</v>
      </c>
      <c r="O89" s="5">
        <f t="shared" si="13"/>
        <v>0.86790381842475783</v>
      </c>
      <c r="P89" s="5">
        <f t="shared" si="13"/>
        <v>0.84800697975947581</v>
      </c>
      <c r="U89" s="62"/>
    </row>
    <row r="90" spans="2:21" x14ac:dyDescent="0.3">
      <c r="B90" s="67">
        <f t="shared" si="14"/>
        <v>1.2</v>
      </c>
      <c r="C90" s="5">
        <f t="shared" si="15"/>
        <v>1.1993685872284623</v>
      </c>
      <c r="D90" s="5">
        <f t="shared" si="13"/>
        <v>1.1853425778214624</v>
      </c>
      <c r="E90" s="5">
        <f t="shared" si="13"/>
        <v>1.1584897261546845</v>
      </c>
      <c r="F90" s="5">
        <f t="shared" si="13"/>
        <v>1.1228223321915047</v>
      </c>
      <c r="G90" s="5">
        <f t="shared" si="13"/>
        <v>1.0821395954468318</v>
      </c>
      <c r="H90" s="5">
        <f t="shared" si="13"/>
        <v>1.0392741692177332</v>
      </c>
      <c r="I90" s="5">
        <f t="shared" si="13"/>
        <v>0.9966590782914635</v>
      </c>
      <c r="J90" s="5">
        <f t="shared" si="13"/>
        <v>0.95648803342832667</v>
      </c>
      <c r="K90" s="5">
        <f t="shared" si="13"/>
        <v>0.92049288776822058</v>
      </c>
      <c r="L90" s="5">
        <f t="shared" si="13"/>
        <v>0.88972478108348252</v>
      </c>
      <c r="M90" s="5">
        <f t="shared" si="13"/>
        <v>0.86452034052672655</v>
      </c>
      <c r="N90" s="5">
        <f t="shared" si="13"/>
        <v>0.84463387000052215</v>
      </c>
      <c r="O90" s="5">
        <f t="shared" si="13"/>
        <v>0.82944406254170677</v>
      </c>
      <c r="U90" s="62"/>
    </row>
    <row r="91" spans="2:21" x14ac:dyDescent="0.3">
      <c r="B91" s="67">
        <f t="shared" si="14"/>
        <v>1.2</v>
      </c>
      <c r="C91" s="5">
        <f t="shared" si="15"/>
        <v>1.1728685224579027</v>
      </c>
      <c r="D91" s="5">
        <f t="shared" si="13"/>
        <v>1.1334517305465481</v>
      </c>
      <c r="E91" s="5">
        <f t="shared" si="13"/>
        <v>1.0891325397131404</v>
      </c>
      <c r="F91" s="5">
        <f t="shared" si="13"/>
        <v>1.0435058360398399</v>
      </c>
      <c r="G91" s="5">
        <f t="shared" si="13"/>
        <v>0.99846259223417499</v>
      </c>
      <c r="H91" s="5">
        <f t="shared" si="13"/>
        <v>0.95604779905797199</v>
      </c>
      <c r="I91" s="5">
        <f t="shared" si="13"/>
        <v>0.91822356339901945</v>
      </c>
      <c r="J91" s="5">
        <f t="shared" si="13"/>
        <v>0.88627215643799451</v>
      </c>
      <c r="K91" s="5">
        <f t="shared" si="13"/>
        <v>0.86058053430136228</v>
      </c>
      <c r="L91" s="5">
        <f t="shared" si="13"/>
        <v>0.84078736387169695</v>
      </c>
      <c r="M91" s="5">
        <f t="shared" si="13"/>
        <v>0.82607757450958763</v>
      </c>
      <c r="N91" s="5">
        <f t="shared" si="13"/>
        <v>0.81546211878760499</v>
      </c>
      <c r="U91" s="62"/>
    </row>
    <row r="92" spans="2:21" x14ac:dyDescent="0.3">
      <c r="B92" s="67">
        <f t="shared" si="14"/>
        <v>1.1475731868656236</v>
      </c>
      <c r="C92" s="5">
        <f t="shared" si="15"/>
        <v>1.0961086244870784</v>
      </c>
      <c r="D92" s="5">
        <f t="shared" si="13"/>
        <v>1.0469520640827248</v>
      </c>
      <c r="E92" s="5">
        <f t="shared" si="13"/>
        <v>0.99999999999999956</v>
      </c>
      <c r="F92" s="5">
        <f t="shared" si="13"/>
        <v>0.9554800971065126</v>
      </c>
      <c r="G92" s="5">
        <f t="shared" si="13"/>
        <v>0.91559000055819284</v>
      </c>
      <c r="H92" s="5">
        <f t="shared" si="13"/>
        <v>0.88221285529844862</v>
      </c>
      <c r="I92" s="5">
        <f t="shared" si="13"/>
        <v>0.8559678472222424</v>
      </c>
      <c r="J92" s="5">
        <f t="shared" si="13"/>
        <v>0.83636732192803165</v>
      </c>
      <c r="K92" s="5">
        <f t="shared" si="13"/>
        <v>0.82231824874959325</v>
      </c>
      <c r="L92" s="5">
        <f t="shared" si="13"/>
        <v>0.81256125978558136</v>
      </c>
      <c r="M92" s="5">
        <f t="shared" si="13"/>
        <v>0.80593624626141269</v>
      </c>
      <c r="U92" s="62"/>
    </row>
    <row r="93" spans="2:21" x14ac:dyDescent="0.3">
      <c r="B93" s="67">
        <f t="shared" si="14"/>
        <v>1.0469520640827248</v>
      </c>
      <c r="C93" s="5">
        <f t="shared" si="15"/>
        <v>0.99999999999999956</v>
      </c>
      <c r="D93" s="5">
        <f t="shared" si="13"/>
        <v>0.95515356844550259</v>
      </c>
      <c r="E93" s="5">
        <f t="shared" si="13"/>
        <v>0.91296433234257246</v>
      </c>
      <c r="F93" s="5">
        <f t="shared" si="13"/>
        <v>0.87755753453327923</v>
      </c>
      <c r="G93" s="5">
        <f t="shared" si="13"/>
        <v>0.85051091149724589</v>
      </c>
      <c r="H93" s="5">
        <f t="shared" si="13"/>
        <v>0.8312089955383708</v>
      </c>
      <c r="I93" s="5">
        <f t="shared" si="13"/>
        <v>0.81808188248112845</v>
      </c>
      <c r="J93" s="5">
        <f t="shared" si="13"/>
        <v>0.80944375479057062</v>
      </c>
      <c r="K93" s="5">
        <f t="shared" si="13"/>
        <v>0.80387136814463578</v>
      </c>
      <c r="L93" s="5">
        <f t="shared" si="13"/>
        <v>0.80030041450560463</v>
      </c>
      <c r="U93" s="62"/>
    </row>
    <row r="94" spans="2:21" x14ac:dyDescent="0.3">
      <c r="B94" s="67">
        <f t="shared" si="14"/>
        <v>0.95515356844550259</v>
      </c>
      <c r="C94" s="5">
        <f t="shared" si="15"/>
        <v>0.91231833931417772</v>
      </c>
      <c r="D94" s="5">
        <f t="shared" si="13"/>
        <v>0.87268212765641284</v>
      </c>
      <c r="E94" s="5">
        <f t="shared" si="13"/>
        <v>0.84386711551394833</v>
      </c>
      <c r="F94" s="5">
        <f t="shared" si="13"/>
        <v>0.82496294136123716</v>
      </c>
      <c r="G94" s="5">
        <f t="shared" si="13"/>
        <v>0.81321002464267067</v>
      </c>
      <c r="H94" s="5">
        <f t="shared" si="13"/>
        <v>0.80610403280248677</v>
      </c>
      <c r="I94" s="5">
        <f t="shared" si="13"/>
        <v>0.80184410845244092</v>
      </c>
      <c r="J94" s="5">
        <f t="shared" si="13"/>
        <v>0.79926214494849779</v>
      </c>
      <c r="K94" s="5">
        <f t="shared" si="13"/>
        <v>0.79764352356390822</v>
      </c>
      <c r="U94" s="62"/>
    </row>
    <row r="95" spans="2:21" x14ac:dyDescent="0.3">
      <c r="B95" s="67">
        <f t="shared" si="14"/>
        <v>0.87140411735421219</v>
      </c>
      <c r="C95" s="5">
        <f t="shared" si="15"/>
        <v>0.83485312370306475</v>
      </c>
      <c r="D95" s="5">
        <f t="shared" si="13"/>
        <v>0.81658393937876905</v>
      </c>
      <c r="E95" s="5">
        <f t="shared" si="13"/>
        <v>0.80734619131616714</v>
      </c>
      <c r="F95" s="5">
        <f t="shared" si="13"/>
        <v>0.80257013925144516</v>
      </c>
      <c r="G95" s="5">
        <f t="shared" si="13"/>
        <v>0.79999830381516857</v>
      </c>
      <c r="H95" s="5">
        <f t="shared" si="13"/>
        <v>0.79851547649542731</v>
      </c>
      <c r="I95" s="5">
        <f t="shared" si="13"/>
        <v>0.79757073748802565</v>
      </c>
      <c r="J95" s="5">
        <f t="shared" si="13"/>
        <v>0.79689192902105987</v>
      </c>
      <c r="U95" s="62"/>
    </row>
    <row r="96" spans="2:21" x14ac:dyDescent="0.3">
      <c r="B96" s="67">
        <f t="shared" si="14"/>
        <v>0.8</v>
      </c>
      <c r="C96" s="5">
        <f t="shared" si="15"/>
        <v>0.79957905815230845</v>
      </c>
      <c r="D96" s="5">
        <f t="shared" si="13"/>
        <v>0.79915833779466572</v>
      </c>
      <c r="E96" s="5">
        <f t="shared" si="13"/>
        <v>0.79873783881052884</v>
      </c>
      <c r="F96" s="5">
        <f t="shared" si="13"/>
        <v>0.79831756108341623</v>
      </c>
      <c r="G96" s="5">
        <f t="shared" si="13"/>
        <v>0.79789750449690722</v>
      </c>
      <c r="H96" s="5">
        <f t="shared" si="13"/>
        <v>0.79747766893464289</v>
      </c>
      <c r="I96" s="5">
        <f t="shared" si="13"/>
        <v>0.79705805428032528</v>
      </c>
      <c r="U96" s="62"/>
    </row>
    <row r="97" spans="2:21" x14ac:dyDescent="0.3">
      <c r="B97" s="67">
        <f t="shared" si="14"/>
        <v>0.8</v>
      </c>
      <c r="C97" s="5">
        <f t="shared" si="15"/>
        <v>0.79957905815230845</v>
      </c>
      <c r="D97" s="5">
        <f t="shared" si="13"/>
        <v>0.79915833779466572</v>
      </c>
      <c r="E97" s="5">
        <f t="shared" si="13"/>
        <v>0.79873783881052884</v>
      </c>
      <c r="F97" s="5">
        <f t="shared" si="13"/>
        <v>0.79831756108341623</v>
      </c>
      <c r="G97" s="5">
        <f t="shared" si="13"/>
        <v>0.79789750449690722</v>
      </c>
      <c r="H97" s="5">
        <f t="shared" si="13"/>
        <v>0.79747766893464289</v>
      </c>
      <c r="U97" s="62"/>
    </row>
    <row r="98" spans="2:21" x14ac:dyDescent="0.3">
      <c r="B98" s="67">
        <f t="shared" si="14"/>
        <v>0.8</v>
      </c>
      <c r="C98" s="5">
        <f t="shared" si="15"/>
        <v>0.79957905815230845</v>
      </c>
      <c r="D98" s="5">
        <f t="shared" si="13"/>
        <v>0.79915833779466572</v>
      </c>
      <c r="E98" s="5">
        <f t="shared" si="13"/>
        <v>0.79873783881052884</v>
      </c>
      <c r="F98" s="5">
        <f t="shared" si="13"/>
        <v>0.79831756108341623</v>
      </c>
      <c r="G98" s="5">
        <f t="shared" si="13"/>
        <v>0.79789750449690722</v>
      </c>
      <c r="U98" s="62"/>
    </row>
    <row r="99" spans="2:21" x14ac:dyDescent="0.3">
      <c r="B99" s="67">
        <f t="shared" si="14"/>
        <v>0.8</v>
      </c>
      <c r="C99" s="5">
        <f t="shared" si="15"/>
        <v>0.79957905815230845</v>
      </c>
      <c r="D99" s="5">
        <f t="shared" ref="D99:F101" si="16">$K$7*($K$5*C99+$K$6*C100)</f>
        <v>0.79915833779466572</v>
      </c>
      <c r="E99" s="5">
        <f t="shared" si="16"/>
        <v>0.79873783881052884</v>
      </c>
      <c r="F99" s="5">
        <f t="shared" si="16"/>
        <v>0.79831756108341623</v>
      </c>
      <c r="U99" s="62"/>
    </row>
    <row r="100" spans="2:21" x14ac:dyDescent="0.3">
      <c r="B100" s="67">
        <f t="shared" si="14"/>
        <v>0.8</v>
      </c>
      <c r="C100" s="5">
        <f t="shared" si="15"/>
        <v>0.79957905815230845</v>
      </c>
      <c r="D100" s="5">
        <f t="shared" si="16"/>
        <v>0.79915833779466572</v>
      </c>
      <c r="E100" s="5">
        <f t="shared" si="16"/>
        <v>0.79873783881052884</v>
      </c>
      <c r="U100" s="62"/>
    </row>
    <row r="101" spans="2:21" x14ac:dyDescent="0.3">
      <c r="B101" s="67">
        <f t="shared" si="14"/>
        <v>0.8</v>
      </c>
      <c r="C101" s="5">
        <f t="shared" si="15"/>
        <v>0.79957905815230845</v>
      </c>
      <c r="D101" s="5">
        <f t="shared" si="16"/>
        <v>0.79915833779466572</v>
      </c>
      <c r="U101" s="62"/>
    </row>
    <row r="102" spans="2:21" x14ac:dyDescent="0.3">
      <c r="B102" s="67">
        <f t="shared" si="14"/>
        <v>0.8</v>
      </c>
      <c r="C102" s="5">
        <f t="shared" si="15"/>
        <v>0.79957905815230845</v>
      </c>
      <c r="U102" s="62"/>
    </row>
    <row r="103" spans="2:21" x14ac:dyDescent="0.3">
      <c r="B103" s="68">
        <f t="shared" si="14"/>
        <v>0.8</v>
      </c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4"/>
    </row>
    <row r="107" spans="2:21" x14ac:dyDescent="0.3"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</row>
    <row r="109" spans="2:21" x14ac:dyDescent="0.3"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</row>
    <row r="110" spans="2:21" x14ac:dyDescent="0.3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</row>
  </sheetData>
  <mergeCells count="9">
    <mergeCell ref="B59:U59"/>
    <mergeCell ref="B82:U82"/>
    <mergeCell ref="B107:T107"/>
    <mergeCell ref="B109:U109"/>
    <mergeCell ref="A1:H1"/>
    <mergeCell ref="A2:H2"/>
    <mergeCell ref="A3:H3"/>
    <mergeCell ref="B13:U13"/>
    <mergeCell ref="B36:U3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7B547-CDEE-494B-A6BE-09612C55A1FD}">
  <dimension ref="A1:AR110"/>
  <sheetViews>
    <sheetView tabSelected="1" topLeftCell="A18" zoomScale="82" workbookViewId="0">
      <selection activeCell="AI42" sqref="AI42"/>
    </sheetView>
  </sheetViews>
  <sheetFormatPr defaultColWidth="8.7109375" defaultRowHeight="18.75" x14ac:dyDescent="0.3"/>
  <cols>
    <col min="1" max="1" width="15.42578125" style="5" bestFit="1" customWidth="1"/>
    <col min="2" max="20" width="9.140625" style="5"/>
    <col min="21" max="21" width="10.42578125" style="5" bestFit="1" customWidth="1"/>
    <col min="22" max="22" width="9.140625" style="5"/>
    <col min="23" max="23" width="12.42578125" style="5" bestFit="1" customWidth="1"/>
    <col min="24" max="24" width="9.140625" style="5"/>
    <col min="25" max="25" width="10.7109375" style="5" bestFit="1" customWidth="1"/>
    <col min="26" max="26" width="8.7109375" style="5"/>
    <col min="27" max="27" width="14" style="5" customWidth="1"/>
    <col min="28" max="16384" width="8.7109375" style="5"/>
  </cols>
  <sheetData>
    <row r="1" spans="1:44" s="15" customFormat="1" ht="21" x14ac:dyDescent="0.35">
      <c r="A1" s="101" t="s">
        <v>0</v>
      </c>
      <c r="B1" s="101"/>
      <c r="C1" s="101"/>
      <c r="D1" s="101"/>
      <c r="E1" s="101"/>
      <c r="F1" s="101"/>
      <c r="G1" s="101"/>
      <c r="H1" s="101"/>
    </row>
    <row r="2" spans="1:44" s="15" customFormat="1" ht="21" x14ac:dyDescent="0.35">
      <c r="A2" s="101" t="s">
        <v>29</v>
      </c>
      <c r="B2" s="101"/>
      <c r="C2" s="101"/>
      <c r="D2" s="101"/>
      <c r="E2" s="101"/>
      <c r="F2" s="101"/>
      <c r="G2" s="101"/>
      <c r="H2" s="101"/>
    </row>
    <row r="3" spans="1:44" s="15" customFormat="1" ht="21" x14ac:dyDescent="0.35">
      <c r="A3" s="101"/>
      <c r="B3" s="101"/>
      <c r="C3" s="101"/>
      <c r="D3" s="101"/>
      <c r="E3" s="101"/>
      <c r="F3" s="101"/>
      <c r="G3" s="101"/>
      <c r="H3" s="101"/>
    </row>
    <row r="5" spans="1:44" x14ac:dyDescent="0.3">
      <c r="A5" s="24" t="s">
        <v>2</v>
      </c>
      <c r="B5" s="9" t="s">
        <v>3</v>
      </c>
      <c r="C5" s="9">
        <v>1</v>
      </c>
      <c r="D5" s="9"/>
      <c r="E5" s="33" t="s">
        <v>4</v>
      </c>
      <c r="F5" s="12">
        <f>EXP(C6*SQRT(C7/C8))</f>
        <v>1.0469520640827252</v>
      </c>
      <c r="J5" s="59" t="s">
        <v>5</v>
      </c>
      <c r="K5" s="60">
        <f>(EXP(C9*C7/C8)-F6)/(F5-F6)</f>
        <v>0.49426611577314755</v>
      </c>
    </row>
    <row r="6" spans="1:44" x14ac:dyDescent="0.3">
      <c r="A6" s="24" t="s">
        <v>6</v>
      </c>
      <c r="B6" s="9" t="s">
        <v>7</v>
      </c>
      <c r="C6" s="9">
        <v>0.2</v>
      </c>
      <c r="D6" s="9"/>
      <c r="E6" s="33" t="s">
        <v>8</v>
      </c>
      <c r="F6" s="12">
        <f>1/F5</f>
        <v>0.95515356844550303</v>
      </c>
      <c r="J6" s="61" t="s">
        <v>9</v>
      </c>
      <c r="K6" s="62">
        <f>1-K5</f>
        <v>0.50573388422685239</v>
      </c>
    </row>
    <row r="7" spans="1:44" x14ac:dyDescent="0.3">
      <c r="A7" s="24" t="s">
        <v>10</v>
      </c>
      <c r="B7" s="9" t="s">
        <v>11</v>
      </c>
      <c r="C7" s="9">
        <v>1</v>
      </c>
      <c r="D7" s="9"/>
      <c r="E7" s="9"/>
      <c r="F7" s="12"/>
      <c r="J7" s="63" t="s">
        <v>12</v>
      </c>
      <c r="K7" s="64">
        <f>1/EXP(C9*C7/C8)</f>
        <v>0.99947382269038554</v>
      </c>
    </row>
    <row r="8" spans="1:44" x14ac:dyDescent="0.3">
      <c r="A8" s="24" t="s">
        <v>13</v>
      </c>
      <c r="B8" s="9" t="s">
        <v>14</v>
      </c>
      <c r="C8" s="25">
        <v>19</v>
      </c>
      <c r="D8" s="9"/>
      <c r="E8" s="9"/>
      <c r="F8" s="12"/>
    </row>
    <row r="9" spans="1:44" x14ac:dyDescent="0.3">
      <c r="A9" s="24" t="s">
        <v>16</v>
      </c>
      <c r="B9" s="9" t="s">
        <v>17</v>
      </c>
      <c r="C9" s="9">
        <v>0.01</v>
      </c>
      <c r="D9" s="9"/>
      <c r="E9" s="9"/>
      <c r="F9" s="12"/>
    </row>
    <row r="10" spans="1:44" x14ac:dyDescent="0.3">
      <c r="A10" s="24" t="s">
        <v>30</v>
      </c>
      <c r="B10" s="9" t="s">
        <v>20</v>
      </c>
      <c r="C10" s="9">
        <v>1.2</v>
      </c>
      <c r="D10" s="9"/>
      <c r="E10" s="9"/>
      <c r="F10" s="12"/>
    </row>
    <row r="11" spans="1:44" x14ac:dyDescent="0.3">
      <c r="A11" s="24" t="s">
        <v>31</v>
      </c>
      <c r="B11" s="9" t="s">
        <v>20</v>
      </c>
      <c r="C11" s="9">
        <v>1</v>
      </c>
      <c r="D11" s="9"/>
      <c r="E11" s="9"/>
      <c r="F11" s="12"/>
      <c r="P11"/>
    </row>
    <row r="13" spans="1:44" x14ac:dyDescent="0.3">
      <c r="B13" s="93" t="s">
        <v>23</v>
      </c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5"/>
      <c r="W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x14ac:dyDescent="0.3">
      <c r="B14" s="37">
        <v>0</v>
      </c>
      <c r="C14" s="40">
        <v>1</v>
      </c>
      <c r="D14" s="40">
        <v>2</v>
      </c>
      <c r="E14" s="40">
        <v>3</v>
      </c>
      <c r="F14" s="40">
        <v>4</v>
      </c>
      <c r="G14" s="40">
        <v>5</v>
      </c>
      <c r="H14" s="40">
        <v>6</v>
      </c>
      <c r="I14" s="40">
        <v>7</v>
      </c>
      <c r="J14" s="40">
        <v>8</v>
      </c>
      <c r="K14" s="40">
        <v>9</v>
      </c>
      <c r="L14" s="40">
        <v>10</v>
      </c>
      <c r="M14" s="40">
        <v>11</v>
      </c>
      <c r="N14" s="40">
        <v>12</v>
      </c>
      <c r="O14" s="40">
        <v>13</v>
      </c>
      <c r="P14" s="40">
        <v>14</v>
      </c>
      <c r="Q14" s="40">
        <v>15</v>
      </c>
      <c r="R14" s="40">
        <v>16</v>
      </c>
      <c r="S14" s="40">
        <v>17</v>
      </c>
      <c r="T14" s="40">
        <v>18</v>
      </c>
      <c r="U14" s="41">
        <v>19</v>
      </c>
      <c r="W14" s="72" t="s">
        <v>32</v>
      </c>
      <c r="Y14" s="74" t="s">
        <v>33</v>
      </c>
      <c r="Z14"/>
      <c r="AA14" s="89" t="s">
        <v>34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x14ac:dyDescent="0.3">
      <c r="B15" s="65">
        <v>1</v>
      </c>
      <c r="C15" s="66">
        <f>B15*$F$5</f>
        <v>1.0469520640827252</v>
      </c>
      <c r="D15" s="66">
        <f t="shared" ref="D15:U15" si="0">C15*$F$5</f>
        <v>1.0961086244870788</v>
      </c>
      <c r="E15" s="66">
        <f t="shared" si="0"/>
        <v>1.1475731868656238</v>
      </c>
      <c r="F15" s="66">
        <f t="shared" si="0"/>
        <v>1.2014541166749557</v>
      </c>
      <c r="G15" s="66">
        <f t="shared" si="0"/>
        <v>1.2578648673535322</v>
      </c>
      <c r="H15" s="66">
        <f t="shared" si="0"/>
        <v>1.316924219212924</v>
      </c>
      <c r="I15" s="66">
        <f t="shared" si="0"/>
        <v>1.3787565295455022</v>
      </c>
      <c r="J15" s="66">
        <f t="shared" si="0"/>
        <v>1.4434919944751985</v>
      </c>
      <c r="K15" s="66">
        <f t="shared" si="0"/>
        <v>1.5112669231026989</v>
      </c>
      <c r="L15" s="66">
        <f t="shared" si="0"/>
        <v>1.5822240245223198</v>
      </c>
      <c r="M15" s="66">
        <f t="shared" si="0"/>
        <v>1.6565127083149191</v>
      </c>
      <c r="N15" s="66">
        <f t="shared" si="0"/>
        <v>1.73428939914957</v>
      </c>
      <c r="O15" s="66">
        <f t="shared" si="0"/>
        <v>1.8157178661564317</v>
      </c>
      <c r="P15" s="66">
        <f t="shared" si="0"/>
        <v>1.9009695677643577</v>
      </c>
      <c r="Q15" s="66">
        <f t="shared" si="0"/>
        <v>1.9902240127293402</v>
      </c>
      <c r="R15" s="66">
        <f t="shared" si="0"/>
        <v>2.0836691381139869</v>
      </c>
      <c r="S15" s="66">
        <f t="shared" si="0"/>
        <v>2.1815017050139116</v>
      </c>
      <c r="T15" s="66">
        <f t="shared" si="0"/>
        <v>2.283927712864299</v>
      </c>
      <c r="U15" s="60">
        <f t="shared" si="0"/>
        <v>2.3911628331990156</v>
      </c>
      <c r="W15" s="70">
        <f>MAX(0,U15-$C$10)</f>
        <v>1.1911628331990156</v>
      </c>
      <c r="Y15" s="73">
        <f>MAX(0,$C$11-U15)</f>
        <v>0</v>
      </c>
      <c r="Z15"/>
      <c r="AA15" s="73">
        <f>Y15+U15-W15</f>
        <v>1.2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x14ac:dyDescent="0.3">
      <c r="B16" s="67"/>
      <c r="C16" s="5">
        <f>B15*$F$6</f>
        <v>0.95515356844550303</v>
      </c>
      <c r="D16" s="5">
        <f t="shared" ref="D16:S18" si="1">C15*$F$6</f>
        <v>1</v>
      </c>
      <c r="E16" s="5">
        <f t="shared" si="1"/>
        <v>1.0469520640827252</v>
      </c>
      <c r="F16" s="5">
        <f t="shared" si="1"/>
        <v>1.0961086244870786</v>
      </c>
      <c r="G16" s="5">
        <f t="shared" si="1"/>
        <v>1.1475731868656236</v>
      </c>
      <c r="H16" s="5">
        <f t="shared" si="1"/>
        <v>1.2014541166749557</v>
      </c>
      <c r="I16" s="5">
        <f t="shared" si="1"/>
        <v>1.2578648673535322</v>
      </c>
      <c r="J16" s="5">
        <f t="shared" si="1"/>
        <v>1.316924219212924</v>
      </c>
      <c r="K16" s="5">
        <f t="shared" si="1"/>
        <v>1.3787565295455022</v>
      </c>
      <c r="L16" s="5">
        <f t="shared" si="1"/>
        <v>1.4434919944751985</v>
      </c>
      <c r="M16" s="5">
        <f t="shared" si="1"/>
        <v>1.5112669231026989</v>
      </c>
      <c r="N16" s="5">
        <f t="shared" si="1"/>
        <v>1.5822240245223198</v>
      </c>
      <c r="O16" s="5">
        <f t="shared" si="1"/>
        <v>1.6565127083149191</v>
      </c>
      <c r="P16" s="5">
        <f t="shared" si="1"/>
        <v>1.73428939914957</v>
      </c>
      <c r="Q16" s="5">
        <f t="shared" si="1"/>
        <v>1.8157178661564317</v>
      </c>
      <c r="R16" s="5">
        <f t="shared" si="1"/>
        <v>1.9009695677643577</v>
      </c>
      <c r="S16" s="5">
        <f t="shared" si="1"/>
        <v>1.9902240127293402</v>
      </c>
      <c r="T16" s="5">
        <f t="shared" ref="F16:U31" si="2">S15*$F$6</f>
        <v>2.0836691381139869</v>
      </c>
      <c r="U16" s="62">
        <f t="shared" si="2"/>
        <v>2.1815017050139112</v>
      </c>
      <c r="W16" s="70">
        <f t="shared" ref="W16:W34" si="3">MAX(0,U16-$C$10)</f>
        <v>0.98150170501391121</v>
      </c>
      <c r="Y16" s="70">
        <f t="shared" ref="Y16:Y34" si="4">MAX(0,$C$11-U16)</f>
        <v>0</v>
      </c>
      <c r="Z16"/>
      <c r="AA16" s="70">
        <f t="shared" ref="AA16:AA34" si="5">Y16+U16-W16</f>
        <v>1.2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2:44" x14ac:dyDescent="0.3">
      <c r="B17" s="67"/>
      <c r="D17" s="5">
        <f t="shared" si="1"/>
        <v>0.91231833931417827</v>
      </c>
      <c r="E17" s="5">
        <f t="shared" si="1"/>
        <v>0.95515356844550303</v>
      </c>
      <c r="F17" s="5">
        <f t="shared" si="1"/>
        <v>1</v>
      </c>
      <c r="G17" s="5">
        <f t="shared" si="1"/>
        <v>1.046952064082725</v>
      </c>
      <c r="H17" s="5">
        <f t="shared" si="1"/>
        <v>1.0961086244870784</v>
      </c>
      <c r="I17" s="5">
        <f t="shared" si="1"/>
        <v>1.1475731868656236</v>
      </c>
      <c r="J17" s="5">
        <f t="shared" si="1"/>
        <v>1.2014541166749557</v>
      </c>
      <c r="K17" s="5">
        <f t="shared" si="1"/>
        <v>1.2578648673535322</v>
      </c>
      <c r="L17" s="5">
        <f t="shared" si="1"/>
        <v>1.316924219212924</v>
      </c>
      <c r="M17" s="5">
        <f t="shared" si="1"/>
        <v>1.3787565295455022</v>
      </c>
      <c r="N17" s="5">
        <f t="shared" si="1"/>
        <v>1.4434919944751985</v>
      </c>
      <c r="O17" s="5">
        <f t="shared" si="1"/>
        <v>1.5112669231026989</v>
      </c>
      <c r="P17" s="5">
        <f t="shared" si="1"/>
        <v>1.5822240245223198</v>
      </c>
      <c r="Q17" s="5">
        <f t="shared" si="1"/>
        <v>1.6565127083149191</v>
      </c>
      <c r="R17" s="5">
        <f t="shared" si="1"/>
        <v>1.73428939914957</v>
      </c>
      <c r="S17" s="5">
        <f t="shared" si="2"/>
        <v>1.8157178661564317</v>
      </c>
      <c r="T17" s="5">
        <f t="shared" si="2"/>
        <v>1.9009695677643577</v>
      </c>
      <c r="U17" s="62">
        <f t="shared" si="2"/>
        <v>1.9902240127293402</v>
      </c>
      <c r="W17" s="70">
        <f t="shared" si="3"/>
        <v>0.79022401272934029</v>
      </c>
      <c r="Y17" s="70">
        <f t="shared" si="4"/>
        <v>0</v>
      </c>
      <c r="Z17"/>
      <c r="AA17" s="70">
        <f t="shared" si="5"/>
        <v>1.2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2:44" x14ac:dyDescent="0.3">
      <c r="B18" s="67"/>
      <c r="E18" s="5">
        <f t="shared" si="1"/>
        <v>0.87140411735421264</v>
      </c>
      <c r="F18" s="5">
        <f t="shared" si="1"/>
        <v>0.91231833931417827</v>
      </c>
      <c r="G18" s="5">
        <f t="shared" si="1"/>
        <v>0.95515356844550303</v>
      </c>
      <c r="H18" s="5">
        <f t="shared" si="1"/>
        <v>0.99999999999999978</v>
      </c>
      <c r="I18" s="5">
        <f t="shared" si="1"/>
        <v>1.0469520640827248</v>
      </c>
      <c r="J18" s="5">
        <f t="shared" si="1"/>
        <v>1.0961086244870784</v>
      </c>
      <c r="K18" s="5">
        <f t="shared" si="1"/>
        <v>1.1475731868656236</v>
      </c>
      <c r="L18" s="5">
        <f t="shared" si="1"/>
        <v>1.2014541166749557</v>
      </c>
      <c r="M18" s="5">
        <f t="shared" si="1"/>
        <v>1.2578648673535322</v>
      </c>
      <c r="N18" s="5">
        <f t="shared" si="1"/>
        <v>1.316924219212924</v>
      </c>
      <c r="O18" s="5">
        <f t="shared" si="1"/>
        <v>1.3787565295455022</v>
      </c>
      <c r="P18" s="5">
        <f t="shared" si="1"/>
        <v>1.4434919944751985</v>
      </c>
      <c r="Q18" s="5">
        <f t="shared" si="1"/>
        <v>1.5112669231026989</v>
      </c>
      <c r="R18" s="5">
        <f t="shared" si="1"/>
        <v>1.5822240245223198</v>
      </c>
      <c r="S18" s="5">
        <f t="shared" si="1"/>
        <v>1.6565127083149191</v>
      </c>
      <c r="T18" s="5">
        <f t="shared" si="2"/>
        <v>1.73428939914957</v>
      </c>
      <c r="U18" s="62">
        <f t="shared" si="2"/>
        <v>1.8157178661564317</v>
      </c>
      <c r="W18" s="70">
        <f t="shared" si="3"/>
        <v>0.61571786615643176</v>
      </c>
      <c r="Y18" s="70">
        <f t="shared" si="4"/>
        <v>0</v>
      </c>
      <c r="Z18"/>
      <c r="AA18" s="70">
        <f t="shared" si="5"/>
        <v>1.2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2:44" x14ac:dyDescent="0.3">
      <c r="B19" s="67"/>
      <c r="F19" s="5">
        <f t="shared" si="2"/>
        <v>0.83232475224898006</v>
      </c>
      <c r="G19" s="5">
        <f t="shared" si="2"/>
        <v>0.87140411735421264</v>
      </c>
      <c r="H19" s="5">
        <f t="shared" si="2"/>
        <v>0.91231833931417827</v>
      </c>
      <c r="I19" s="5">
        <f t="shared" si="2"/>
        <v>0.95515356844550281</v>
      </c>
      <c r="J19" s="5">
        <f t="shared" si="2"/>
        <v>0.99999999999999956</v>
      </c>
      <c r="K19" s="5">
        <f t="shared" si="2"/>
        <v>1.0469520640827248</v>
      </c>
      <c r="L19" s="5">
        <f t="shared" si="2"/>
        <v>1.0961086244870784</v>
      </c>
      <c r="M19" s="5">
        <f t="shared" si="2"/>
        <v>1.1475731868656236</v>
      </c>
      <c r="N19" s="5">
        <f t="shared" si="2"/>
        <v>1.2014541166749557</v>
      </c>
      <c r="O19" s="5">
        <f t="shared" si="2"/>
        <v>1.2578648673535322</v>
      </c>
      <c r="P19" s="5">
        <f t="shared" si="2"/>
        <v>1.316924219212924</v>
      </c>
      <c r="Q19" s="5">
        <f t="shared" si="2"/>
        <v>1.3787565295455022</v>
      </c>
      <c r="R19" s="5">
        <f t="shared" si="2"/>
        <v>1.4434919944751985</v>
      </c>
      <c r="S19" s="5">
        <f t="shared" si="2"/>
        <v>1.5112669231026989</v>
      </c>
      <c r="T19" s="5">
        <f t="shared" si="2"/>
        <v>1.5822240245223198</v>
      </c>
      <c r="U19" s="62">
        <f t="shared" si="2"/>
        <v>1.6565127083149191</v>
      </c>
      <c r="W19" s="70">
        <f t="shared" si="3"/>
        <v>0.45651270831491919</v>
      </c>
      <c r="Y19" s="70">
        <f t="shared" si="4"/>
        <v>0</v>
      </c>
      <c r="Z19"/>
      <c r="AA19" s="70">
        <f t="shared" si="5"/>
        <v>1.2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2:44" x14ac:dyDescent="0.3">
      <c r="B20" s="67"/>
      <c r="G20" s="5">
        <f t="shared" si="2"/>
        <v>0.79499795721613253</v>
      </c>
      <c r="H20" s="5">
        <f t="shared" si="2"/>
        <v>0.83232475224898006</v>
      </c>
      <c r="I20" s="5">
        <f t="shared" si="2"/>
        <v>0.87140411735421264</v>
      </c>
      <c r="J20" s="5">
        <f t="shared" si="2"/>
        <v>0.91231833931417805</v>
      </c>
      <c r="K20" s="5">
        <f t="shared" si="2"/>
        <v>0.95515356844550259</v>
      </c>
      <c r="L20" s="5">
        <f t="shared" si="2"/>
        <v>0.99999999999999956</v>
      </c>
      <c r="M20" s="5">
        <f t="shared" si="2"/>
        <v>1.0469520640827248</v>
      </c>
      <c r="N20" s="5">
        <f t="shared" si="2"/>
        <v>1.0961086244870784</v>
      </c>
      <c r="O20" s="5">
        <f t="shared" si="2"/>
        <v>1.1475731868656236</v>
      </c>
      <c r="P20" s="5">
        <f t="shared" si="2"/>
        <v>1.2014541166749557</v>
      </c>
      <c r="Q20" s="5">
        <f t="shared" si="2"/>
        <v>1.2578648673535322</v>
      </c>
      <c r="R20" s="5">
        <f t="shared" si="2"/>
        <v>1.316924219212924</v>
      </c>
      <c r="S20" s="5">
        <f t="shared" si="2"/>
        <v>1.3787565295455022</v>
      </c>
      <c r="T20" s="5">
        <f t="shared" si="2"/>
        <v>1.4434919944751985</v>
      </c>
      <c r="U20" s="62">
        <f t="shared" si="2"/>
        <v>1.5112669231026989</v>
      </c>
      <c r="W20" s="70">
        <f t="shared" si="3"/>
        <v>0.31126692310269899</v>
      </c>
      <c r="Y20" s="70">
        <f t="shared" si="4"/>
        <v>0</v>
      </c>
      <c r="Z20"/>
      <c r="AA20" s="70">
        <f t="shared" si="5"/>
        <v>1.2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2:44" x14ac:dyDescent="0.3">
      <c r="B21" s="67"/>
      <c r="H21" s="5">
        <f t="shared" si="2"/>
        <v>0.75934513574187434</v>
      </c>
      <c r="I21" s="5">
        <f t="shared" si="2"/>
        <v>0.79499795721613253</v>
      </c>
      <c r="J21" s="5">
        <f t="shared" si="2"/>
        <v>0.83232475224898006</v>
      </c>
      <c r="K21" s="5">
        <f t="shared" si="2"/>
        <v>0.87140411735421242</v>
      </c>
      <c r="L21" s="5">
        <f t="shared" si="2"/>
        <v>0.91231833931417783</v>
      </c>
      <c r="M21" s="5">
        <f t="shared" si="2"/>
        <v>0.95515356844550259</v>
      </c>
      <c r="N21" s="5">
        <f t="shared" si="2"/>
        <v>0.99999999999999956</v>
      </c>
      <c r="O21" s="5">
        <f t="shared" si="2"/>
        <v>1.0469520640827248</v>
      </c>
      <c r="P21" s="5">
        <f t="shared" si="2"/>
        <v>1.0961086244870784</v>
      </c>
      <c r="Q21" s="5">
        <f t="shared" si="2"/>
        <v>1.1475731868656236</v>
      </c>
      <c r="R21" s="5">
        <f t="shared" si="2"/>
        <v>1.2014541166749557</v>
      </c>
      <c r="S21" s="5">
        <f t="shared" si="2"/>
        <v>1.2578648673535322</v>
      </c>
      <c r="T21" s="5">
        <f t="shared" si="2"/>
        <v>1.316924219212924</v>
      </c>
      <c r="U21" s="62">
        <f t="shared" si="2"/>
        <v>1.3787565295455022</v>
      </c>
      <c r="W21" s="70">
        <f t="shared" si="3"/>
        <v>0.17875652954550225</v>
      </c>
      <c r="Y21" s="70">
        <f t="shared" si="4"/>
        <v>0</v>
      </c>
      <c r="Z21"/>
      <c r="AA21" s="70">
        <f t="shared" si="5"/>
        <v>1.2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2:44" x14ac:dyDescent="0.3">
      <c r="B22" s="67"/>
      <c r="I22" s="5">
        <f t="shared" si="2"/>
        <v>0.72529121608558622</v>
      </c>
      <c r="J22" s="5">
        <f t="shared" si="2"/>
        <v>0.75934513574187434</v>
      </c>
      <c r="K22" s="5">
        <f t="shared" si="2"/>
        <v>0.79499795721613253</v>
      </c>
      <c r="L22" s="5">
        <f t="shared" si="2"/>
        <v>0.83232475224897984</v>
      </c>
      <c r="M22" s="5">
        <f t="shared" si="2"/>
        <v>0.87140411735421219</v>
      </c>
      <c r="N22" s="5">
        <f t="shared" si="2"/>
        <v>0.91231833931417783</v>
      </c>
      <c r="O22" s="5">
        <f t="shared" si="2"/>
        <v>0.95515356844550259</v>
      </c>
      <c r="P22" s="5">
        <f t="shared" si="2"/>
        <v>0.99999999999999956</v>
      </c>
      <c r="Q22" s="5">
        <f t="shared" si="2"/>
        <v>1.0469520640827248</v>
      </c>
      <c r="R22" s="5">
        <f t="shared" si="2"/>
        <v>1.0961086244870784</v>
      </c>
      <c r="S22" s="5">
        <f t="shared" si="2"/>
        <v>1.1475731868656236</v>
      </c>
      <c r="T22" s="5">
        <f t="shared" si="2"/>
        <v>1.2014541166749557</v>
      </c>
      <c r="U22" s="62">
        <f t="shared" si="2"/>
        <v>1.2578648673535322</v>
      </c>
      <c r="W22" s="70">
        <f t="shared" si="3"/>
        <v>5.7864867353532246E-2</v>
      </c>
      <c r="Y22" s="70">
        <f t="shared" si="4"/>
        <v>0</v>
      </c>
      <c r="Z22"/>
      <c r="AA22" s="70">
        <f t="shared" si="5"/>
        <v>1.2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2:44" x14ac:dyDescent="0.3">
      <c r="B23" s="67"/>
      <c r="J23" s="5">
        <f t="shared" si="2"/>
        <v>0.69276449320632616</v>
      </c>
      <c r="K23" s="5">
        <f t="shared" si="2"/>
        <v>0.72529121608558622</v>
      </c>
      <c r="L23" s="5">
        <f t="shared" si="2"/>
        <v>0.75934513574187434</v>
      </c>
      <c r="M23" s="5">
        <f t="shared" si="2"/>
        <v>0.79499795721613231</v>
      </c>
      <c r="N23" s="5">
        <f t="shared" si="2"/>
        <v>0.83232475224897973</v>
      </c>
      <c r="O23" s="5">
        <f t="shared" si="2"/>
        <v>0.87140411735421219</v>
      </c>
      <c r="P23" s="5">
        <f t="shared" si="2"/>
        <v>0.91231833931417783</v>
      </c>
      <c r="Q23" s="5">
        <f t="shared" si="2"/>
        <v>0.95515356844550259</v>
      </c>
      <c r="R23" s="5">
        <f t="shared" si="2"/>
        <v>0.99999999999999956</v>
      </c>
      <c r="S23" s="5">
        <f t="shared" si="2"/>
        <v>1.0469520640827248</v>
      </c>
      <c r="T23" s="5">
        <f t="shared" si="2"/>
        <v>1.0961086244870784</v>
      </c>
      <c r="U23" s="62">
        <f t="shared" si="2"/>
        <v>1.1475731868656236</v>
      </c>
      <c r="W23" s="70">
        <f t="shared" si="3"/>
        <v>0</v>
      </c>
      <c r="Y23" s="70">
        <f t="shared" si="4"/>
        <v>0</v>
      </c>
      <c r="Z23"/>
      <c r="AA23" s="70">
        <f t="shared" si="5"/>
        <v>1.1475731868656236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2:44" x14ac:dyDescent="0.3">
      <c r="B24" s="67"/>
      <c r="K24" s="5">
        <f t="shared" si="2"/>
        <v>0.66169647777836282</v>
      </c>
      <c r="L24" s="5">
        <f t="shared" si="2"/>
        <v>0.69276449320632616</v>
      </c>
      <c r="M24" s="5">
        <f t="shared" si="2"/>
        <v>0.72529121608558622</v>
      </c>
      <c r="N24" s="5">
        <f t="shared" si="2"/>
        <v>0.75934513574187412</v>
      </c>
      <c r="O24" s="5">
        <f t="shared" si="2"/>
        <v>0.7949979572161322</v>
      </c>
      <c r="P24" s="5">
        <f t="shared" si="2"/>
        <v>0.83232475224897973</v>
      </c>
      <c r="Q24" s="5">
        <f t="shared" si="2"/>
        <v>0.87140411735421219</v>
      </c>
      <c r="R24" s="5">
        <f t="shared" si="2"/>
        <v>0.91231833931417783</v>
      </c>
      <c r="S24" s="5">
        <f t="shared" si="2"/>
        <v>0.95515356844550259</v>
      </c>
      <c r="T24" s="5">
        <f t="shared" si="2"/>
        <v>0.99999999999999956</v>
      </c>
      <c r="U24" s="62">
        <f t="shared" si="2"/>
        <v>1.0469520640827248</v>
      </c>
      <c r="W24" s="70">
        <f t="shared" si="3"/>
        <v>0</v>
      </c>
      <c r="Y24" s="70">
        <f t="shared" si="4"/>
        <v>0</v>
      </c>
      <c r="Z24"/>
      <c r="AA24" s="70">
        <f t="shared" si="5"/>
        <v>1.0469520640827248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2:44" x14ac:dyDescent="0.3">
      <c r="B25" s="67"/>
      <c r="L25" s="5">
        <f t="shared" si="2"/>
        <v>0.63202175197782373</v>
      </c>
      <c r="M25" s="5">
        <f t="shared" si="2"/>
        <v>0.66169647777836282</v>
      </c>
      <c r="N25" s="5">
        <f t="shared" si="2"/>
        <v>0.69276449320632616</v>
      </c>
      <c r="O25" s="5">
        <f t="shared" si="2"/>
        <v>0.725291216085586</v>
      </c>
      <c r="P25" s="5">
        <f t="shared" si="2"/>
        <v>0.75934513574187401</v>
      </c>
      <c r="Q25" s="5">
        <f t="shared" si="2"/>
        <v>0.7949979572161322</v>
      </c>
      <c r="R25" s="5">
        <f t="shared" si="2"/>
        <v>0.83232475224897973</v>
      </c>
      <c r="S25" s="5">
        <f t="shared" si="2"/>
        <v>0.87140411735421219</v>
      </c>
      <c r="T25" s="5">
        <f t="shared" si="2"/>
        <v>0.91231833931417783</v>
      </c>
      <c r="U25" s="62">
        <f t="shared" si="2"/>
        <v>0.95515356844550259</v>
      </c>
      <c r="W25" s="70">
        <f t="shared" si="3"/>
        <v>0</v>
      </c>
      <c r="Y25" s="70">
        <f t="shared" si="4"/>
        <v>4.4846431554497412E-2</v>
      </c>
      <c r="Z25"/>
      <c r="AA25" s="70">
        <f t="shared" si="5"/>
        <v>1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2:44" x14ac:dyDescent="0.3">
      <c r="B26" s="67"/>
      <c r="M26" s="5">
        <f t="shared" si="2"/>
        <v>0.60367783173679701</v>
      </c>
      <c r="N26" s="5">
        <f t="shared" si="2"/>
        <v>0.63202175197782373</v>
      </c>
      <c r="O26" s="5">
        <f t="shared" si="2"/>
        <v>0.66169647777836282</v>
      </c>
      <c r="P26" s="5">
        <f t="shared" si="2"/>
        <v>0.69276449320632594</v>
      </c>
      <c r="Q26" s="5">
        <f t="shared" si="2"/>
        <v>0.72529121608558589</v>
      </c>
      <c r="R26" s="5">
        <f t="shared" si="2"/>
        <v>0.75934513574187401</v>
      </c>
      <c r="S26" s="5">
        <f t="shared" si="2"/>
        <v>0.7949979572161322</v>
      </c>
      <c r="T26" s="5">
        <f t="shared" si="2"/>
        <v>0.83232475224897973</v>
      </c>
      <c r="U26" s="62">
        <f t="shared" si="2"/>
        <v>0.87140411735421219</v>
      </c>
      <c r="W26" s="70">
        <f t="shared" si="3"/>
        <v>0</v>
      </c>
      <c r="Y26" s="70">
        <f t="shared" si="4"/>
        <v>0.12859588264578781</v>
      </c>
      <c r="Z26"/>
      <c r="AA26" s="70">
        <f t="shared" si="5"/>
        <v>1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2:44" x14ac:dyDescent="0.3">
      <c r="B27" s="67"/>
      <c r="N27" s="5">
        <f t="shared" si="2"/>
        <v>0.57660503517484563</v>
      </c>
      <c r="O27" s="5">
        <f t="shared" si="2"/>
        <v>0.60367783173679701</v>
      </c>
      <c r="P27" s="5">
        <f t="shared" si="2"/>
        <v>0.63202175197782373</v>
      </c>
      <c r="Q27" s="5">
        <f t="shared" si="2"/>
        <v>0.66169647777836271</v>
      </c>
      <c r="R27" s="5">
        <f t="shared" si="2"/>
        <v>0.69276449320632583</v>
      </c>
      <c r="S27" s="5">
        <f t="shared" si="2"/>
        <v>0.72529121608558589</v>
      </c>
      <c r="T27" s="5">
        <f t="shared" si="2"/>
        <v>0.75934513574187401</v>
      </c>
      <c r="U27" s="62">
        <f t="shared" si="2"/>
        <v>0.7949979572161322</v>
      </c>
      <c r="W27" s="70">
        <f t="shared" si="3"/>
        <v>0</v>
      </c>
      <c r="Y27" s="70">
        <f t="shared" si="4"/>
        <v>0.2050020427838678</v>
      </c>
      <c r="Z27"/>
      <c r="AA27" s="70">
        <f t="shared" si="5"/>
        <v>1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2:44" x14ac:dyDescent="0.3">
      <c r="B28" s="67"/>
      <c r="O28" s="5">
        <f t="shared" si="2"/>
        <v>0.55074635693089857</v>
      </c>
      <c r="P28" s="5">
        <f t="shared" si="2"/>
        <v>0.57660503517484563</v>
      </c>
      <c r="Q28" s="5">
        <f t="shared" si="2"/>
        <v>0.60367783173679701</v>
      </c>
      <c r="R28" s="5">
        <f t="shared" si="2"/>
        <v>0.63202175197782362</v>
      </c>
      <c r="S28" s="5">
        <f t="shared" si="2"/>
        <v>0.6616964777783626</v>
      </c>
      <c r="T28" s="5">
        <f t="shared" si="2"/>
        <v>0.69276449320632583</v>
      </c>
      <c r="U28" s="62">
        <f t="shared" si="2"/>
        <v>0.72529121608558589</v>
      </c>
      <c r="W28" s="70">
        <f t="shared" si="3"/>
        <v>0</v>
      </c>
      <c r="Y28" s="70">
        <f t="shared" si="4"/>
        <v>0.27470878391441411</v>
      </c>
      <c r="Z28"/>
      <c r="AA28" s="70">
        <f t="shared" si="5"/>
        <v>1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2:44" x14ac:dyDescent="0.3">
      <c r="B29" s="67"/>
      <c r="P29" s="5">
        <f t="shared" si="2"/>
        <v>0.52604734813090848</v>
      </c>
      <c r="Q29" s="5">
        <f t="shared" si="2"/>
        <v>0.55074635693089857</v>
      </c>
      <c r="R29" s="5">
        <f t="shared" si="2"/>
        <v>0.57660503517484563</v>
      </c>
      <c r="S29" s="5">
        <f t="shared" si="2"/>
        <v>0.6036778317367969</v>
      </c>
      <c r="T29" s="5">
        <f t="shared" si="2"/>
        <v>0.63202175197782351</v>
      </c>
      <c r="U29" s="62">
        <f t="shared" si="2"/>
        <v>0.6616964777783626</v>
      </c>
      <c r="W29" s="70">
        <f t="shared" si="3"/>
        <v>0</v>
      </c>
      <c r="Y29" s="70">
        <f t="shared" si="4"/>
        <v>0.3383035222216374</v>
      </c>
      <c r="Z29"/>
      <c r="AA29" s="70">
        <f t="shared" si="5"/>
        <v>1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2:44" x14ac:dyDescent="0.3">
      <c r="B30" s="67"/>
      <c r="Q30" s="5">
        <f t="shared" si="2"/>
        <v>0.502456001738531</v>
      </c>
      <c r="R30" s="5">
        <f t="shared" si="2"/>
        <v>0.52604734813090848</v>
      </c>
      <c r="S30" s="5">
        <f t="shared" si="2"/>
        <v>0.55074635693089857</v>
      </c>
      <c r="T30" s="5">
        <f t="shared" si="2"/>
        <v>0.57660503517484551</v>
      </c>
      <c r="U30" s="62">
        <f t="shared" si="2"/>
        <v>0.60367783173679679</v>
      </c>
      <c r="W30" s="70">
        <f t="shared" si="3"/>
        <v>0</v>
      </c>
      <c r="Y30" s="70">
        <f t="shared" si="4"/>
        <v>0.39632216826320321</v>
      </c>
      <c r="Z30"/>
      <c r="AA30" s="70">
        <f t="shared" si="5"/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2:44" x14ac:dyDescent="0.3">
      <c r="B31" s="67"/>
      <c r="R31" s="5">
        <f t="shared" si="2"/>
        <v>0.47992264304741777</v>
      </c>
      <c r="S31" s="5">
        <f t="shared" si="2"/>
        <v>0.502456001738531</v>
      </c>
      <c r="T31" s="5">
        <f t="shared" si="2"/>
        <v>0.52604734813090848</v>
      </c>
      <c r="U31" s="62">
        <f t="shared" si="2"/>
        <v>0.55074635693089846</v>
      </c>
      <c r="W31" s="70">
        <f t="shared" si="3"/>
        <v>0</v>
      </c>
      <c r="Y31" s="70">
        <f t="shared" si="4"/>
        <v>0.44925364306910154</v>
      </c>
      <c r="Z31"/>
      <c r="AA31" s="70">
        <f t="shared" si="5"/>
        <v>1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2:44" x14ac:dyDescent="0.3">
      <c r="B32" s="67"/>
      <c r="S32" s="5">
        <f t="shared" ref="S32:U34" si="6">R31*$F$6</f>
        <v>0.45839982508453847</v>
      </c>
      <c r="T32" s="5">
        <f t="shared" si="6"/>
        <v>0.47992264304741777</v>
      </c>
      <c r="U32" s="62">
        <f t="shared" si="6"/>
        <v>0.502456001738531</v>
      </c>
      <c r="W32" s="70">
        <f t="shared" si="3"/>
        <v>0</v>
      </c>
      <c r="Y32" s="70">
        <f t="shared" si="4"/>
        <v>0.497543998261469</v>
      </c>
      <c r="Z32"/>
      <c r="AA32" s="70">
        <f t="shared" si="5"/>
        <v>1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2:44" x14ac:dyDescent="0.3">
      <c r="B33" s="67"/>
      <c r="T33" s="5">
        <f t="shared" si="6"/>
        <v>0.43784222870429135</v>
      </c>
      <c r="U33" s="62">
        <f t="shared" si="6"/>
        <v>0.45839982508453847</v>
      </c>
      <c r="W33" s="70">
        <f t="shared" si="3"/>
        <v>0</v>
      </c>
      <c r="Y33" s="70">
        <f t="shared" si="4"/>
        <v>0.54160017491546153</v>
      </c>
      <c r="Z33"/>
      <c r="AA33" s="70">
        <f t="shared" si="5"/>
        <v>1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2:44" x14ac:dyDescent="0.3">
      <c r="B34" s="68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4">
        <f t="shared" si="6"/>
        <v>0.41820656716303595</v>
      </c>
      <c r="W34" s="71">
        <f t="shared" si="3"/>
        <v>0</v>
      </c>
      <c r="Y34" s="71">
        <f t="shared" si="4"/>
        <v>0.58179343283696405</v>
      </c>
      <c r="Z34"/>
      <c r="AA34" s="71">
        <f t="shared" si="5"/>
        <v>1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6" spans="2:44" x14ac:dyDescent="0.3">
      <c r="B36" s="93" t="s">
        <v>35</v>
      </c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5"/>
    </row>
    <row r="37" spans="2:44" x14ac:dyDescent="0.3">
      <c r="B37" s="37">
        <v>19</v>
      </c>
      <c r="C37" s="40">
        <v>18</v>
      </c>
      <c r="D37" s="40">
        <v>17</v>
      </c>
      <c r="E37" s="40">
        <v>16</v>
      </c>
      <c r="F37" s="40">
        <v>15</v>
      </c>
      <c r="G37" s="40">
        <v>14</v>
      </c>
      <c r="H37" s="40">
        <v>13</v>
      </c>
      <c r="I37" s="40">
        <v>12</v>
      </c>
      <c r="J37" s="40">
        <v>11</v>
      </c>
      <c r="K37" s="40">
        <v>10</v>
      </c>
      <c r="L37" s="40">
        <v>9</v>
      </c>
      <c r="M37" s="40">
        <v>8</v>
      </c>
      <c r="N37" s="40">
        <v>7</v>
      </c>
      <c r="O37" s="40">
        <v>6</v>
      </c>
      <c r="P37" s="40">
        <v>5</v>
      </c>
      <c r="Q37" s="40">
        <v>4</v>
      </c>
      <c r="R37" s="40">
        <v>3</v>
      </c>
      <c r="S37" s="40">
        <v>2</v>
      </c>
      <c r="T37" s="40">
        <v>1</v>
      </c>
      <c r="U37" s="41">
        <v>0</v>
      </c>
    </row>
    <row r="38" spans="2:44" x14ac:dyDescent="0.3">
      <c r="B38" s="65" cm="1">
        <f t="array" ref="B38:B57">W15:W34</f>
        <v>1.1911628331990156</v>
      </c>
      <c r="C38" s="66">
        <f>$K$7*($K$5*B38+$K$6*B39)</f>
        <v>1.0845591256358362</v>
      </c>
      <c r="D38" s="66">
        <f t="shared" ref="D38:U53" si="7">$K$7*($K$5*C38+$K$6*C39)</f>
        <v>0.98276419832191253</v>
      </c>
      <c r="E38" s="66">
        <f t="shared" si="7"/>
        <v>0.88556237989819286</v>
      </c>
      <c r="F38" s="66">
        <f t="shared" si="7"/>
        <v>0.79274767110421518</v>
      </c>
      <c r="G38" s="66">
        <f t="shared" si="7"/>
        <v>0.70412331101899583</v>
      </c>
      <c r="H38" s="66">
        <f t="shared" si="7"/>
        <v>0.61950136275446632</v>
      </c>
      <c r="I38" s="66">
        <f t="shared" si="7"/>
        <v>0.53870231772908106</v>
      </c>
      <c r="J38" s="66">
        <f t="shared" si="7"/>
        <v>0.4617781269996703</v>
      </c>
      <c r="K38" s="66">
        <f t="shared" si="7"/>
        <v>0.389217745532417</v>
      </c>
      <c r="L38" s="66">
        <f t="shared" si="7"/>
        <v>0.32191470773210651</v>
      </c>
      <c r="M38" s="66">
        <f t="shared" si="7"/>
        <v>0.26091765096648217</v>
      </c>
      <c r="N38" s="66">
        <f t="shared" si="7"/>
        <v>0.2071197988691976</v>
      </c>
      <c r="O38" s="66">
        <f t="shared" si="7"/>
        <v>0.16102829333894464</v>
      </c>
      <c r="P38" s="66">
        <f t="shared" si="7"/>
        <v>0.12267316085564091</v>
      </c>
      <c r="Q38" s="66">
        <f t="shared" si="7"/>
        <v>9.1643156713190232E-2</v>
      </c>
      <c r="R38" s="66">
        <f t="shared" si="7"/>
        <v>6.7199878224331253E-2</v>
      </c>
      <c r="S38" s="66">
        <f t="shared" si="7"/>
        <v>4.8418198875636323E-2</v>
      </c>
      <c r="T38" s="66">
        <f t="shared" si="7"/>
        <v>3.431513074446179E-2</v>
      </c>
      <c r="U38" s="76">
        <f t="shared" si="7"/>
        <v>2.3947393865297796E-2</v>
      </c>
    </row>
    <row r="39" spans="2:44" x14ac:dyDescent="0.3">
      <c r="B39" s="67">
        <v>0.98150170501391121</v>
      </c>
      <c r="C39" s="5">
        <f t="shared" ref="C39:R54" si="8">$K$7*($K$5*B39+$K$6*B40)</f>
        <v>0.88430055088552395</v>
      </c>
      <c r="D39" s="5">
        <f t="shared" si="8"/>
        <v>0.79148650603734139</v>
      </c>
      <c r="E39" s="5">
        <f t="shared" si="8"/>
        <v>0.70286280954856384</v>
      </c>
      <c r="F39" s="5">
        <f t="shared" si="8"/>
        <v>0.61824152453130687</v>
      </c>
      <c r="G39" s="5">
        <f t="shared" si="8"/>
        <v>0.53744314240420843</v>
      </c>
      <c r="H39" s="5">
        <f t="shared" si="8"/>
        <v>0.46029620491295398</v>
      </c>
      <c r="I39" s="5">
        <f t="shared" si="8"/>
        <v>0.3870789283693728</v>
      </c>
      <c r="J39" s="5">
        <f t="shared" si="8"/>
        <v>0.318707871355011</v>
      </c>
      <c r="K39" s="5">
        <f t="shared" si="8"/>
        <v>0.25647290381580795</v>
      </c>
      <c r="L39" s="5">
        <f t="shared" si="8"/>
        <v>0.20157534064641341</v>
      </c>
      <c r="M39" s="5">
        <f t="shared" si="8"/>
        <v>0.15475744565036345</v>
      </c>
      <c r="N39" s="5">
        <f t="shared" si="8"/>
        <v>0.11614956150760768</v>
      </c>
      <c r="O39" s="5">
        <f t="shared" si="8"/>
        <v>8.5315449366438811E-2</v>
      </c>
      <c r="P39" s="5">
        <f t="shared" si="8"/>
        <v>6.1412171285495795E-2</v>
      </c>
      <c r="Q39" s="5">
        <f t="shared" si="8"/>
        <v>4.3380816411200701E-2</v>
      </c>
      <c r="R39" s="5">
        <f t="shared" si="8"/>
        <v>3.0112805430100392E-2</v>
      </c>
      <c r="S39" s="5">
        <f t="shared" si="7"/>
        <v>2.0567577784750986E-2</v>
      </c>
      <c r="T39" s="5">
        <f t="shared" si="7"/>
        <v>1.383967914190414E-2</v>
      </c>
      <c r="U39" s="62"/>
    </row>
    <row r="40" spans="2:44" x14ac:dyDescent="0.3">
      <c r="B40" s="67">
        <v>0.79022401272934029</v>
      </c>
      <c r="C40" s="5">
        <f t="shared" si="8"/>
        <v>0.70160098053589492</v>
      </c>
      <c r="D40" s="5">
        <f t="shared" si="7"/>
        <v>0.61698035946443286</v>
      </c>
      <c r="E40" s="5">
        <f t="shared" si="7"/>
        <v>0.53618264093377643</v>
      </c>
      <c r="F40" s="5">
        <f t="shared" si="7"/>
        <v>0.45903636668979447</v>
      </c>
      <c r="G40" s="5">
        <f t="shared" si="7"/>
        <v>0.38537776777695831</v>
      </c>
      <c r="H40" s="5">
        <f t="shared" si="7"/>
        <v>0.31592482809294642</v>
      </c>
      <c r="I40" s="5">
        <f t="shared" si="7"/>
        <v>0.25221892787010813</v>
      </c>
      <c r="J40" s="5">
        <f t="shared" si="7"/>
        <v>0.1959161261143435</v>
      </c>
      <c r="K40" s="5">
        <f t="shared" si="7"/>
        <v>0.14813244123302896</v>
      </c>
      <c r="L40" s="5">
        <f t="shared" si="7"/>
        <v>0.10916226782649695</v>
      </c>
      <c r="M40" s="5">
        <f t="shared" si="7"/>
        <v>7.8538038751213068E-2</v>
      </c>
      <c r="N40" s="5">
        <f t="shared" si="7"/>
        <v>5.5269327031064623E-2</v>
      </c>
      <c r="O40" s="5">
        <f t="shared" si="7"/>
        <v>3.8114840266083055E-2</v>
      </c>
      <c r="P40" s="5">
        <f t="shared" si="7"/>
        <v>2.580348968863028E-2</v>
      </c>
      <c r="Q40" s="5">
        <f t="shared" si="7"/>
        <v>1.7176999783576417E-2</v>
      </c>
      <c r="R40" s="5">
        <f t="shared" si="7"/>
        <v>1.126020319683085E-2</v>
      </c>
      <c r="S40" s="5">
        <f t="shared" si="7"/>
        <v>7.2787456664956786E-3</v>
      </c>
      <c r="U40" s="62"/>
    </row>
    <row r="41" spans="2:44" x14ac:dyDescent="0.3">
      <c r="B41" s="67">
        <v>0.61571786615643176</v>
      </c>
      <c r="C41" s="5">
        <f t="shared" si="8"/>
        <v>0.53492081192110741</v>
      </c>
      <c r="D41" s="5">
        <f t="shared" si="7"/>
        <v>0.45777520162292051</v>
      </c>
      <c r="E41" s="5">
        <f t="shared" si="7"/>
        <v>0.38411726630652621</v>
      </c>
      <c r="F41" s="5">
        <f t="shared" si="7"/>
        <v>0.3137905814775741</v>
      </c>
      <c r="G41" s="5">
        <f t="shared" si="7"/>
        <v>0.24837563710097335</v>
      </c>
      <c r="H41" s="5">
        <f t="shared" si="7"/>
        <v>0.19022014335269927</v>
      </c>
      <c r="I41" s="5">
        <f t="shared" si="7"/>
        <v>0.14109396152316186</v>
      </c>
      <c r="J41" s="5">
        <f t="shared" si="7"/>
        <v>0.10158647685437255</v>
      </c>
      <c r="K41" s="5">
        <f t="shared" si="7"/>
        <v>7.1189397326117454E-2</v>
      </c>
      <c r="L41" s="5">
        <f t="shared" si="7"/>
        <v>4.8689985190312764E-2</v>
      </c>
      <c r="M41" s="5">
        <f t="shared" si="7"/>
        <v>3.2585778740374216E-2</v>
      </c>
      <c r="N41" s="5">
        <f t="shared" si="7"/>
        <v>2.1389016501860692E-2</v>
      </c>
      <c r="O41" s="5">
        <f t="shared" si="7"/>
        <v>1.379816582041311E-2</v>
      </c>
      <c r="P41" s="5">
        <f t="shared" si="7"/>
        <v>8.7640006053098379E-3</v>
      </c>
      <c r="Q41" s="5">
        <f t="shared" si="7"/>
        <v>5.4892944735236166E-3</v>
      </c>
      <c r="R41" s="5">
        <f t="shared" si="7"/>
        <v>3.3951466378249768E-3</v>
      </c>
      <c r="U41" s="62"/>
    </row>
    <row r="42" spans="2:44" x14ac:dyDescent="0.3">
      <c r="B42" s="67">
        <v>0.45651270831491919</v>
      </c>
      <c r="C42" s="5">
        <f t="shared" si="8"/>
        <v>0.38285543729385713</v>
      </c>
      <c r="D42" s="5">
        <f t="shared" si="7"/>
        <v>0.3125294164107002</v>
      </c>
      <c r="E42" s="5">
        <f t="shared" si="7"/>
        <v>0.24538523625940489</v>
      </c>
      <c r="F42" s="5">
        <f t="shared" si="7"/>
        <v>0.18470256110538938</v>
      </c>
      <c r="G42" s="5">
        <f t="shared" si="7"/>
        <v>0.13358136813241983</v>
      </c>
      <c r="H42" s="5">
        <f t="shared" si="7"/>
        <v>9.3228615131788636E-2</v>
      </c>
      <c r="I42" s="5">
        <f t="shared" si="7"/>
        <v>6.3080592714145317E-2</v>
      </c>
      <c r="J42" s="5">
        <f t="shared" si="7"/>
        <v>4.1555692860030337E-2</v>
      </c>
      <c r="K42" s="5">
        <f t="shared" si="7"/>
        <v>2.6751443327408534E-2</v>
      </c>
      <c r="L42" s="5">
        <f t="shared" si="7"/>
        <v>1.6880664067582707E-2</v>
      </c>
      <c r="M42" s="5">
        <f t="shared" si="7"/>
        <v>1.0468411786566467E-2</v>
      </c>
      <c r="N42" s="5">
        <f t="shared" si="7"/>
        <v>6.3938049607842893E-3</v>
      </c>
      <c r="O42" s="5">
        <f t="shared" si="7"/>
        <v>3.8531106718318574E-3</v>
      </c>
      <c r="P42" s="5">
        <f t="shared" si="7"/>
        <v>2.2945581355610025E-3</v>
      </c>
      <c r="Q42" s="5">
        <f t="shared" si="7"/>
        <v>1.3520188996516537E-3</v>
      </c>
      <c r="U42" s="62"/>
    </row>
    <row r="43" spans="2:44" x14ac:dyDescent="0.3">
      <c r="B43" s="67">
        <v>0.31126692310269899</v>
      </c>
      <c r="C43" s="5">
        <f t="shared" si="8"/>
        <v>0.2441234072467359</v>
      </c>
      <c r="D43" s="5">
        <f t="shared" si="7"/>
        <v>0.18001902285350352</v>
      </c>
      <c r="E43" s="5">
        <f t="shared" si="7"/>
        <v>0.12558816593691807</v>
      </c>
      <c r="F43" s="5">
        <f t="shared" si="7"/>
        <v>8.3758428079844127E-2</v>
      </c>
      <c r="G43" s="5">
        <f t="shared" si="7"/>
        <v>5.3887929249527684E-2</v>
      </c>
      <c r="H43" s="5">
        <f t="shared" si="7"/>
        <v>3.3681856833657715E-2</v>
      </c>
      <c r="I43" s="5">
        <f t="shared" si="7"/>
        <v>2.0562139134458372E-2</v>
      </c>
      <c r="J43" s="5">
        <f t="shared" si="7"/>
        <v>1.2310735025374131E-2</v>
      </c>
      <c r="K43" s="5">
        <f t="shared" si="7"/>
        <v>7.2512819403296224E-3</v>
      </c>
      <c r="L43" s="5">
        <f t="shared" si="7"/>
        <v>4.2124578424378098E-3</v>
      </c>
      <c r="M43" s="5">
        <f t="shared" si="7"/>
        <v>2.4182476458414924E-3</v>
      </c>
      <c r="N43" s="5">
        <f t="shared" si="7"/>
        <v>1.3740388715834445E-3</v>
      </c>
      <c r="O43" s="5">
        <f t="shared" si="7"/>
        <v>7.7373512511828022E-4</v>
      </c>
      <c r="P43" s="5">
        <f t="shared" si="7"/>
        <v>4.3225962423713854E-4</v>
      </c>
      <c r="U43" s="62"/>
    </row>
    <row r="44" spans="2:44" x14ac:dyDescent="0.3">
      <c r="B44" s="67">
        <v>0.17875652954550225</v>
      </c>
      <c r="C44" s="5">
        <f t="shared" si="8"/>
        <v>0.1175556319844614</v>
      </c>
      <c r="D44" s="5">
        <f t="shared" si="7"/>
        <v>7.2522289532069573E-2</v>
      </c>
      <c r="E44" s="5">
        <f t="shared" si="7"/>
        <v>4.296439052027072E-2</v>
      </c>
      <c r="F44" s="5">
        <f t="shared" si="7"/>
        <v>2.4750854674118656E-2</v>
      </c>
      <c r="G44" s="5">
        <f t="shared" si="7"/>
        <v>1.3969029040246368E-2</v>
      </c>
      <c r="H44" s="5">
        <f t="shared" si="7"/>
        <v>7.7613221787442834E-3</v>
      </c>
      <c r="I44" s="5">
        <f t="shared" si="7"/>
        <v>4.2592507446923469E-3</v>
      </c>
      <c r="J44" s="5">
        <f t="shared" si="7"/>
        <v>2.314102855699841E-3</v>
      </c>
      <c r="K44" s="5">
        <f t="shared" si="7"/>
        <v>1.2469256454892793E-3</v>
      </c>
      <c r="L44" s="5">
        <f t="shared" si="7"/>
        <v>6.6723938743490981E-4</v>
      </c>
      <c r="M44" s="5">
        <f t="shared" si="7"/>
        <v>3.549383875418633E-4</v>
      </c>
      <c r="N44" s="5">
        <f t="shared" si="7"/>
        <v>1.8784900181683674E-4</v>
      </c>
      <c r="O44" s="5">
        <f t="shared" si="7"/>
        <v>9.8977220657948928E-5</v>
      </c>
      <c r="U44" s="62"/>
    </row>
    <row r="45" spans="2:44" x14ac:dyDescent="0.3">
      <c r="B45" s="67">
        <v>5.7864867353532246E-2</v>
      </c>
      <c r="C45" s="5">
        <f t="shared" si="8"/>
        <v>2.85855942170526E-2</v>
      </c>
      <c r="D45" s="5">
        <f t="shared" si="7"/>
        <v>1.4121456319075285E-2</v>
      </c>
      <c r="E45" s="5">
        <f t="shared" si="7"/>
        <v>6.9760847739380183E-3</v>
      </c>
      <c r="F45" s="5">
        <f t="shared" si="7"/>
        <v>3.4462280428847886E-3</v>
      </c>
      <c r="G45" s="5">
        <f t="shared" si="7"/>
        <v>1.7024574827322822E-3</v>
      </c>
      <c r="H45" s="5">
        <f t="shared" si="7"/>
        <v>8.4102428639195952E-4</v>
      </c>
      <c r="I45" s="5">
        <f t="shared" si="7"/>
        <v>4.1547108076139469E-4</v>
      </c>
      <c r="J45" s="5">
        <f t="shared" si="7"/>
        <v>2.0524522506903392E-4</v>
      </c>
      <c r="K45" s="5">
        <f t="shared" si="7"/>
        <v>1.0139238171869572E-4</v>
      </c>
      <c r="L45" s="5">
        <f t="shared" si="7"/>
        <v>5.0088449400622603E-5</v>
      </c>
      <c r="M45" s="5">
        <f t="shared" si="7"/>
        <v>2.4743996746415548E-5</v>
      </c>
      <c r="N45" s="5">
        <f t="shared" si="7"/>
        <v>1.2223683949358049E-5</v>
      </c>
      <c r="U45" s="62"/>
    </row>
    <row r="46" spans="2:44" x14ac:dyDescent="0.3">
      <c r="B46" s="67">
        <v>0</v>
      </c>
      <c r="C46" s="5">
        <f t="shared" si="8"/>
        <v>0</v>
      </c>
      <c r="D46" s="5">
        <f t="shared" si="7"/>
        <v>0</v>
      </c>
      <c r="E46" s="5">
        <f t="shared" si="7"/>
        <v>0</v>
      </c>
      <c r="F46" s="5">
        <f t="shared" si="7"/>
        <v>0</v>
      </c>
      <c r="G46" s="5">
        <f t="shared" si="7"/>
        <v>0</v>
      </c>
      <c r="H46" s="5">
        <f t="shared" si="7"/>
        <v>0</v>
      </c>
      <c r="I46" s="5">
        <f t="shared" si="7"/>
        <v>0</v>
      </c>
      <c r="J46" s="5">
        <f t="shared" si="7"/>
        <v>0</v>
      </c>
      <c r="K46" s="5">
        <f t="shared" si="7"/>
        <v>0</v>
      </c>
      <c r="L46" s="5">
        <f t="shared" si="7"/>
        <v>0</v>
      </c>
      <c r="M46" s="5">
        <f t="shared" si="7"/>
        <v>0</v>
      </c>
      <c r="U46" s="62"/>
    </row>
    <row r="47" spans="2:44" x14ac:dyDescent="0.3">
      <c r="B47" s="67">
        <v>0</v>
      </c>
      <c r="C47" s="5">
        <f t="shared" si="8"/>
        <v>0</v>
      </c>
      <c r="D47" s="5">
        <f t="shared" si="7"/>
        <v>0</v>
      </c>
      <c r="E47" s="5">
        <f t="shared" si="7"/>
        <v>0</v>
      </c>
      <c r="F47" s="5">
        <f t="shared" si="7"/>
        <v>0</v>
      </c>
      <c r="G47" s="5">
        <f t="shared" si="7"/>
        <v>0</v>
      </c>
      <c r="H47" s="5">
        <f t="shared" si="7"/>
        <v>0</v>
      </c>
      <c r="I47" s="5">
        <f t="shared" si="7"/>
        <v>0</v>
      </c>
      <c r="J47" s="5">
        <f t="shared" si="7"/>
        <v>0</v>
      </c>
      <c r="K47" s="5">
        <f t="shared" si="7"/>
        <v>0</v>
      </c>
      <c r="L47" s="5">
        <f t="shared" si="7"/>
        <v>0</v>
      </c>
      <c r="U47" s="62"/>
    </row>
    <row r="48" spans="2:44" x14ac:dyDescent="0.3">
      <c r="B48" s="67">
        <v>0</v>
      </c>
      <c r="C48" s="5">
        <f t="shared" si="8"/>
        <v>0</v>
      </c>
      <c r="D48" s="5">
        <f t="shared" si="7"/>
        <v>0</v>
      </c>
      <c r="E48" s="5">
        <f t="shared" si="7"/>
        <v>0</v>
      </c>
      <c r="F48" s="5">
        <f t="shared" si="7"/>
        <v>0</v>
      </c>
      <c r="G48" s="5">
        <f t="shared" si="7"/>
        <v>0</v>
      </c>
      <c r="H48" s="5">
        <f t="shared" si="7"/>
        <v>0</v>
      </c>
      <c r="I48" s="5">
        <f t="shared" si="7"/>
        <v>0</v>
      </c>
      <c r="J48" s="5">
        <f t="shared" si="7"/>
        <v>0</v>
      </c>
      <c r="K48" s="5">
        <f t="shared" si="7"/>
        <v>0</v>
      </c>
      <c r="U48" s="62"/>
    </row>
    <row r="49" spans="2:21" x14ac:dyDescent="0.3">
      <c r="B49" s="67">
        <v>0</v>
      </c>
      <c r="C49" s="5">
        <f t="shared" si="8"/>
        <v>0</v>
      </c>
      <c r="D49" s="5">
        <f t="shared" si="7"/>
        <v>0</v>
      </c>
      <c r="E49" s="5">
        <f t="shared" si="7"/>
        <v>0</v>
      </c>
      <c r="F49" s="5">
        <f t="shared" si="7"/>
        <v>0</v>
      </c>
      <c r="G49" s="5">
        <f t="shared" si="7"/>
        <v>0</v>
      </c>
      <c r="H49" s="5">
        <f t="shared" si="7"/>
        <v>0</v>
      </c>
      <c r="I49" s="5">
        <f t="shared" si="7"/>
        <v>0</v>
      </c>
      <c r="J49" s="5">
        <f t="shared" si="7"/>
        <v>0</v>
      </c>
      <c r="U49" s="62"/>
    </row>
    <row r="50" spans="2:21" x14ac:dyDescent="0.3">
      <c r="B50" s="67">
        <v>0</v>
      </c>
      <c r="C50" s="5">
        <f t="shared" si="8"/>
        <v>0</v>
      </c>
      <c r="D50" s="5">
        <f t="shared" si="7"/>
        <v>0</v>
      </c>
      <c r="E50" s="5">
        <f t="shared" si="7"/>
        <v>0</v>
      </c>
      <c r="F50" s="5">
        <f t="shared" si="7"/>
        <v>0</v>
      </c>
      <c r="G50" s="5">
        <f t="shared" si="7"/>
        <v>0</v>
      </c>
      <c r="H50" s="5">
        <f t="shared" si="7"/>
        <v>0</v>
      </c>
      <c r="I50" s="5">
        <f t="shared" si="7"/>
        <v>0</v>
      </c>
      <c r="U50" s="62"/>
    </row>
    <row r="51" spans="2:21" x14ac:dyDescent="0.3">
      <c r="B51" s="67">
        <v>0</v>
      </c>
      <c r="C51" s="5">
        <f t="shared" si="8"/>
        <v>0</v>
      </c>
      <c r="D51" s="5">
        <f t="shared" si="7"/>
        <v>0</v>
      </c>
      <c r="E51" s="5">
        <f t="shared" si="7"/>
        <v>0</v>
      </c>
      <c r="F51" s="5">
        <f t="shared" si="7"/>
        <v>0</v>
      </c>
      <c r="G51" s="5">
        <f t="shared" si="7"/>
        <v>0</v>
      </c>
      <c r="H51" s="5">
        <f t="shared" si="7"/>
        <v>0</v>
      </c>
      <c r="U51" s="62"/>
    </row>
    <row r="52" spans="2:21" x14ac:dyDescent="0.3">
      <c r="B52" s="67">
        <v>0</v>
      </c>
      <c r="C52" s="5">
        <f t="shared" si="8"/>
        <v>0</v>
      </c>
      <c r="D52" s="5">
        <f t="shared" si="7"/>
        <v>0</v>
      </c>
      <c r="E52" s="5">
        <f t="shared" si="7"/>
        <v>0</v>
      </c>
      <c r="F52" s="5">
        <f t="shared" si="7"/>
        <v>0</v>
      </c>
      <c r="G52" s="5">
        <f t="shared" si="7"/>
        <v>0</v>
      </c>
      <c r="U52" s="62"/>
    </row>
    <row r="53" spans="2:21" x14ac:dyDescent="0.3">
      <c r="B53" s="67">
        <v>0</v>
      </c>
      <c r="C53" s="5">
        <f t="shared" si="8"/>
        <v>0</v>
      </c>
      <c r="D53" s="5">
        <f t="shared" si="7"/>
        <v>0</v>
      </c>
      <c r="E53" s="5">
        <f t="shared" si="7"/>
        <v>0</v>
      </c>
      <c r="F53" s="5">
        <f t="shared" si="7"/>
        <v>0</v>
      </c>
      <c r="U53" s="62"/>
    </row>
    <row r="54" spans="2:21" x14ac:dyDescent="0.3">
      <c r="B54" s="67">
        <v>0</v>
      </c>
      <c r="C54" s="5">
        <f t="shared" si="8"/>
        <v>0</v>
      </c>
      <c r="D54" s="5">
        <f t="shared" si="8"/>
        <v>0</v>
      </c>
      <c r="E54" s="5">
        <f t="shared" si="8"/>
        <v>0</v>
      </c>
      <c r="U54" s="62"/>
    </row>
    <row r="55" spans="2:21" x14ac:dyDescent="0.3">
      <c r="B55" s="67">
        <v>0</v>
      </c>
      <c r="C55" s="5">
        <f t="shared" ref="C55:D56" si="9">$K$7*($K$5*B55+$K$6*B56)</f>
        <v>0</v>
      </c>
      <c r="D55" s="5">
        <f t="shared" si="9"/>
        <v>0</v>
      </c>
      <c r="U55" s="62"/>
    </row>
    <row r="56" spans="2:21" x14ac:dyDescent="0.3">
      <c r="B56" s="67">
        <v>0</v>
      </c>
      <c r="C56" s="5">
        <f t="shared" si="9"/>
        <v>0</v>
      </c>
      <c r="U56" s="62"/>
    </row>
    <row r="57" spans="2:21" x14ac:dyDescent="0.3">
      <c r="B57" s="68">
        <v>0</v>
      </c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4"/>
    </row>
    <row r="59" spans="2:21" x14ac:dyDescent="0.3">
      <c r="B59" s="103" t="s">
        <v>36</v>
      </c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4"/>
    </row>
    <row r="60" spans="2:21" x14ac:dyDescent="0.3">
      <c r="B60" s="37">
        <v>19</v>
      </c>
      <c r="C60" s="40">
        <v>18</v>
      </c>
      <c r="D60" s="40">
        <v>17</v>
      </c>
      <c r="E60" s="40">
        <v>16</v>
      </c>
      <c r="F60" s="40">
        <v>15</v>
      </c>
      <c r="G60" s="40">
        <v>14</v>
      </c>
      <c r="H60" s="40">
        <v>13</v>
      </c>
      <c r="I60" s="40">
        <v>12</v>
      </c>
      <c r="J60" s="40">
        <v>11</v>
      </c>
      <c r="K60" s="40">
        <v>10</v>
      </c>
      <c r="L60" s="40">
        <v>9</v>
      </c>
      <c r="M60" s="40">
        <v>8</v>
      </c>
      <c r="N60" s="40">
        <v>7</v>
      </c>
      <c r="O60" s="40">
        <v>6</v>
      </c>
      <c r="P60" s="40">
        <v>5</v>
      </c>
      <c r="Q60" s="40">
        <v>4</v>
      </c>
      <c r="R60" s="40">
        <v>3</v>
      </c>
      <c r="S60" s="40">
        <v>2</v>
      </c>
      <c r="T60" s="40">
        <v>1</v>
      </c>
      <c r="U60" s="41">
        <v>0</v>
      </c>
    </row>
    <row r="61" spans="2:21" x14ac:dyDescent="0.3">
      <c r="B61" s="65" cm="1">
        <f t="array" ref="B61:B80">Y15:Y34</f>
        <v>0</v>
      </c>
      <c r="C61" s="66">
        <f>$K$7*($K$5*B61+$K$6*B62)</f>
        <v>0</v>
      </c>
      <c r="D61" s="66">
        <f t="shared" ref="D61:T76" si="10">$K$7*($K$5*C61+$K$6*C62)</f>
        <v>0</v>
      </c>
      <c r="E61" s="66">
        <f t="shared" si="10"/>
        <v>0</v>
      </c>
      <c r="F61" s="66">
        <f t="shared" si="10"/>
        <v>0</v>
      </c>
      <c r="G61" s="66">
        <f t="shared" si="10"/>
        <v>0</v>
      </c>
      <c r="H61" s="66">
        <f t="shared" si="10"/>
        <v>0</v>
      </c>
      <c r="I61" s="66">
        <f t="shared" si="10"/>
        <v>0</v>
      </c>
      <c r="J61" s="66">
        <f t="shared" si="10"/>
        <v>0</v>
      </c>
      <c r="K61" s="66">
        <f t="shared" si="10"/>
        <v>0</v>
      </c>
      <c r="L61" s="66">
        <f t="shared" si="10"/>
        <v>4.8827293865332098E-5</v>
      </c>
      <c r="M61" s="66">
        <f t="shared" si="10"/>
        <v>3.3610175648603961E-4</v>
      </c>
      <c r="N61" s="66">
        <f t="shared" si="10"/>
        <v>1.2630125100325702E-3</v>
      </c>
      <c r="O61" s="66">
        <f t="shared" si="10"/>
        <v>3.435551229906483E-3</v>
      </c>
      <c r="P61" s="66">
        <f t="shared" si="10"/>
        <v>7.5741804069515192E-3</v>
      </c>
      <c r="Q61" s="66">
        <f t="shared" si="10"/>
        <v>1.4377641512099314E-2</v>
      </c>
      <c r="R61" s="66">
        <f t="shared" si="10"/>
        <v>2.439189930769101E-2</v>
      </c>
      <c r="S61" s="66">
        <f t="shared" si="10"/>
        <v>3.7922287545005783E-2</v>
      </c>
      <c r="T61" s="66">
        <f t="shared" si="10"/>
        <v>5.5003474058401433E-2</v>
      </c>
      <c r="U61" s="75">
        <f>$K$7*($K$5*T61+$K$6*T62)</f>
        <v>7.5421322089243431E-2</v>
      </c>
    </row>
    <row r="62" spans="2:21" x14ac:dyDescent="0.3">
      <c r="B62" s="67">
        <v>0</v>
      </c>
      <c r="C62" s="5">
        <f t="shared" ref="C62:R77" si="11">$K$7*($K$5*B62+$K$6*B63)</f>
        <v>0</v>
      </c>
      <c r="D62" s="5">
        <f t="shared" si="11"/>
        <v>0</v>
      </c>
      <c r="E62" s="5">
        <f t="shared" si="11"/>
        <v>0</v>
      </c>
      <c r="F62" s="5">
        <f t="shared" si="11"/>
        <v>0</v>
      </c>
      <c r="G62" s="5">
        <f t="shared" si="11"/>
        <v>0</v>
      </c>
      <c r="H62" s="5">
        <f t="shared" si="11"/>
        <v>0</v>
      </c>
      <c r="I62" s="5">
        <f t="shared" si="11"/>
        <v>0</v>
      </c>
      <c r="J62" s="5">
        <f t="shared" si="11"/>
        <v>0</v>
      </c>
      <c r="K62" s="5">
        <f t="shared" si="11"/>
        <v>9.6598232249565566E-5</v>
      </c>
      <c r="L62" s="5">
        <f t="shared" si="11"/>
        <v>6.1721199935351411E-4</v>
      </c>
      <c r="M62" s="5">
        <f t="shared" si="11"/>
        <v>2.1702198586457996E-3</v>
      </c>
      <c r="N62" s="5">
        <f t="shared" si="11"/>
        <v>5.5624028583329101E-3</v>
      </c>
      <c r="O62" s="5">
        <f t="shared" si="11"/>
        <v>1.1626848602353943E-2</v>
      </c>
      <c r="P62" s="5">
        <f t="shared" si="11"/>
        <v>2.1041797446327792E-2</v>
      </c>
      <c r="Q62" s="5">
        <f t="shared" si="11"/>
        <v>3.4204470065685035E-2</v>
      </c>
      <c r="R62" s="5">
        <f t="shared" si="11"/>
        <v>5.1185343472607808E-2</v>
      </c>
      <c r="S62" s="5">
        <f t="shared" si="10"/>
        <v>7.1754593157615218E-2</v>
      </c>
      <c r="T62" s="5">
        <f t="shared" si="10"/>
        <v>9.5454696627351329E-2</v>
      </c>
      <c r="U62" s="62"/>
    </row>
    <row r="63" spans="2:21" x14ac:dyDescent="0.3">
      <c r="B63" s="67">
        <v>0</v>
      </c>
      <c r="C63" s="5">
        <f t="shared" si="11"/>
        <v>0</v>
      </c>
      <c r="D63" s="5">
        <f t="shared" si="10"/>
        <v>0</v>
      </c>
      <c r="E63" s="5">
        <f t="shared" si="10"/>
        <v>0</v>
      </c>
      <c r="F63" s="5">
        <f t="shared" si="10"/>
        <v>0</v>
      </c>
      <c r="G63" s="5">
        <f t="shared" si="10"/>
        <v>0</v>
      </c>
      <c r="H63" s="5">
        <f t="shared" si="10"/>
        <v>0</v>
      </c>
      <c r="I63" s="5">
        <f t="shared" si="10"/>
        <v>0</v>
      </c>
      <c r="J63" s="5">
        <f t="shared" si="10"/>
        <v>1.9110660728970431E-4</v>
      </c>
      <c r="K63" s="5">
        <f t="shared" si="10"/>
        <v>1.1266630890318619E-3</v>
      </c>
      <c r="L63" s="5">
        <f t="shared" si="10"/>
        <v>3.6902716249383378E-3</v>
      </c>
      <c r="M63" s="5">
        <f t="shared" si="10"/>
        <v>8.8834567141914296E-3</v>
      </c>
      <c r="N63" s="5">
        <f t="shared" si="10"/>
        <v>1.7565883222224556E-2</v>
      </c>
      <c r="O63" s="5">
        <f t="shared" si="10"/>
        <v>3.0265161523598413E-2</v>
      </c>
      <c r="P63" s="5">
        <f t="shared" si="10"/>
        <v>4.710427837039325E-2</v>
      </c>
      <c r="Q63" s="5">
        <f t="shared" si="10"/>
        <v>6.7834449551852263E-2</v>
      </c>
      <c r="R63" s="5">
        <f t="shared" si="10"/>
        <v>9.1932119283190283E-2</v>
      </c>
      <c r="S63" s="5">
        <f t="shared" si="10"/>
        <v>0.11871675398504537</v>
      </c>
      <c r="U63" s="62"/>
    </row>
    <row r="64" spans="2:21" x14ac:dyDescent="0.3">
      <c r="B64" s="67">
        <v>0</v>
      </c>
      <c r="C64" s="5">
        <f t="shared" si="11"/>
        <v>0</v>
      </c>
      <c r="D64" s="5">
        <f t="shared" si="10"/>
        <v>0</v>
      </c>
      <c r="E64" s="5">
        <f t="shared" si="10"/>
        <v>0</v>
      </c>
      <c r="F64" s="5">
        <f t="shared" si="10"/>
        <v>0</v>
      </c>
      <c r="G64" s="5">
        <f t="shared" si="10"/>
        <v>0</v>
      </c>
      <c r="H64" s="5">
        <f t="shared" si="10"/>
        <v>0</v>
      </c>
      <c r="I64" s="5">
        <f t="shared" si="10"/>
        <v>3.7807871323592996E-4</v>
      </c>
      <c r="J64" s="5">
        <f t="shared" si="10"/>
        <v>2.0421781838390663E-3</v>
      </c>
      <c r="K64" s="5">
        <f t="shared" si="10"/>
        <v>6.1995905225177258E-3</v>
      </c>
      <c r="L64" s="5">
        <f t="shared" si="10"/>
        <v>1.3968131158405696E-2</v>
      </c>
      <c r="M64" s="5">
        <f t="shared" si="10"/>
        <v>2.6069716947458691E-2</v>
      </c>
      <c r="N64" s="5">
        <f t="shared" si="10"/>
        <v>4.2707982501926554E-2</v>
      </c>
      <c r="O64" s="5">
        <f t="shared" si="10"/>
        <v>6.3610594019815073E-2</v>
      </c>
      <c r="P64" s="5">
        <f t="shared" si="10"/>
        <v>8.8165167442669265E-2</v>
      </c>
      <c r="Q64" s="5">
        <f t="shared" si="10"/>
        <v>0.11557906098797317</v>
      </c>
      <c r="R64" s="5">
        <f t="shared" si="10"/>
        <v>0.14501761441596001</v>
      </c>
      <c r="U64" s="62"/>
    </row>
    <row r="65" spans="2:21" x14ac:dyDescent="0.3">
      <c r="B65" s="67">
        <v>0</v>
      </c>
      <c r="C65" s="5">
        <f t="shared" si="11"/>
        <v>0</v>
      </c>
      <c r="D65" s="5">
        <f t="shared" si="10"/>
        <v>0</v>
      </c>
      <c r="E65" s="5">
        <f t="shared" si="10"/>
        <v>0</v>
      </c>
      <c r="F65" s="5">
        <f t="shared" si="10"/>
        <v>0</v>
      </c>
      <c r="G65" s="5">
        <f t="shared" si="10"/>
        <v>0</v>
      </c>
      <c r="H65" s="5">
        <f t="shared" si="10"/>
        <v>7.4797787177208457E-4</v>
      </c>
      <c r="I65" s="5">
        <f t="shared" si="10"/>
        <v>3.6706692159894907E-3</v>
      </c>
      <c r="J65" s="5">
        <f t="shared" si="10"/>
        <v>1.0269185053745231E-2</v>
      </c>
      <c r="K65" s="5">
        <f t="shared" si="10"/>
        <v>2.1575056674518291E-2</v>
      </c>
      <c r="L65" s="5">
        <f t="shared" si="10"/>
        <v>3.7924031053522815E-2</v>
      </c>
      <c r="M65" s="5">
        <f t="shared" si="10"/>
        <v>5.9013424845806205E-2</v>
      </c>
      <c r="N65" s="5">
        <f t="shared" si="10"/>
        <v>8.4105445165087361E-2</v>
      </c>
      <c r="O65" s="5">
        <f t="shared" si="10"/>
        <v>0.11225473103182207</v>
      </c>
      <c r="P65" s="5">
        <f t="shared" si="10"/>
        <v>0.14249164525624478</v>
      </c>
      <c r="Q65" s="5">
        <f t="shared" si="10"/>
        <v>0.17393959307372311</v>
      </c>
      <c r="U65" s="62"/>
    </row>
    <row r="66" spans="2:21" x14ac:dyDescent="0.3">
      <c r="B66" s="67">
        <v>0</v>
      </c>
      <c r="C66" s="5">
        <f t="shared" si="11"/>
        <v>0</v>
      </c>
      <c r="D66" s="5">
        <f t="shared" si="10"/>
        <v>0</v>
      </c>
      <c r="E66" s="5">
        <f t="shared" si="10"/>
        <v>0</v>
      </c>
      <c r="F66" s="5">
        <f t="shared" si="10"/>
        <v>0</v>
      </c>
      <c r="G66" s="5">
        <f t="shared" si="10"/>
        <v>1.4797735949539535E-3</v>
      </c>
      <c r="H66" s="5">
        <f t="shared" si="10"/>
        <v>6.5309081342893368E-3</v>
      </c>
      <c r="I66" s="5">
        <f t="shared" si="10"/>
        <v>1.6728766172780817E-2</v>
      </c>
      <c r="J66" s="5">
        <f t="shared" si="10"/>
        <v>3.264702101745634E-2</v>
      </c>
      <c r="K66" s="5">
        <f t="shared" si="10"/>
        <v>5.3941762089027442E-2</v>
      </c>
      <c r="L66" s="5">
        <f t="shared" si="10"/>
        <v>7.9686037364208456E-2</v>
      </c>
      <c r="M66" s="5">
        <f t="shared" si="10"/>
        <v>0.10871604272057507</v>
      </c>
      <c r="N66" s="5">
        <f t="shared" si="10"/>
        <v>0.13988257170213672</v>
      </c>
      <c r="O66" s="5">
        <f t="shared" si="10"/>
        <v>0.17219125201988433</v>
      </c>
      <c r="P66" s="5">
        <f t="shared" si="10"/>
        <v>0.204855509041104</v>
      </c>
      <c r="U66" s="62"/>
    </row>
    <row r="67" spans="2:21" x14ac:dyDescent="0.3">
      <c r="B67" s="67">
        <v>0</v>
      </c>
      <c r="C67" s="5">
        <f t="shared" si="11"/>
        <v>0</v>
      </c>
      <c r="D67" s="5">
        <f t="shared" si="10"/>
        <v>0</v>
      </c>
      <c r="E67" s="5">
        <f t="shared" si="10"/>
        <v>0</v>
      </c>
      <c r="F67" s="5">
        <f t="shared" si="10"/>
        <v>2.9275329858824716E-3</v>
      </c>
      <c r="G67" s="5">
        <f t="shared" si="10"/>
        <v>1.1474304160865983E-2</v>
      </c>
      <c r="H67" s="5">
        <f t="shared" si="10"/>
        <v>2.6712796846927959E-2</v>
      </c>
      <c r="I67" s="5">
        <f t="shared" si="10"/>
        <v>4.8238306084703621E-2</v>
      </c>
      <c r="J67" s="5">
        <f t="shared" si="10"/>
        <v>7.4809786080623358E-2</v>
      </c>
      <c r="K67" s="5">
        <f t="shared" si="10"/>
        <v>0.10492949919319887</v>
      </c>
      <c r="L67" s="5">
        <f t="shared" si="10"/>
        <v>0.13720094845416395</v>
      </c>
      <c r="M67" s="5">
        <f t="shared" si="10"/>
        <v>0.17048799777396526</v>
      </c>
      <c r="N67" s="5">
        <f t="shared" si="10"/>
        <v>0.20394656297575758</v>
      </c>
      <c r="O67" s="5">
        <f t="shared" si="10"/>
        <v>0.23699233636606604</v>
      </c>
      <c r="U67" s="62"/>
    </row>
    <row r="68" spans="2:21" x14ac:dyDescent="0.3">
      <c r="B68" s="67">
        <v>0</v>
      </c>
      <c r="C68" s="5">
        <f t="shared" si="11"/>
        <v>0</v>
      </c>
      <c r="D68" s="5">
        <f t="shared" si="10"/>
        <v>0</v>
      </c>
      <c r="E68" s="5">
        <f t="shared" si="10"/>
        <v>5.7917301759237219E-3</v>
      </c>
      <c r="F68" s="5">
        <f t="shared" si="10"/>
        <v>1.9839217448214833E-2</v>
      </c>
      <c r="G68" s="5">
        <f t="shared" si="10"/>
        <v>4.1633556346674358E-2</v>
      </c>
      <c r="H68" s="5">
        <f t="shared" si="10"/>
        <v>6.9325928326638628E-2</v>
      </c>
      <c r="I68" s="5">
        <f t="shared" si="10"/>
        <v>0.10085661931381838</v>
      </c>
      <c r="J68" s="5">
        <f t="shared" si="10"/>
        <v>0.1344754613332011</v>
      </c>
      <c r="K68" s="5">
        <f t="shared" si="10"/>
        <v>0.16888344869402941</v>
      </c>
      <c r="L68" s="5">
        <f t="shared" si="10"/>
        <v>0.20319771968773487</v>
      </c>
      <c r="M68" s="5">
        <f t="shared" si="10"/>
        <v>0.23685874096000373</v>
      </c>
      <c r="N68" s="5">
        <f t="shared" si="10"/>
        <v>0.26953548249182852</v>
      </c>
      <c r="U68" s="62"/>
    </row>
    <row r="69" spans="2:21" x14ac:dyDescent="0.3">
      <c r="B69" s="67">
        <v>0</v>
      </c>
      <c r="C69" s="5">
        <f t="shared" si="11"/>
        <v>0</v>
      </c>
      <c r="D69" s="5">
        <f t="shared" si="10"/>
        <v>1.1458159000245707E-2</v>
      </c>
      <c r="E69" s="5">
        <f t="shared" si="10"/>
        <v>3.3588822979923508E-2</v>
      </c>
      <c r="F69" s="5">
        <f t="shared" si="10"/>
        <v>6.2977037049369231E-2</v>
      </c>
      <c r="G69" s="5">
        <f t="shared" si="10"/>
        <v>9.646252822121526E-2</v>
      </c>
      <c r="H69" s="5">
        <f t="shared" si="10"/>
        <v>0.13177732495036615</v>
      </c>
      <c r="I69" s="5">
        <f t="shared" si="10"/>
        <v>0.16747196437451342</v>
      </c>
      <c r="J69" s="5">
        <f t="shared" si="10"/>
        <v>0.20268702052971013</v>
      </c>
      <c r="K69" s="5">
        <f t="shared" si="10"/>
        <v>0.23694542038345021</v>
      </c>
      <c r="L69" s="5">
        <f t="shared" si="10"/>
        <v>0.27000304484572257</v>
      </c>
      <c r="M69" s="5">
        <f t="shared" si="10"/>
        <v>0.301751841212897</v>
      </c>
      <c r="U69" s="62"/>
    </row>
    <row r="70" spans="2:21" x14ac:dyDescent="0.3">
      <c r="B70" s="67">
        <v>0</v>
      </c>
      <c r="C70" s="5">
        <f t="shared" si="11"/>
        <v>2.266842613295126E-2</v>
      </c>
      <c r="D70" s="5">
        <f t="shared" si="10"/>
        <v>5.5252628090307551E-2</v>
      </c>
      <c r="E70" s="5">
        <f t="shared" si="10"/>
        <v>9.1764415955089107E-2</v>
      </c>
      <c r="F70" s="5">
        <f t="shared" si="10"/>
        <v>0.12928913385027013</v>
      </c>
      <c r="G70" s="5">
        <f t="shared" si="10"/>
        <v>0.16642851739943781</v>
      </c>
      <c r="H70" s="5">
        <f t="shared" si="10"/>
        <v>0.20253154348098346</v>
      </c>
      <c r="I70" s="5">
        <f t="shared" si="10"/>
        <v>0.23731454901038723</v>
      </c>
      <c r="J70" s="5">
        <f t="shared" si="10"/>
        <v>0.27067364722366527</v>
      </c>
      <c r="K70" s="5">
        <f t="shared" si="10"/>
        <v>0.30259213650538963</v>
      </c>
      <c r="L70" s="5">
        <f t="shared" si="10"/>
        <v>0.33309483268529733</v>
      </c>
      <c r="U70" s="62"/>
    </row>
    <row r="71" spans="2:21" x14ac:dyDescent="0.3">
      <c r="B71" s="67">
        <v>4.4846431554497412E-2</v>
      </c>
      <c r="C71" s="5">
        <f t="shared" si="11"/>
        <v>8.7155483376207737E-2</v>
      </c>
      <c r="D71" s="5">
        <f t="shared" si="10"/>
        <v>0.12754380488912004</v>
      </c>
      <c r="E71" s="5">
        <f t="shared" si="10"/>
        <v>0.16609754626418155</v>
      </c>
      <c r="F71" s="5">
        <f t="shared" si="10"/>
        <v>0.20289899413813831</v>
      </c>
      <c r="G71" s="5">
        <f t="shared" si="10"/>
        <v>0.23802674487926043</v>
      </c>
      <c r="H71" s="5">
        <f t="shared" si="10"/>
        <v>0.2715558700827182</v>
      </c>
      <c r="I71" s="5">
        <f t="shared" si="10"/>
        <v>0.30355807464408119</v>
      </c>
      <c r="J71" s="5">
        <f t="shared" si="10"/>
        <v>0.33410184774378471</v>
      </c>
      <c r="K71" s="5">
        <f t="shared" si="10"/>
        <v>0.36325260706048185</v>
      </c>
      <c r="U71" s="62"/>
    </row>
    <row r="72" spans="2:21" x14ac:dyDescent="0.3">
      <c r="B72" s="67">
        <v>0.12859588264578781</v>
      </c>
      <c r="C72" s="5">
        <f t="shared" si="11"/>
        <v>0.16714907044140584</v>
      </c>
      <c r="D72" s="5">
        <f t="shared" si="10"/>
        <v>0.20394996502720003</v>
      </c>
      <c r="E72" s="5">
        <f t="shared" si="10"/>
        <v>0.23907716277128724</v>
      </c>
      <c r="F72" s="5">
        <f t="shared" si="10"/>
        <v>0.27260573526868465</v>
      </c>
      <c r="G72" s="5">
        <f t="shared" si="10"/>
        <v>0.30460738741480864</v>
      </c>
      <c r="H72" s="5">
        <f t="shared" si="10"/>
        <v>0.33515060838994148</v>
      </c>
      <c r="I72" s="5">
        <f t="shared" si="10"/>
        <v>0.36430081587258339</v>
      </c>
      <c r="J72" s="5">
        <f t="shared" si="10"/>
        <v>0.39212049378535035</v>
      </c>
      <c r="U72" s="62"/>
    </row>
    <row r="73" spans="2:21" x14ac:dyDescent="0.3">
      <c r="B73" s="67">
        <v>0.2050020427838678</v>
      </c>
      <c r="C73" s="5">
        <f t="shared" si="11"/>
        <v>0.2401286869485115</v>
      </c>
      <c r="D73" s="5">
        <f t="shared" si="10"/>
        <v>0.27365670615774634</v>
      </c>
      <c r="E73" s="5">
        <f t="shared" si="10"/>
        <v>0.30565780530683551</v>
      </c>
      <c r="F73" s="5">
        <f t="shared" si="10"/>
        <v>0.33620047357590793</v>
      </c>
      <c r="G73" s="5">
        <f t="shared" si="10"/>
        <v>0.36535012864331085</v>
      </c>
      <c r="H73" s="5">
        <f t="shared" si="10"/>
        <v>0.39316925443150719</v>
      </c>
      <c r="I73" s="5">
        <f t="shared" si="10"/>
        <v>0.41971753267556144</v>
      </c>
      <c r="U73" s="62"/>
    </row>
    <row r="74" spans="2:21" x14ac:dyDescent="0.3">
      <c r="B74" s="67">
        <v>0.27470878391441411</v>
      </c>
      <c r="C74" s="5">
        <f t="shared" si="11"/>
        <v>0.30670932948405971</v>
      </c>
      <c r="D74" s="5">
        <f t="shared" si="10"/>
        <v>0.33725144446496969</v>
      </c>
      <c r="E74" s="5">
        <f t="shared" si="10"/>
        <v>0.36640054653533771</v>
      </c>
      <c r="F74" s="5">
        <f t="shared" si="10"/>
        <v>0.39421911961747363</v>
      </c>
      <c r="G74" s="5">
        <f t="shared" si="10"/>
        <v>0.4207668454462889</v>
      </c>
      <c r="H74" s="5">
        <f t="shared" si="10"/>
        <v>0.44610072923740551</v>
      </c>
      <c r="U74" s="62"/>
    </row>
    <row r="75" spans="2:21" x14ac:dyDescent="0.3">
      <c r="B75" s="67">
        <v>0.3383035222216374</v>
      </c>
      <c r="C75" s="5">
        <f t="shared" si="11"/>
        <v>0.36745207071256203</v>
      </c>
      <c r="D75" s="5">
        <f t="shared" si="10"/>
        <v>0.39527009050653539</v>
      </c>
      <c r="E75" s="5">
        <f t="shared" si="10"/>
        <v>0.42181726333831576</v>
      </c>
      <c r="F75" s="5">
        <f t="shared" si="10"/>
        <v>0.44715059442337202</v>
      </c>
      <c r="G75" s="5">
        <f t="shared" si="10"/>
        <v>0.47132453249022593</v>
      </c>
      <c r="U75" s="62"/>
    </row>
    <row r="76" spans="2:21" x14ac:dyDescent="0.3">
      <c r="B76" s="67">
        <v>0.39632216826320321</v>
      </c>
      <c r="C76" s="5">
        <f t="shared" si="11"/>
        <v>0.42286878751554008</v>
      </c>
      <c r="D76" s="5">
        <f t="shared" si="10"/>
        <v>0.44820156531243377</v>
      </c>
      <c r="E76" s="5">
        <f t="shared" si="10"/>
        <v>0.4723749503822528</v>
      </c>
      <c r="F76" s="5">
        <f t="shared" si="10"/>
        <v>0.49544094961573942</v>
      </c>
      <c r="U76" s="62"/>
    </row>
    <row r="77" spans="2:21" x14ac:dyDescent="0.3">
      <c r="B77" s="67">
        <v>0.44925364306910154</v>
      </c>
      <c r="C77" s="5">
        <f t="shared" si="11"/>
        <v>0.47342647455947706</v>
      </c>
      <c r="D77" s="5">
        <f t="shared" si="11"/>
        <v>0.49649192050480112</v>
      </c>
      <c r="E77" s="5">
        <f t="shared" si="11"/>
        <v>0.51849965546574339</v>
      </c>
      <c r="U77" s="62"/>
    </row>
    <row r="78" spans="2:21" x14ac:dyDescent="0.3">
      <c r="B78" s="67">
        <v>0.497543998261469</v>
      </c>
      <c r="C78" s="5">
        <f t="shared" ref="C78:D79" si="12">$K$7*($K$5*B78+$K$6*B79)</f>
        <v>0.51955117964296771</v>
      </c>
      <c r="D78" s="5">
        <f t="shared" si="12"/>
        <v>0.54054809715879371</v>
      </c>
      <c r="U78" s="62"/>
    </row>
    <row r="79" spans="2:21" x14ac:dyDescent="0.3">
      <c r="B79" s="67">
        <v>0.54160017491546153</v>
      </c>
      <c r="C79" s="5">
        <f t="shared" si="12"/>
        <v>0.56163159398609419</v>
      </c>
      <c r="U79" s="62"/>
    </row>
    <row r="80" spans="2:21" x14ac:dyDescent="0.3">
      <c r="B80" s="68">
        <v>0.58179343283696405</v>
      </c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4"/>
    </row>
    <row r="81" spans="2:21" x14ac:dyDescent="0.3">
      <c r="U81"/>
    </row>
    <row r="82" spans="2:21" x14ac:dyDescent="0.3">
      <c r="B82" s="103" t="s">
        <v>37</v>
      </c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4"/>
    </row>
    <row r="83" spans="2:21" x14ac:dyDescent="0.3">
      <c r="B83" s="37">
        <v>19</v>
      </c>
      <c r="C83" s="40">
        <v>18</v>
      </c>
      <c r="D83" s="40">
        <v>17</v>
      </c>
      <c r="E83" s="40">
        <v>16</v>
      </c>
      <c r="F83" s="40">
        <v>15</v>
      </c>
      <c r="G83" s="40">
        <v>14</v>
      </c>
      <c r="H83" s="40">
        <v>13</v>
      </c>
      <c r="I83" s="40">
        <v>12</v>
      </c>
      <c r="J83" s="40">
        <v>11</v>
      </c>
      <c r="K83" s="40">
        <v>10</v>
      </c>
      <c r="L83" s="40">
        <v>9</v>
      </c>
      <c r="M83" s="40">
        <v>8</v>
      </c>
      <c r="N83" s="40">
        <v>7</v>
      </c>
      <c r="O83" s="40">
        <v>6</v>
      </c>
      <c r="P83" s="40">
        <v>5</v>
      </c>
      <c r="Q83" s="40">
        <v>4</v>
      </c>
      <c r="R83" s="40">
        <v>3</v>
      </c>
      <c r="S83" s="40">
        <v>2</v>
      </c>
      <c r="T83" s="40">
        <v>1</v>
      </c>
      <c r="U83" s="41">
        <v>0</v>
      </c>
    </row>
    <row r="84" spans="2:21" x14ac:dyDescent="0.3">
      <c r="B84" s="65">
        <f>U15-W15+Y15</f>
        <v>1.2</v>
      </c>
      <c r="C84" s="66">
        <f>$K$7*($K$5*B84+$K$6*B85)</f>
        <v>1.1993685872284623</v>
      </c>
      <c r="D84" s="66">
        <f t="shared" ref="D84:U99" si="13">$K$7*($K$5*C84+$K$6*C85)</f>
        <v>1.1987375066919983</v>
      </c>
      <c r="E84" s="66">
        <f t="shared" si="13"/>
        <v>1.1981067582157929</v>
      </c>
      <c r="F84" s="66">
        <f t="shared" si="13"/>
        <v>1.197476341625124</v>
      </c>
      <c r="G84" s="66">
        <f t="shared" si="13"/>
        <v>1.1968462567453606</v>
      </c>
      <c r="H84" s="66">
        <f t="shared" si="13"/>
        <v>1.1962165034019641</v>
      </c>
      <c r="I84" s="66">
        <f t="shared" si="13"/>
        <v>1.1955870814204874</v>
      </c>
      <c r="J84" s="66">
        <f t="shared" si="13"/>
        <v>1.1947345813152475</v>
      </c>
      <c r="K84" s="66">
        <f t="shared" si="13"/>
        <v>1.1930062789899014</v>
      </c>
      <c r="L84" s="66">
        <f t="shared" si="13"/>
        <v>1.1894010426644566</v>
      </c>
      <c r="M84" s="66">
        <f t="shared" si="13"/>
        <v>1.1829104452652013</v>
      </c>
      <c r="N84" s="66">
        <f t="shared" si="13"/>
        <v>1.1728997431863362</v>
      </c>
      <c r="O84" s="66">
        <f t="shared" si="13"/>
        <v>1.159331477103885</v>
      </c>
      <c r="P84" s="66">
        <f t="shared" si="13"/>
        <v>1.1427658869048418</v>
      </c>
      <c r="Q84" s="66">
        <f t="shared" si="13"/>
        <v>1.1241886014738638</v>
      </c>
      <c r="R84" s="66">
        <f t="shared" si="13"/>
        <v>1.104765207948982</v>
      </c>
      <c r="S84" s="66">
        <f t="shared" si="13"/>
        <v>1.0856127131564466</v>
      </c>
      <c r="T84" s="66">
        <f t="shared" si="13"/>
        <v>1.0676404073966632</v>
      </c>
      <c r="U84" s="75">
        <f t="shared" si="13"/>
        <v>1.051473928223944</v>
      </c>
    </row>
    <row r="85" spans="2:21" x14ac:dyDescent="0.3">
      <c r="B85" s="67">
        <f t="shared" ref="B85:B103" si="14">U16-W16+Y16</f>
        <v>1.2</v>
      </c>
      <c r="C85" s="5">
        <f t="shared" ref="C85:R100" si="15">$K$7*($K$5*B85+$K$6*B86)</f>
        <v>1.1993685872284623</v>
      </c>
      <c r="D85" s="5">
        <f t="shared" si="15"/>
        <v>1.1987375066919983</v>
      </c>
      <c r="E85" s="5">
        <f t="shared" si="15"/>
        <v>1.1981067582157929</v>
      </c>
      <c r="F85" s="5">
        <f t="shared" si="15"/>
        <v>1.197476341625124</v>
      </c>
      <c r="G85" s="5">
        <f t="shared" si="15"/>
        <v>1.1968462567453606</v>
      </c>
      <c r="H85" s="5">
        <f t="shared" si="15"/>
        <v>1.1962165034019641</v>
      </c>
      <c r="I85" s="5">
        <f t="shared" si="15"/>
        <v>1.1951450961529457</v>
      </c>
      <c r="J85" s="5">
        <f t="shared" si="15"/>
        <v>1.1925590517476867</v>
      </c>
      <c r="K85" s="5">
        <f t="shared" si="15"/>
        <v>1.187115688891639</v>
      </c>
      <c r="L85" s="5">
        <f t="shared" si="15"/>
        <v>1.1777984008984412</v>
      </c>
      <c r="M85" s="5">
        <f t="shared" si="15"/>
        <v>1.1643369934212053</v>
      </c>
      <c r="N85" s="5">
        <f t="shared" si="15"/>
        <v>1.1472777087042565</v>
      </c>
      <c r="O85" s="5">
        <f t="shared" si="15"/>
        <v>1.1277655159108697</v>
      </c>
      <c r="P85" s="5">
        <f t="shared" si="15"/>
        <v>1.1072028130264546</v>
      </c>
      <c r="Q85" s="5">
        <f t="shared" si="15"/>
        <v>1.0869322781415618</v>
      </c>
      <c r="R85" s="5">
        <f t="shared" si="15"/>
        <v>1.0680246021252311</v>
      </c>
      <c r="S85" s="5">
        <f t="shared" si="13"/>
        <v>1.0511870153728626</v>
      </c>
      <c r="T85" s="5">
        <f t="shared" si="13"/>
        <v>1.0367685859309486</v>
      </c>
      <c r="U85" s="62"/>
    </row>
    <row r="86" spans="2:21" x14ac:dyDescent="0.3">
      <c r="B86" s="67">
        <f t="shared" si="14"/>
        <v>1.2</v>
      </c>
      <c r="C86" s="5">
        <f t="shared" si="15"/>
        <v>1.1993685872284623</v>
      </c>
      <c r="D86" s="5">
        <f t="shared" si="13"/>
        <v>1.1987375066919983</v>
      </c>
      <c r="E86" s="5">
        <f t="shared" si="13"/>
        <v>1.1981067582157929</v>
      </c>
      <c r="F86" s="5">
        <f t="shared" si="13"/>
        <v>1.197476341625124</v>
      </c>
      <c r="G86" s="5">
        <f t="shared" si="13"/>
        <v>1.1968462567453606</v>
      </c>
      <c r="H86" s="5">
        <f t="shared" si="13"/>
        <v>1.1953420950097515</v>
      </c>
      <c r="I86" s="5">
        <f t="shared" si="13"/>
        <v>1.1912730666050892</v>
      </c>
      <c r="J86" s="5">
        <f t="shared" si="13"/>
        <v>1.1830315100384474</v>
      </c>
      <c r="K86" s="5">
        <f t="shared" si="13"/>
        <v>1.1699184410689258</v>
      </c>
      <c r="L86" s="5">
        <f t="shared" si="13"/>
        <v>1.1523928711519726</v>
      </c>
      <c r="M86" s="5">
        <f t="shared" si="13"/>
        <v>1.131799534637933</v>
      </c>
      <c r="N86" s="5">
        <f t="shared" si="13"/>
        <v>1.1098697430567825</v>
      </c>
      <c r="O86" s="5">
        <f t="shared" si="13"/>
        <v>1.0882589457445926</v>
      </c>
      <c r="P86" s="5">
        <f t="shared" si="13"/>
        <v>1.0682528527644866</v>
      </c>
      <c r="Q86" s="5">
        <f t="shared" si="13"/>
        <v>1.0506574497682741</v>
      </c>
      <c r="R86" s="5">
        <f t="shared" si="13"/>
        <v>1.0358254845318606</v>
      </c>
      <c r="S86" s="5">
        <f t="shared" si="13"/>
        <v>1.023756347632726</v>
      </c>
      <c r="U86" s="62"/>
    </row>
    <row r="87" spans="2:21" x14ac:dyDescent="0.3">
      <c r="B87" s="67">
        <f t="shared" si="14"/>
        <v>1.2</v>
      </c>
      <c r="C87" s="5">
        <f t="shared" si="15"/>
        <v>1.1993685872284623</v>
      </c>
      <c r="D87" s="5">
        <f t="shared" si="13"/>
        <v>1.1987375066919983</v>
      </c>
      <c r="E87" s="5">
        <f t="shared" si="13"/>
        <v>1.1981067582157929</v>
      </c>
      <c r="F87" s="5">
        <f t="shared" si="13"/>
        <v>1.197476341625124</v>
      </c>
      <c r="G87" s="5">
        <f t="shared" si="13"/>
        <v>1.1951163573742243</v>
      </c>
      <c r="H87" s="5">
        <f t="shared" si="13"/>
        <v>1.188536386192802</v>
      </c>
      <c r="I87" s="5">
        <f t="shared" si="13"/>
        <v>1.1762083364029974</v>
      </c>
      <c r="J87" s="5">
        <f t="shared" si="13"/>
        <v>1.158320568682998</v>
      </c>
      <c r="K87" s="5">
        <f t="shared" si="13"/>
        <v>1.1364643098713552</v>
      </c>
      <c r="L87" s="5">
        <f t="shared" si="13"/>
        <v>1.1128513328337157</v>
      </c>
      <c r="M87" s="5">
        <f t="shared" si="13"/>
        <v>1.089592562694162</v>
      </c>
      <c r="N87" s="5">
        <f t="shared" si="13"/>
        <v>1.0682710300827896</v>
      </c>
      <c r="O87" s="5">
        <f t="shared" si="13"/>
        <v>1.0498124281994003</v>
      </c>
      <c r="P87" s="5">
        <f t="shared" si="13"/>
        <v>1.0345547352828608</v>
      </c>
      <c r="Q87" s="5">
        <f t="shared" si="13"/>
        <v>1.0224081058286261</v>
      </c>
      <c r="R87" s="5">
        <f t="shared" si="13"/>
        <v>1.0130265851323459</v>
      </c>
      <c r="U87" s="62"/>
    </row>
    <row r="88" spans="2:21" x14ac:dyDescent="0.3">
      <c r="B88" s="67">
        <f t="shared" si="14"/>
        <v>1.2</v>
      </c>
      <c r="C88" s="5">
        <f t="shared" si="15"/>
        <v>1.1993685872284623</v>
      </c>
      <c r="D88" s="5">
        <f t="shared" si="13"/>
        <v>1.1987375066919983</v>
      </c>
      <c r="E88" s="5">
        <f t="shared" si="13"/>
        <v>1.1981067582157929</v>
      </c>
      <c r="F88" s="5">
        <f t="shared" si="13"/>
        <v>1.1940539684401121</v>
      </c>
      <c r="G88" s="5">
        <f t="shared" si="13"/>
        <v>1.1833428510805035</v>
      </c>
      <c r="H88" s="5">
        <f t="shared" si="13"/>
        <v>1.1653842300935151</v>
      </c>
      <c r="I88" s="5">
        <f t="shared" si="13"/>
        <v>1.1420441931767993</v>
      </c>
      <c r="J88" s="5">
        <f t="shared" si="13"/>
        <v>1.116286679059338</v>
      </c>
      <c r="K88" s="5">
        <f t="shared" si="13"/>
        <v>1.0909322378341875</v>
      </c>
      <c r="L88" s="5">
        <f t="shared" si="13"/>
        <v>1.0679954310686639</v>
      </c>
      <c r="M88" s="5">
        <f t="shared" si="13"/>
        <v>1.0485450130592382</v>
      </c>
      <c r="N88" s="5">
        <f t="shared" si="13"/>
        <v>1.0328652086498047</v>
      </c>
      <c r="O88" s="5">
        <f t="shared" si="13"/>
        <v>1.020719959674167</v>
      </c>
      <c r="P88" s="5">
        <f t="shared" si="13"/>
        <v>1.011601204474895</v>
      </c>
      <c r="Q88" s="5">
        <f t="shared" si="13"/>
        <v>1.0049123264230502</v>
      </c>
      <c r="U88" s="62"/>
    </row>
    <row r="89" spans="2:21" x14ac:dyDescent="0.3">
      <c r="B89" s="67">
        <f t="shared" si="14"/>
        <v>1.2</v>
      </c>
      <c r="C89" s="5">
        <f t="shared" si="15"/>
        <v>1.1993685872284623</v>
      </c>
      <c r="D89" s="5">
        <f t="shared" si="13"/>
        <v>1.1987375066919983</v>
      </c>
      <c r="E89" s="5">
        <f t="shared" si="13"/>
        <v>1.1913360532760056</v>
      </c>
      <c r="F89" s="5">
        <f t="shared" si="13"/>
        <v>1.1741064392736877</v>
      </c>
      <c r="G89" s="5">
        <f t="shared" si="13"/>
        <v>1.1490459610203814</v>
      </c>
      <c r="H89" s="5">
        <f t="shared" si="13"/>
        <v>1.1204222381662547</v>
      </c>
      <c r="I89" s="5">
        <f t="shared" si="13"/>
        <v>1.0922752515254004</v>
      </c>
      <c r="J89" s="5">
        <f t="shared" si="13"/>
        <v>1.0672883500748063</v>
      </c>
      <c r="K89" s="5">
        <f t="shared" si="13"/>
        <v>1.0466904801486965</v>
      </c>
      <c r="L89" s="5">
        <f t="shared" si="13"/>
        <v>1.0306271479672724</v>
      </c>
      <c r="M89" s="5">
        <f t="shared" si="13"/>
        <v>1.0186161343889106</v>
      </c>
      <c r="N89" s="5">
        <f t="shared" si="13"/>
        <v>1.0099126501847646</v>
      </c>
      <c r="O89" s="5">
        <f t="shared" si="13"/>
        <v>1.0037422691437448</v>
      </c>
      <c r="P89" s="5">
        <f t="shared" si="13"/>
        <v>0.99942120663299816</v>
      </c>
      <c r="U89" s="62"/>
    </row>
    <row r="90" spans="2:21" x14ac:dyDescent="0.3">
      <c r="B90" s="67">
        <f t="shared" si="14"/>
        <v>1.2</v>
      </c>
      <c r="C90" s="5">
        <f t="shared" si="15"/>
        <v>1.1993685872284623</v>
      </c>
      <c r="D90" s="5">
        <f t="shared" si="13"/>
        <v>1.1853425778214624</v>
      </c>
      <c r="E90" s="5">
        <f t="shared" si="13"/>
        <v>1.1584897261546845</v>
      </c>
      <c r="F90" s="5">
        <f t="shared" si="13"/>
        <v>1.125749865177387</v>
      </c>
      <c r="G90" s="5">
        <f t="shared" si="13"/>
        <v>1.0936138996076978</v>
      </c>
      <c r="H90" s="5">
        <f t="shared" si="13"/>
        <v>1.0659035387509082</v>
      </c>
      <c r="I90" s="5">
        <f t="shared" si="13"/>
        <v>1.0439790553400101</v>
      </c>
      <c r="J90" s="5">
        <f t="shared" si="13"/>
        <v>1.0276492516704254</v>
      </c>
      <c r="K90" s="5">
        <f t="shared" si="13"/>
        <v>1.0160009128618868</v>
      </c>
      <c r="L90" s="5">
        <f t="shared" si="13"/>
        <v>1.0079378264209404</v>
      </c>
      <c r="M90" s="5">
        <f t="shared" si="13"/>
        <v>1.0024578116354024</v>
      </c>
      <c r="N90" s="5">
        <f t="shared" si="13"/>
        <v>0.99875667119007228</v>
      </c>
      <c r="O90" s="5">
        <f t="shared" si="13"/>
        <v>0.99623849488728144</v>
      </c>
      <c r="U90" s="62"/>
    </row>
    <row r="91" spans="2:21" x14ac:dyDescent="0.3">
      <c r="B91" s="67">
        <f t="shared" si="14"/>
        <v>1.2</v>
      </c>
      <c r="C91" s="5">
        <f t="shared" si="15"/>
        <v>1.1728685224579027</v>
      </c>
      <c r="D91" s="5">
        <f t="shared" si="13"/>
        <v>1.1334517305465481</v>
      </c>
      <c r="E91" s="5">
        <f t="shared" si="13"/>
        <v>1.094924269889064</v>
      </c>
      <c r="F91" s="5">
        <f t="shared" si="13"/>
        <v>1.0633450534880546</v>
      </c>
      <c r="G91" s="5">
        <f t="shared" si="13"/>
        <v>1.0399310988639412</v>
      </c>
      <c r="H91" s="5">
        <f t="shared" si="13"/>
        <v>1.0236384724857488</v>
      </c>
      <c r="I91" s="5">
        <f t="shared" si="13"/>
        <v>1.0127594875472341</v>
      </c>
      <c r="J91" s="5">
        <f t="shared" si="13"/>
        <v>1.0056743334623437</v>
      </c>
      <c r="K91" s="5">
        <f t="shared" si="13"/>
        <v>1.0011068085612898</v>
      </c>
      <c r="L91" s="5">
        <f t="shared" si="13"/>
        <v>0.99814558845446588</v>
      </c>
      <c r="M91" s="5">
        <f t="shared" si="13"/>
        <v>0.99617913270513081</v>
      </c>
      <c r="N91" s="5">
        <f t="shared" si="13"/>
        <v>0.99481447489346442</v>
      </c>
      <c r="U91" s="62"/>
    </row>
    <row r="92" spans="2:21" x14ac:dyDescent="0.3">
      <c r="B92" s="67">
        <f t="shared" si="14"/>
        <v>1.1475731868656236</v>
      </c>
      <c r="C92" s="5">
        <f t="shared" si="15"/>
        <v>1.0961086244870784</v>
      </c>
      <c r="D92" s="5">
        <f t="shared" si="13"/>
        <v>1.0584102230829704</v>
      </c>
      <c r="E92" s="5">
        <f t="shared" si="13"/>
        <v>1.0335888229799228</v>
      </c>
      <c r="F92" s="5">
        <f t="shared" si="13"/>
        <v>1.0181306054948716</v>
      </c>
      <c r="G92" s="5">
        <f t="shared" si="13"/>
        <v>1.0087808675353929</v>
      </c>
      <c r="H92" s="5">
        <f t="shared" si="13"/>
        <v>1.003181442304578</v>
      </c>
      <c r="I92" s="5">
        <f t="shared" si="13"/>
        <v>0.99979671662349268</v>
      </c>
      <c r="J92" s="5">
        <f t="shared" si="13"/>
        <v>0.99768497774584186</v>
      </c>
      <c r="K92" s="5">
        <f t="shared" si="13"/>
        <v>0.9962905561253238</v>
      </c>
      <c r="L92" s="5">
        <f t="shared" si="13"/>
        <v>0.99529426093130791</v>
      </c>
      <c r="M92" s="5">
        <f t="shared" si="13"/>
        <v>0.99451633441922227</v>
      </c>
      <c r="U92" s="62"/>
    </row>
    <row r="93" spans="2:21" x14ac:dyDescent="0.3">
      <c r="B93" s="67">
        <f t="shared" si="14"/>
        <v>1.0469520640827248</v>
      </c>
      <c r="C93" s="5">
        <f t="shared" si="15"/>
        <v>1.0226684261329508</v>
      </c>
      <c r="D93" s="5">
        <f t="shared" si="13"/>
        <v>1.01040619653581</v>
      </c>
      <c r="E93" s="5">
        <f t="shared" si="13"/>
        <v>1.0040827552692666</v>
      </c>
      <c r="F93" s="5">
        <f t="shared" si="13"/>
        <v>1.0006932512044822</v>
      </c>
      <c r="G93" s="5">
        <f t="shared" si="13"/>
        <v>0.99875326964841726</v>
      </c>
      <c r="H93" s="5">
        <f t="shared" si="13"/>
        <v>0.99752950069711532</v>
      </c>
      <c r="I93" s="5">
        <f t="shared" si="13"/>
        <v>0.99665968475226085</v>
      </c>
      <c r="J93" s="5">
        <f t="shared" si="13"/>
        <v>0.9959648633092506</v>
      </c>
      <c r="K93" s="5">
        <f t="shared" si="13"/>
        <v>0.99535662971171501</v>
      </c>
      <c r="L93" s="5">
        <f t="shared" si="13"/>
        <v>0.99479131046365954</v>
      </c>
      <c r="U93" s="62"/>
    </row>
    <row r="94" spans="2:21" x14ac:dyDescent="0.3">
      <c r="B94" s="67">
        <f t="shared" si="14"/>
        <v>1</v>
      </c>
      <c r="C94" s="5">
        <f t="shared" si="15"/>
        <v>0.99947382269038554</v>
      </c>
      <c r="D94" s="5">
        <f t="shared" si="13"/>
        <v>0.99894792224333206</v>
      </c>
      <c r="E94" s="5">
        <f t="shared" si="13"/>
        <v>0.998422298513161</v>
      </c>
      <c r="F94" s="5">
        <f t="shared" si="13"/>
        <v>0.99789695135427026</v>
      </c>
      <c r="G94" s="5">
        <f t="shared" si="13"/>
        <v>0.99737188062113413</v>
      </c>
      <c r="H94" s="5">
        <f t="shared" si="13"/>
        <v>0.99684708616830364</v>
      </c>
      <c r="I94" s="5">
        <f t="shared" si="13"/>
        <v>0.99632256785040663</v>
      </c>
      <c r="J94" s="5">
        <f t="shared" si="13"/>
        <v>0.99579832552214698</v>
      </c>
      <c r="K94" s="5">
        <f t="shared" si="13"/>
        <v>0.99527435903830519</v>
      </c>
      <c r="U94" s="62"/>
    </row>
    <row r="95" spans="2:21" x14ac:dyDescent="0.3">
      <c r="B95" s="67">
        <f t="shared" si="14"/>
        <v>1</v>
      </c>
      <c r="C95" s="5">
        <f t="shared" si="15"/>
        <v>0.99947382269038554</v>
      </c>
      <c r="D95" s="5">
        <f t="shared" si="13"/>
        <v>0.99894792224333206</v>
      </c>
      <c r="E95" s="5">
        <f t="shared" si="13"/>
        <v>0.998422298513161</v>
      </c>
      <c r="F95" s="5">
        <f t="shared" si="13"/>
        <v>0.99789695135427026</v>
      </c>
      <c r="G95" s="5">
        <f t="shared" si="13"/>
        <v>0.99737188062113413</v>
      </c>
      <c r="H95" s="5">
        <f t="shared" si="13"/>
        <v>0.99684708616830364</v>
      </c>
      <c r="I95" s="5">
        <f t="shared" si="13"/>
        <v>0.99632256785040663</v>
      </c>
      <c r="J95" s="5">
        <f t="shared" si="13"/>
        <v>0.99579832552214698</v>
      </c>
      <c r="U95" s="62"/>
    </row>
    <row r="96" spans="2:21" x14ac:dyDescent="0.3">
      <c r="B96" s="67">
        <f t="shared" si="14"/>
        <v>1</v>
      </c>
      <c r="C96" s="5">
        <f t="shared" si="15"/>
        <v>0.99947382269038554</v>
      </c>
      <c r="D96" s="5">
        <f t="shared" si="13"/>
        <v>0.99894792224333206</v>
      </c>
      <c r="E96" s="5">
        <f t="shared" si="13"/>
        <v>0.998422298513161</v>
      </c>
      <c r="F96" s="5">
        <f t="shared" si="13"/>
        <v>0.99789695135427026</v>
      </c>
      <c r="G96" s="5">
        <f t="shared" si="13"/>
        <v>0.99737188062113413</v>
      </c>
      <c r="H96" s="5">
        <f t="shared" si="13"/>
        <v>0.99684708616830364</v>
      </c>
      <c r="I96" s="5">
        <f t="shared" si="13"/>
        <v>0.99632256785040663</v>
      </c>
      <c r="U96" s="62"/>
    </row>
    <row r="97" spans="2:21" x14ac:dyDescent="0.3">
      <c r="B97" s="67">
        <f t="shared" si="14"/>
        <v>1</v>
      </c>
      <c r="C97" s="5">
        <f t="shared" si="15"/>
        <v>0.99947382269038554</v>
      </c>
      <c r="D97" s="5">
        <f t="shared" si="13"/>
        <v>0.99894792224333206</v>
      </c>
      <c r="E97" s="5">
        <f t="shared" si="13"/>
        <v>0.998422298513161</v>
      </c>
      <c r="F97" s="5">
        <f t="shared" si="13"/>
        <v>0.99789695135427026</v>
      </c>
      <c r="G97" s="5">
        <f t="shared" si="13"/>
        <v>0.99737188062113413</v>
      </c>
      <c r="H97" s="5">
        <f t="shared" si="13"/>
        <v>0.99684708616830364</v>
      </c>
      <c r="U97" s="62"/>
    </row>
    <row r="98" spans="2:21" x14ac:dyDescent="0.3">
      <c r="B98" s="67">
        <f t="shared" si="14"/>
        <v>1</v>
      </c>
      <c r="C98" s="5">
        <f t="shared" si="15"/>
        <v>0.99947382269038554</v>
      </c>
      <c r="D98" s="5">
        <f t="shared" si="13"/>
        <v>0.99894792224333206</v>
      </c>
      <c r="E98" s="5">
        <f t="shared" si="13"/>
        <v>0.998422298513161</v>
      </c>
      <c r="F98" s="5">
        <f t="shared" si="13"/>
        <v>0.99789695135427026</v>
      </c>
      <c r="G98" s="5">
        <f t="shared" si="13"/>
        <v>0.99737188062113413</v>
      </c>
      <c r="U98" s="62"/>
    </row>
    <row r="99" spans="2:21" x14ac:dyDescent="0.3">
      <c r="B99" s="67">
        <f t="shared" si="14"/>
        <v>1</v>
      </c>
      <c r="C99" s="5">
        <f t="shared" si="15"/>
        <v>0.99947382269038554</v>
      </c>
      <c r="D99" s="5">
        <f t="shared" si="13"/>
        <v>0.99894792224333206</v>
      </c>
      <c r="E99" s="5">
        <f t="shared" si="13"/>
        <v>0.998422298513161</v>
      </c>
      <c r="F99" s="5">
        <f t="shared" si="13"/>
        <v>0.99789695135427026</v>
      </c>
      <c r="U99" s="62"/>
    </row>
    <row r="100" spans="2:21" x14ac:dyDescent="0.3">
      <c r="B100" s="67">
        <f t="shared" si="14"/>
        <v>1</v>
      </c>
      <c r="C100" s="5">
        <f t="shared" si="15"/>
        <v>0.99947382269038554</v>
      </c>
      <c r="D100" s="5">
        <f t="shared" si="15"/>
        <v>0.99894792224333206</v>
      </c>
      <c r="E100" s="5">
        <f t="shared" si="15"/>
        <v>0.998422298513161</v>
      </c>
      <c r="U100" s="62"/>
    </row>
    <row r="101" spans="2:21" x14ac:dyDescent="0.3">
      <c r="B101" s="67">
        <f t="shared" si="14"/>
        <v>1</v>
      </c>
      <c r="C101" s="5">
        <f t="shared" ref="C101:D102" si="16">$K$7*($K$5*B101+$K$6*B102)</f>
        <v>0.99947382269038554</v>
      </c>
      <c r="D101" s="5">
        <f t="shared" si="16"/>
        <v>0.99894792224333206</v>
      </c>
      <c r="U101" s="62"/>
    </row>
    <row r="102" spans="2:21" x14ac:dyDescent="0.3">
      <c r="B102" s="67">
        <f t="shared" si="14"/>
        <v>1</v>
      </c>
      <c r="C102" s="5">
        <f t="shared" si="16"/>
        <v>0.99947382269038554</v>
      </c>
      <c r="U102" s="62"/>
    </row>
    <row r="103" spans="2:21" x14ac:dyDescent="0.3">
      <c r="B103" s="68">
        <f t="shared" si="14"/>
        <v>1</v>
      </c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4"/>
    </row>
    <row r="107" spans="2:21" x14ac:dyDescent="0.3"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</row>
    <row r="109" spans="2:21" x14ac:dyDescent="0.3"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</row>
    <row r="110" spans="2:21" x14ac:dyDescent="0.3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</row>
  </sheetData>
  <mergeCells count="9">
    <mergeCell ref="B59:U59"/>
    <mergeCell ref="B82:U82"/>
    <mergeCell ref="B107:T107"/>
    <mergeCell ref="B109:U109"/>
    <mergeCell ref="A1:H1"/>
    <mergeCell ref="A2:H2"/>
    <mergeCell ref="A3:H3"/>
    <mergeCell ref="B13:U13"/>
    <mergeCell ref="B36:U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European</vt:lpstr>
      <vt:lpstr>American Put</vt:lpstr>
      <vt:lpstr>Collar(Put Strike 0.8)</vt:lpstr>
      <vt:lpstr>Collar(Put Strike 1)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</dc:creator>
  <cp:keywords/>
  <dc:description/>
  <cp:lastModifiedBy>Federico Maria Riva</cp:lastModifiedBy>
  <cp:revision/>
  <dcterms:created xsi:type="dcterms:W3CDTF">2018-12-20T14:06:06Z</dcterms:created>
  <dcterms:modified xsi:type="dcterms:W3CDTF">2024-05-18T22:17:20Z</dcterms:modified>
  <cp:category/>
  <cp:contentStatus/>
</cp:coreProperties>
</file>