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3 Cuatrimestre/Contabilidad/"/>
    </mc:Choice>
  </mc:AlternateContent>
  <xr:revisionPtr revIDLastSave="45" documentId="8_{9EC7B037-02EF-4F92-8391-7F54BD47D696}" xr6:coauthVersionLast="47" xr6:coauthVersionMax="47" xr10:uidLastSave="{76A207F4-DD76-4964-9B46-656A356BF2D4}"/>
  <bookViews>
    <workbookView xWindow="5856" yWindow="2808" windowWidth="17280" windowHeight="8880" firstSheet="1" activeTab="3" xr2:uid="{56F61177-9740-464B-A801-65326E226CB2}"/>
  </bookViews>
  <sheets>
    <sheet name="2019.02" sheetId="1" r:id="rId1"/>
    <sheet name="U3" sheetId="2" r:id="rId2"/>
    <sheet name="U4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4" l="1"/>
  <c r="D21" i="4"/>
  <c r="E21" i="4"/>
  <c r="D20" i="4"/>
  <c r="D17" i="4"/>
  <c r="D16" i="4"/>
  <c r="B17" i="4"/>
  <c r="B16" i="4"/>
  <c r="D14" i="4"/>
  <c r="D12" i="4"/>
  <c r="B13" i="4"/>
  <c r="E28" i="3"/>
  <c r="F14" i="3"/>
  <c r="E20" i="3"/>
  <c r="E49" i="3"/>
  <c r="X1" i="3"/>
  <c r="W1" i="3"/>
  <c r="I46" i="3"/>
  <c r="S41" i="3"/>
  <c r="U33" i="3"/>
  <c r="S31" i="3"/>
  <c r="S23" i="3"/>
  <c r="U24" i="3" s="1"/>
  <c r="S18" i="3"/>
  <c r="U19" i="3" s="1"/>
  <c r="S27" i="3" s="1"/>
  <c r="U28" i="3" s="1"/>
  <c r="U15" i="3"/>
  <c r="S13" i="3"/>
  <c r="S12" i="3"/>
  <c r="U9" i="3"/>
  <c r="S8" i="3"/>
  <c r="U5" i="3"/>
  <c r="E44" i="3"/>
  <c r="E33" i="3"/>
  <c r="F32" i="3"/>
  <c r="E23" i="3"/>
  <c r="F24" i="3"/>
  <c r="F1" i="3" s="1"/>
  <c r="F15" i="3"/>
  <c r="G7" i="2"/>
  <c r="F10" i="2" s="1"/>
  <c r="C6" i="2"/>
  <c r="B10" i="2"/>
  <c r="F15" i="2"/>
  <c r="G6" i="2"/>
  <c r="E7" i="2"/>
  <c r="E6" i="2"/>
  <c r="S42" i="3" l="1"/>
  <c r="U43" i="3" s="1"/>
  <c r="S32" i="3"/>
  <c r="U34" i="3" s="1"/>
  <c r="S37" i="3" s="1"/>
  <c r="U38" i="3" s="1"/>
  <c r="S46" i="3" s="1"/>
  <c r="U47" i="3" s="1"/>
  <c r="E1" i="3"/>
  <c r="F11" i="2"/>
  <c r="F14" i="2" s="1"/>
  <c r="F16" i="2" l="1"/>
  <c r="F18" i="2"/>
  <c r="C7" i="2" s="1"/>
  <c r="C10" i="2" s="1"/>
  <c r="F19" i="2" l="1"/>
</calcChain>
</file>

<file path=xl/sharedStrings.xml><?xml version="1.0" encoding="utf-8"?>
<sst xmlns="http://schemas.openxmlformats.org/spreadsheetml/2006/main" count="233" uniqueCount="112">
  <si>
    <t>Alquileres a pagar</t>
  </si>
  <si>
    <t>10.000Anticipo a proveedores de bienes de uso160000</t>
  </si>
  <si>
    <t>ABanco Suizo Cta. Cte. En pesos118.098</t>
  </si>
  <si>
    <t>Banco Suizo Plazo Fijo1.500</t>
  </si>
  <si>
    <t>Bonificaciones otorgadas1.345</t>
  </si>
  <si>
    <t>Capital social</t>
  </si>
  <si>
    <t>651668Costo de Mercaderia Vendida80.345</t>
  </si>
  <si>
    <t>Deudores por Ventas15.000Documentos a cobrar de socios24.000</t>
  </si>
  <si>
    <t>Gastos bancarios1.600</t>
  </si>
  <si>
    <t>Gastos de publicidad y promoción16.000</t>
  </si>
  <si>
    <t>Gastos papeleria 2.567</t>
  </si>
  <si>
    <t>Gastos por alquileres galpón de ventas20000</t>
  </si>
  <si>
    <t>IVA a pagar</t>
  </si>
  <si>
    <t>15000Mercaderías 45.780</t>
  </si>
  <si>
    <t>BProveedores 15567Provisión facturas a recibir</t>
  </si>
  <si>
    <t>1500Terrenos357.000</t>
  </si>
  <si>
    <t>CValores a depositar4.500</t>
  </si>
  <si>
    <t>Ventas154000Totales847.735847.735</t>
  </si>
  <si>
    <t>+</t>
  </si>
  <si>
    <t>p</t>
  </si>
  <si>
    <t>INGRESO</t>
  </si>
  <si>
    <t>EGRESO</t>
  </si>
  <si>
    <t>BANCO</t>
  </si>
  <si>
    <t>CAJA</t>
  </si>
  <si>
    <t>MB</t>
  </si>
  <si>
    <t>PU</t>
  </si>
  <si>
    <t>BRUTO</t>
  </si>
  <si>
    <t>VENTAS</t>
  </si>
  <si>
    <t>GASTOS</t>
  </si>
  <si>
    <t>GO</t>
  </si>
  <si>
    <t>COMISION</t>
  </si>
  <si>
    <t>VENDIDAS</t>
  </si>
  <si>
    <t>GASTO</t>
  </si>
  <si>
    <t>COSTO</t>
  </si>
  <si>
    <t>RES OP</t>
  </si>
  <si>
    <t>SALDO</t>
  </si>
  <si>
    <t>TOTAL PN</t>
  </si>
  <si>
    <t>CAPITAL + RESULTADOS</t>
  </si>
  <si>
    <t>LIBRO DIARIO</t>
  </si>
  <si>
    <t>PN</t>
  </si>
  <si>
    <t>DEBE</t>
  </si>
  <si>
    <t>HABER</t>
  </si>
  <si>
    <t>EFECTIVO</t>
  </si>
  <si>
    <t>MERCADERIA</t>
  </si>
  <si>
    <t>A</t>
  </si>
  <si>
    <t>CTA CTE RIO</t>
  </si>
  <si>
    <t>P</t>
  </si>
  <si>
    <t>IVA</t>
  </si>
  <si>
    <t>DEBITO FISCAL</t>
  </si>
  <si>
    <t>CAJA Y BANCOS</t>
  </si>
  <si>
    <t>-</t>
  </si>
  <si>
    <t>MERCADERIAS</t>
  </si>
  <si>
    <t>VENTA</t>
  </si>
  <si>
    <t>RP</t>
  </si>
  <si>
    <t>RN</t>
  </si>
  <si>
    <t>CMV</t>
  </si>
  <si>
    <t>USD</t>
  </si>
  <si>
    <t>CREDITO POR VENTAS</t>
  </si>
  <si>
    <t>PAGARÉ</t>
  </si>
  <si>
    <t>GASTOS ADMIN</t>
  </si>
  <si>
    <t>CREDITO FISCAL</t>
  </si>
  <si>
    <t xml:space="preserve"> A</t>
  </si>
  <si>
    <t>ALQUILERES</t>
  </si>
  <si>
    <t>DAÑOS</t>
  </si>
  <si>
    <t>PROVEEDORES</t>
  </si>
  <si>
    <t>CAJONES</t>
  </si>
  <si>
    <t>TRANSPORTE</t>
  </si>
  <si>
    <t>COSTOS OPERATIVOS</t>
  </si>
  <si>
    <t>OTROS CREDITOS</t>
  </si>
  <si>
    <t>proveedores</t>
  </si>
  <si>
    <t>MANTENIMIENTO</t>
  </si>
  <si>
    <t>Debe</t>
  </si>
  <si>
    <t>Haber</t>
  </si>
  <si>
    <t>A+</t>
  </si>
  <si>
    <t>Caja</t>
  </si>
  <si>
    <t>Mercaderías</t>
  </si>
  <si>
    <t>PN+</t>
  </si>
  <si>
    <t>a</t>
  </si>
  <si>
    <t>Capital Social</t>
  </si>
  <si>
    <t>Según Contrato Social, firmado entre los socios Garrido y Peralta.</t>
  </si>
  <si>
    <t xml:space="preserve">                                      </t>
  </si>
  <si>
    <t>Banco Santander Río Cta Cte</t>
  </si>
  <si>
    <t>A-</t>
  </si>
  <si>
    <t>Según Boleta de depósito, emitida por el Banco Santander Río.</t>
  </si>
  <si>
    <t>Caja Moneda Extranjera</t>
  </si>
  <si>
    <t>Documentos a cobrar</t>
  </si>
  <si>
    <t>R+</t>
  </si>
  <si>
    <t>Ventas</t>
  </si>
  <si>
    <t>P+</t>
  </si>
  <si>
    <t>IVA DF</t>
  </si>
  <si>
    <t>Según Factura duplicado, emitida por Naranja S.H.</t>
  </si>
  <si>
    <t>R-</t>
  </si>
  <si>
    <t>Costo de mercaderías vendidas</t>
  </si>
  <si>
    <t>Según Ficha de Stock</t>
  </si>
  <si>
    <t>Gastos por alquileres</t>
  </si>
  <si>
    <t>IVA CF</t>
  </si>
  <si>
    <t>Según Contrato de alquiler y Recibo original emitido por el locador.</t>
  </si>
  <si>
    <t>Mercaderías falladas</t>
  </si>
  <si>
    <t>Según Siniestro / Remito interno de baja de mercaderías, emitido por Naranja S.H.</t>
  </si>
  <si>
    <t>Documentos a pagar</t>
  </si>
  <si>
    <t>Según Factura original, emitida por Grapefruit S.A. y Copia del documento a pagar.</t>
  </si>
  <si>
    <t>P-</t>
  </si>
  <si>
    <t>Préstamo de Gustavo Garrido</t>
  </si>
  <si>
    <t>Según Recibo original, emitido por Grapefruit S.A.</t>
  </si>
  <si>
    <t>Gastos bancarios</t>
  </si>
  <si>
    <t>Según Nota de Débito, emitida por el Banco Santander Río.</t>
  </si>
  <si>
    <t>CAPITAL</t>
  </si>
  <si>
    <t xml:space="preserve">DEUDA </t>
  </si>
  <si>
    <t>AÑO</t>
  </si>
  <si>
    <t>caja</t>
  </si>
  <si>
    <t>capital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</si>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</sst>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 * #,##0.000_ ;_ * \-#,##0.0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b/>
      <u/>
      <sz val="11"/>
      <color theme="1"/>
      <name val="Garamond"/>
      <family val="1"/>
    </font>
    <font>
      <sz val="11"/>
      <color theme="1"/>
      <name val="Garamond"/>
      <family val="1"/>
    </font>
    <font>
      <sz val="9"/>
      <color theme="1"/>
      <name val="Garamond"/>
      <family val="1"/>
    </font>
    <font>
      <b/>
      <sz val="8"/>
      <color theme="1"/>
      <name val="Garamond"/>
      <family val="1"/>
    </font>
    <font>
      <strike/>
      <sz val="11"/>
      <color theme="1"/>
      <name val="Garamond"/>
      <family val="1"/>
    </font>
    <font>
      <i/>
      <u/>
      <sz val="11"/>
      <color theme="1"/>
      <name val="Garamond"/>
      <family val="1"/>
    </font>
    <font>
      <i/>
      <sz val="11"/>
      <color theme="1"/>
      <name val="Garamond"/>
      <family val="1"/>
    </font>
    <font>
      <i/>
      <sz val="9"/>
      <color theme="1"/>
      <name val="Garamond"/>
      <family val="1"/>
    </font>
    <font>
      <i/>
      <sz val="10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4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5" fontId="4" fillId="0" borderId="0" xfId="1" applyNumberFormat="1" applyFont="1" applyAlignment="1">
      <alignment horizontal="center" vertical="center"/>
    </xf>
    <xf numFmtId="43" fontId="2" fillId="0" borderId="0" xfId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43" fontId="2" fillId="0" borderId="3" xfId="1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43" fontId="4" fillId="0" borderId="5" xfId="1" applyFont="1" applyBorder="1" applyAlignment="1">
      <alignment horizontal="center" vertical="center"/>
    </xf>
    <xf numFmtId="43" fontId="4" fillId="0" borderId="7" xfId="1" applyFont="1" applyBorder="1" applyAlignment="1">
      <alignment horizontal="center" vertical="center"/>
    </xf>
    <xf numFmtId="43" fontId="4" fillId="0" borderId="0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 indent="1"/>
    </xf>
    <xf numFmtId="0" fontId="4" fillId="0" borderId="0" xfId="0" applyFont="1" applyAlignment="1">
      <alignment horizontal="left" vertical="center"/>
    </xf>
    <xf numFmtId="0" fontId="9" fillId="0" borderId="5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3" fontId="4" fillId="0" borderId="5" xfId="1" applyFont="1" applyBorder="1" applyAlignment="1">
      <alignment horizontal="center" vertical="center"/>
    </xf>
    <xf numFmtId="43" fontId="4" fillId="0" borderId="7" xfId="1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 indent="1"/>
    </xf>
    <xf numFmtId="43" fontId="4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right" vertical="center" indent="1"/>
    </xf>
    <xf numFmtId="0" fontId="4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3" fontId="4" fillId="0" borderId="2" xfId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78D0-CC63-4EA6-AEBD-76639D877E2D}">
  <dimension ref="A2:C19"/>
  <sheetViews>
    <sheetView workbookViewId="0">
      <selection activeCell="B3" sqref="B3"/>
    </sheetView>
  </sheetViews>
  <sheetFormatPr baseColWidth="10" defaultRowHeight="14.4" x14ac:dyDescent="0.3"/>
  <cols>
    <col min="3" max="3" width="55.5546875" bestFit="1" customWidth="1"/>
  </cols>
  <sheetData>
    <row r="2" spans="1:3" x14ac:dyDescent="0.3">
      <c r="A2" t="s">
        <v>18</v>
      </c>
      <c r="B2" t="s">
        <v>19</v>
      </c>
      <c r="C2" t="s">
        <v>0</v>
      </c>
    </row>
    <row r="3" spans="1:3" x14ac:dyDescent="0.3">
      <c r="C3" t="s">
        <v>1</v>
      </c>
    </row>
    <row r="4" spans="1:3" x14ac:dyDescent="0.3">
      <c r="C4" t="s">
        <v>2</v>
      </c>
    </row>
    <row r="5" spans="1:3" x14ac:dyDescent="0.3">
      <c r="C5" t="s">
        <v>3</v>
      </c>
    </row>
    <row r="6" spans="1:3" x14ac:dyDescent="0.3">
      <c r="C6" t="s">
        <v>4</v>
      </c>
    </row>
    <row r="7" spans="1:3" x14ac:dyDescent="0.3">
      <c r="C7" t="s">
        <v>5</v>
      </c>
    </row>
    <row r="8" spans="1:3" x14ac:dyDescent="0.3">
      <c r="C8" t="s">
        <v>6</v>
      </c>
    </row>
    <row r="9" spans="1:3" x14ac:dyDescent="0.3">
      <c r="C9" t="s">
        <v>7</v>
      </c>
    </row>
    <row r="10" spans="1:3" x14ac:dyDescent="0.3">
      <c r="C10" t="s">
        <v>8</v>
      </c>
    </row>
    <row r="11" spans="1:3" x14ac:dyDescent="0.3">
      <c r="C11" t="s">
        <v>9</v>
      </c>
    </row>
    <row r="12" spans="1:3" x14ac:dyDescent="0.3">
      <c r="C12" t="s">
        <v>10</v>
      </c>
    </row>
    <row r="13" spans="1:3" x14ac:dyDescent="0.3">
      <c r="C13" t="s">
        <v>11</v>
      </c>
    </row>
    <row r="14" spans="1:3" x14ac:dyDescent="0.3">
      <c r="C14" t="s">
        <v>12</v>
      </c>
    </row>
    <row r="15" spans="1:3" x14ac:dyDescent="0.3">
      <c r="C15" t="s">
        <v>13</v>
      </c>
    </row>
    <row r="16" spans="1:3" x14ac:dyDescent="0.3">
      <c r="C16" t="s">
        <v>14</v>
      </c>
    </row>
    <row r="17" spans="3:3" x14ac:dyDescent="0.3">
      <c r="C17" t="s">
        <v>15</v>
      </c>
    </row>
    <row r="18" spans="3:3" x14ac:dyDescent="0.3">
      <c r="C18" t="s">
        <v>16</v>
      </c>
    </row>
    <row r="19" spans="3:3" x14ac:dyDescent="0.3">
      <c r="C1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0A58-2D69-4124-A74E-6DBFCA676E93}">
  <dimension ref="A2:G23"/>
  <sheetViews>
    <sheetView workbookViewId="0">
      <selection activeCell="D5" sqref="D5"/>
    </sheetView>
  </sheetViews>
  <sheetFormatPr baseColWidth="10" defaultRowHeight="14.4" x14ac:dyDescent="0.3"/>
  <cols>
    <col min="1" max="1" width="11.5546875" style="1"/>
    <col min="2" max="2" width="11.6640625" style="1" bestFit="1" customWidth="1"/>
    <col min="3" max="3" width="12.5546875" style="1" bestFit="1" customWidth="1"/>
    <col min="4" max="4" width="11.5546875" style="1"/>
    <col min="5" max="5" width="11.6640625" style="1" bestFit="1" customWidth="1"/>
    <col min="6" max="6" width="13.21875" style="1" bestFit="1" customWidth="1"/>
    <col min="7" max="7" width="12.5546875" style="1" bestFit="1" customWidth="1"/>
    <col min="8" max="16384" width="11.5546875" style="1"/>
  </cols>
  <sheetData>
    <row r="2" spans="1:7" x14ac:dyDescent="0.3">
      <c r="B2" s="1" t="s">
        <v>22</v>
      </c>
      <c r="C2" s="1" t="s">
        <v>23</v>
      </c>
    </row>
    <row r="3" spans="1:7" x14ac:dyDescent="0.3">
      <c r="A3" s="1" t="s">
        <v>20</v>
      </c>
      <c r="B3" s="1">
        <v>400000</v>
      </c>
      <c r="C3" s="1">
        <v>100000</v>
      </c>
    </row>
    <row r="4" spans="1:7" x14ac:dyDescent="0.3">
      <c r="B4" s="1">
        <v>300000</v>
      </c>
    </row>
    <row r="6" spans="1:7" x14ac:dyDescent="0.3">
      <c r="A6" s="1" t="s">
        <v>21</v>
      </c>
      <c r="B6" s="1">
        <v>-140000</v>
      </c>
      <c r="C6" s="1">
        <f>F17</f>
        <v>-12000</v>
      </c>
      <c r="D6" s="1" t="s">
        <v>32</v>
      </c>
      <c r="E6" s="1">
        <f>50*6000</f>
        <v>300000</v>
      </c>
      <c r="F6" s="1" t="s">
        <v>33</v>
      </c>
      <c r="G6" s="1">
        <f>E7*6000</f>
        <v>210000</v>
      </c>
    </row>
    <row r="7" spans="1:7" x14ac:dyDescent="0.3">
      <c r="C7" s="1">
        <f>F18</f>
        <v>-30000</v>
      </c>
      <c r="D7" s="1" t="s">
        <v>31</v>
      </c>
      <c r="E7" s="1">
        <f>50*0.7</f>
        <v>35</v>
      </c>
      <c r="F7" s="1" t="s">
        <v>27</v>
      </c>
      <c r="G7" s="1">
        <f>+G6/0.7</f>
        <v>300000</v>
      </c>
    </row>
    <row r="9" spans="1:7" x14ac:dyDescent="0.3">
      <c r="E9" s="1" t="s">
        <v>24</v>
      </c>
      <c r="F9" s="1">
        <v>0.7</v>
      </c>
    </row>
    <row r="10" spans="1:7" x14ac:dyDescent="0.3">
      <c r="A10" s="1" t="s">
        <v>35</v>
      </c>
      <c r="B10" s="1">
        <f>+SUM(B3:B9)</f>
        <v>560000</v>
      </c>
      <c r="C10" s="1">
        <f>+SUM(C3:C9)</f>
        <v>58000</v>
      </c>
      <c r="E10" s="1" t="s">
        <v>25</v>
      </c>
      <c r="F10" s="1">
        <f>+G7/35</f>
        <v>8571.4285714285706</v>
      </c>
    </row>
    <row r="11" spans="1:7" x14ac:dyDescent="0.3">
      <c r="E11" s="1" t="s">
        <v>27</v>
      </c>
      <c r="F11" s="1">
        <f>+G7</f>
        <v>300000</v>
      </c>
    </row>
    <row r="14" spans="1:7" x14ac:dyDescent="0.3">
      <c r="E14" s="1" t="s">
        <v>27</v>
      </c>
      <c r="F14" s="1">
        <f>+F11</f>
        <v>300000</v>
      </c>
    </row>
    <row r="15" spans="1:7" x14ac:dyDescent="0.3">
      <c r="E15" s="1" t="s">
        <v>28</v>
      </c>
      <c r="F15" s="1">
        <f>-G6</f>
        <v>-210000</v>
      </c>
    </row>
    <row r="16" spans="1:7" x14ac:dyDescent="0.3">
      <c r="E16" s="1" t="s">
        <v>26</v>
      </c>
      <c r="F16" s="1">
        <f>+F14+F15</f>
        <v>90000</v>
      </c>
    </row>
    <row r="17" spans="5:6" x14ac:dyDescent="0.3">
      <c r="E17" s="1" t="s">
        <v>29</v>
      </c>
      <c r="F17" s="1">
        <v>-12000</v>
      </c>
    </row>
    <row r="18" spans="5:6" x14ac:dyDescent="0.3">
      <c r="E18" s="1" t="s">
        <v>30</v>
      </c>
      <c r="F18" s="1">
        <f>-0.1*F14</f>
        <v>-30000</v>
      </c>
    </row>
    <row r="19" spans="5:6" x14ac:dyDescent="0.3">
      <c r="E19" s="1" t="s">
        <v>34</v>
      </c>
      <c r="F19" s="1">
        <f>+SUM(F16:F18)</f>
        <v>48000</v>
      </c>
    </row>
    <row r="23" spans="5:6" x14ac:dyDescent="0.3">
      <c r="E23" s="1" t="s">
        <v>36</v>
      </c>
      <c r="F23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4691-199B-45AC-99E7-EF571861F3AB}">
  <dimension ref="A1:X49"/>
  <sheetViews>
    <sheetView topLeftCell="A16" zoomScale="70" zoomScaleNormal="70" workbookViewId="0">
      <selection activeCell="B41" sqref="B41"/>
    </sheetView>
  </sheetViews>
  <sheetFormatPr baseColWidth="10" defaultRowHeight="14.4" x14ac:dyDescent="0.3"/>
  <cols>
    <col min="3" max="3" width="19.21875" bestFit="1" customWidth="1"/>
    <col min="4" max="4" width="21.44140625" customWidth="1"/>
    <col min="5" max="6" width="11.5546875" style="1"/>
  </cols>
  <sheetData>
    <row r="1" spans="1:24" x14ac:dyDescent="0.3">
      <c r="A1" t="s">
        <v>38</v>
      </c>
      <c r="E1" s="1">
        <f>+SUM(E4:E1048576)</f>
        <v>39439</v>
      </c>
      <c r="F1" s="1">
        <f>+SUM(F4:F1048576)</f>
        <v>43674</v>
      </c>
      <c r="H1" s="2"/>
      <c r="I1" s="3"/>
      <c r="J1" s="3"/>
      <c r="K1" s="4"/>
      <c r="L1" s="4"/>
      <c r="M1" s="5"/>
      <c r="N1" s="5"/>
      <c r="O1" s="6"/>
      <c r="P1" s="6"/>
      <c r="Q1" s="6"/>
      <c r="R1" s="7"/>
      <c r="S1" s="8" t="s">
        <v>71</v>
      </c>
      <c r="T1" s="8"/>
      <c r="U1" s="8" t="s">
        <v>72</v>
      </c>
      <c r="V1" s="8"/>
      <c r="W1" s="44">
        <f>+SUM(S3:T1048576)</f>
        <v>45528</v>
      </c>
      <c r="X1" s="44">
        <f>+SUM(T3:U1048576)</f>
        <v>50368</v>
      </c>
    </row>
    <row r="2" spans="1:24" x14ac:dyDescent="0.3">
      <c r="E2"/>
      <c r="F2"/>
      <c r="H2" s="9">
        <v>1</v>
      </c>
      <c r="I2" s="10"/>
      <c r="J2" s="11"/>
      <c r="K2" s="12"/>
      <c r="L2" s="12"/>
      <c r="M2" s="13"/>
      <c r="N2" s="13"/>
      <c r="O2" s="14"/>
      <c r="P2" s="14"/>
      <c r="Q2" s="14"/>
      <c r="R2" s="12"/>
      <c r="S2" s="15"/>
      <c r="T2" s="15"/>
      <c r="U2" s="15"/>
      <c r="V2" s="15"/>
    </row>
    <row r="3" spans="1:24" x14ac:dyDescent="0.3">
      <c r="E3" t="s">
        <v>40</v>
      </c>
      <c r="F3" t="s">
        <v>41</v>
      </c>
      <c r="H3" s="16" t="s">
        <v>73</v>
      </c>
      <c r="I3" s="17" t="s">
        <v>74</v>
      </c>
      <c r="J3" s="18"/>
      <c r="K3" s="19"/>
      <c r="L3" s="11"/>
      <c r="M3" s="5"/>
      <c r="N3" s="5"/>
      <c r="O3" s="6"/>
      <c r="P3" s="6"/>
      <c r="Q3" s="6"/>
      <c r="R3" s="11"/>
      <c r="S3" s="20">
        <v>10000</v>
      </c>
      <c r="T3" s="21"/>
      <c r="U3" s="22"/>
      <c r="V3" s="21"/>
    </row>
    <row r="4" spans="1:24" x14ac:dyDescent="0.3">
      <c r="A4">
        <v>1</v>
      </c>
      <c r="H4" s="23" t="s">
        <v>73</v>
      </c>
      <c r="I4" s="17" t="s">
        <v>75</v>
      </c>
      <c r="J4" s="19"/>
      <c r="K4" s="19"/>
      <c r="L4" s="19"/>
      <c r="M4" s="5"/>
      <c r="N4" s="5"/>
      <c r="O4" s="6"/>
      <c r="P4" s="6"/>
      <c r="Q4" s="6"/>
      <c r="R4" s="6"/>
      <c r="S4" s="20">
        <v>10000</v>
      </c>
      <c r="T4" s="21"/>
      <c r="U4" s="20"/>
      <c r="V4" s="21"/>
    </row>
    <row r="5" spans="1:24" x14ac:dyDescent="0.3">
      <c r="A5" t="s">
        <v>18</v>
      </c>
      <c r="B5" t="s">
        <v>44</v>
      </c>
      <c r="C5" t="s">
        <v>42</v>
      </c>
      <c r="D5" t="s">
        <v>49</v>
      </c>
      <c r="E5" s="1">
        <v>5000</v>
      </c>
      <c r="H5" s="23" t="s">
        <v>76</v>
      </c>
      <c r="I5" s="17"/>
      <c r="J5" s="19"/>
      <c r="K5" s="19"/>
      <c r="L5" s="24" t="s">
        <v>77</v>
      </c>
      <c r="M5" s="25" t="s">
        <v>78</v>
      </c>
      <c r="N5" s="25"/>
      <c r="O5" s="6"/>
      <c r="P5" s="6"/>
      <c r="Q5" s="6"/>
      <c r="R5" s="6"/>
      <c r="S5" s="20"/>
      <c r="T5" s="22"/>
      <c r="U5" s="20">
        <f>+S3+S4</f>
        <v>20000</v>
      </c>
      <c r="V5" s="21"/>
    </row>
    <row r="6" spans="1:24" x14ac:dyDescent="0.3">
      <c r="A6" t="s">
        <v>18</v>
      </c>
      <c r="B6" t="s">
        <v>44</v>
      </c>
      <c r="D6" t="s">
        <v>43</v>
      </c>
      <c r="E6" s="1">
        <v>10000</v>
      </c>
      <c r="H6" s="23"/>
      <c r="I6" s="26" t="s">
        <v>79</v>
      </c>
      <c r="J6" s="19"/>
      <c r="K6" s="19"/>
      <c r="L6" s="24"/>
      <c r="M6" s="25"/>
      <c r="N6" s="25"/>
      <c r="O6" s="6"/>
      <c r="P6" s="6"/>
      <c r="Q6" s="6"/>
      <c r="R6" s="6"/>
      <c r="S6" s="20"/>
      <c r="T6" s="22"/>
      <c r="U6" s="20"/>
      <c r="V6" s="21"/>
    </row>
    <row r="7" spans="1:24" x14ac:dyDescent="0.3">
      <c r="A7" t="s">
        <v>18</v>
      </c>
      <c r="B7" t="s">
        <v>44</v>
      </c>
      <c r="C7" t="s">
        <v>45</v>
      </c>
      <c r="D7" t="s">
        <v>49</v>
      </c>
      <c r="E7" s="1">
        <v>5000</v>
      </c>
      <c r="H7" s="27"/>
      <c r="I7" s="28" t="s">
        <v>80</v>
      </c>
      <c r="J7" s="28"/>
      <c r="K7" s="28"/>
      <c r="L7" s="28"/>
      <c r="M7" s="29"/>
      <c r="N7" s="29"/>
      <c r="O7" s="28" t="s">
        <v>80</v>
      </c>
      <c r="P7" s="28"/>
      <c r="Q7" s="28"/>
      <c r="R7" s="30"/>
      <c r="S7" s="20"/>
      <c r="T7" s="22"/>
      <c r="U7" s="20"/>
      <c r="V7" s="21"/>
    </row>
    <row r="8" spans="1:24" x14ac:dyDescent="0.3">
      <c r="A8" t="s">
        <v>18</v>
      </c>
      <c r="B8" t="s">
        <v>39</v>
      </c>
      <c r="F8" s="1">
        <v>20000</v>
      </c>
      <c r="H8" s="23" t="s">
        <v>73</v>
      </c>
      <c r="I8" s="17" t="s">
        <v>81</v>
      </c>
      <c r="J8" s="19"/>
      <c r="K8" s="19"/>
      <c r="L8" s="19"/>
      <c r="M8" s="5"/>
      <c r="N8" s="5"/>
      <c r="O8" s="6"/>
      <c r="P8" s="6"/>
      <c r="Q8" s="6"/>
      <c r="R8" s="11"/>
      <c r="S8" s="20">
        <f>+S3*0.5</f>
        <v>5000</v>
      </c>
      <c r="T8" s="22"/>
      <c r="U8" s="20"/>
      <c r="V8" s="21"/>
    </row>
    <row r="9" spans="1:24" x14ac:dyDescent="0.3">
      <c r="H9" s="23" t="s">
        <v>82</v>
      </c>
      <c r="I9" s="17"/>
      <c r="J9" s="19"/>
      <c r="K9" s="19"/>
      <c r="L9" s="24" t="s">
        <v>77</v>
      </c>
      <c r="M9" s="25" t="s">
        <v>74</v>
      </c>
      <c r="N9" s="5"/>
      <c r="O9" s="6"/>
      <c r="P9" s="6"/>
      <c r="Q9" s="6"/>
      <c r="R9" s="6"/>
      <c r="S9" s="20"/>
      <c r="T9" s="22"/>
      <c r="U9" s="20">
        <f>+S8</f>
        <v>5000</v>
      </c>
      <c r="V9" s="21"/>
    </row>
    <row r="10" spans="1:24" x14ac:dyDescent="0.3">
      <c r="H10" s="23"/>
      <c r="I10" s="26" t="s">
        <v>83</v>
      </c>
      <c r="J10" s="19"/>
      <c r="K10" s="19"/>
      <c r="L10" s="24"/>
      <c r="M10" s="25"/>
      <c r="N10" s="5"/>
      <c r="O10" s="6"/>
      <c r="P10" s="6"/>
      <c r="Q10" s="6"/>
      <c r="R10" s="6"/>
      <c r="S10" s="20"/>
      <c r="T10" s="22"/>
      <c r="U10" s="20"/>
      <c r="V10" s="21"/>
    </row>
    <row r="11" spans="1:24" x14ac:dyDescent="0.3">
      <c r="H11" s="9">
        <v>2</v>
      </c>
      <c r="I11" s="31" t="s">
        <v>80</v>
      </c>
      <c r="J11" s="28"/>
      <c r="K11" s="28"/>
      <c r="L11" s="28"/>
      <c r="M11" s="29"/>
      <c r="N11" s="29"/>
      <c r="O11" s="28" t="s">
        <v>80</v>
      </c>
      <c r="P11" s="28"/>
      <c r="Q11" s="28"/>
      <c r="R11" s="28"/>
      <c r="S11" s="20"/>
      <c r="T11" s="22"/>
      <c r="U11" s="20"/>
      <c r="V11" s="22"/>
    </row>
    <row r="12" spans="1:24" x14ac:dyDescent="0.3">
      <c r="A12">
        <v>2</v>
      </c>
      <c r="H12" s="23" t="s">
        <v>73</v>
      </c>
      <c r="I12" s="17" t="s">
        <v>84</v>
      </c>
      <c r="J12" s="19"/>
      <c r="K12" s="19"/>
      <c r="L12" s="19"/>
      <c r="M12" s="5"/>
      <c r="N12" s="5"/>
      <c r="O12" s="6"/>
      <c r="P12" s="6"/>
      <c r="Q12" s="6"/>
      <c r="R12" s="11"/>
      <c r="S12" s="20">
        <f>+SUM($O$53:$P$54)*0.5</f>
        <v>0</v>
      </c>
      <c r="T12" s="22"/>
      <c r="U12" s="20"/>
      <c r="V12" s="22"/>
    </row>
    <row r="13" spans="1:24" x14ac:dyDescent="0.3">
      <c r="H13" s="23" t="s">
        <v>73</v>
      </c>
      <c r="I13" s="17" t="s">
        <v>85</v>
      </c>
      <c r="J13" s="19"/>
      <c r="K13" s="19"/>
      <c r="L13" s="19"/>
      <c r="M13" s="5"/>
      <c r="N13" s="5"/>
      <c r="O13" s="6"/>
      <c r="P13" s="6"/>
      <c r="Q13" s="6"/>
      <c r="R13" s="11"/>
      <c r="S13" s="20">
        <f>+SUM($O$53:$P$54)*0.5</f>
        <v>0</v>
      </c>
      <c r="T13" s="22"/>
      <c r="U13" s="20"/>
      <c r="V13" s="22"/>
    </row>
    <row r="14" spans="1:24" x14ac:dyDescent="0.3">
      <c r="A14" t="s">
        <v>50</v>
      </c>
      <c r="B14" t="s">
        <v>44</v>
      </c>
      <c r="C14" t="s">
        <v>52</v>
      </c>
      <c r="D14" t="s">
        <v>51</v>
      </c>
      <c r="F14" s="1">
        <f>0.25*E6</f>
        <v>2500</v>
      </c>
      <c r="H14" s="23" t="s">
        <v>86</v>
      </c>
      <c r="I14" s="17"/>
      <c r="J14" s="19"/>
      <c r="K14" s="19"/>
      <c r="L14" s="24" t="s">
        <v>77</v>
      </c>
      <c r="M14" s="25" t="s">
        <v>87</v>
      </c>
      <c r="N14" s="5"/>
      <c r="O14" s="6"/>
      <c r="P14" s="6"/>
      <c r="Q14" s="6"/>
      <c r="R14" s="6"/>
      <c r="S14" s="20"/>
      <c r="T14" s="22"/>
      <c r="U14" s="20">
        <v>4000</v>
      </c>
      <c r="V14" s="21"/>
    </row>
    <row r="15" spans="1:24" x14ac:dyDescent="0.3">
      <c r="A15" t="s">
        <v>18</v>
      </c>
      <c r="B15" t="s">
        <v>46</v>
      </c>
      <c r="C15" t="s">
        <v>47</v>
      </c>
      <c r="D15" t="s">
        <v>48</v>
      </c>
      <c r="F15" s="1">
        <f>0.21*4000</f>
        <v>840</v>
      </c>
      <c r="H15" s="23" t="s">
        <v>88</v>
      </c>
      <c r="I15" s="17"/>
      <c r="J15" s="19"/>
      <c r="K15" s="19"/>
      <c r="L15" s="24" t="s">
        <v>77</v>
      </c>
      <c r="M15" s="25" t="s">
        <v>89</v>
      </c>
      <c r="N15" s="5"/>
      <c r="O15" s="6"/>
      <c r="P15" s="6"/>
      <c r="Q15" s="6"/>
      <c r="R15" s="6"/>
      <c r="S15" s="20"/>
      <c r="T15" s="22"/>
      <c r="U15" s="20">
        <f>+U14*0.21</f>
        <v>840</v>
      </c>
      <c r="V15" s="21"/>
    </row>
    <row r="16" spans="1:24" x14ac:dyDescent="0.3">
      <c r="A16" t="s">
        <v>18</v>
      </c>
      <c r="B16" t="s">
        <v>44</v>
      </c>
      <c r="C16" t="s">
        <v>56</v>
      </c>
      <c r="D16" t="s">
        <v>57</v>
      </c>
      <c r="E16" s="1">
        <v>2420</v>
      </c>
      <c r="H16" s="23"/>
      <c r="I16" s="26" t="s">
        <v>90</v>
      </c>
      <c r="J16" s="19"/>
      <c r="K16" s="19"/>
      <c r="L16" s="24"/>
      <c r="M16" s="25"/>
      <c r="N16" s="5"/>
      <c r="O16" s="6"/>
      <c r="P16" s="6"/>
      <c r="Q16" s="6"/>
      <c r="R16" s="6"/>
      <c r="S16" s="20"/>
      <c r="T16" s="22"/>
      <c r="U16" s="20"/>
      <c r="V16" s="21"/>
    </row>
    <row r="17" spans="1:22" x14ac:dyDescent="0.3">
      <c r="A17" t="s">
        <v>18</v>
      </c>
      <c r="B17" t="s">
        <v>44</v>
      </c>
      <c r="C17" t="s">
        <v>58</v>
      </c>
      <c r="D17" t="s">
        <v>57</v>
      </c>
      <c r="E17" s="1">
        <v>2420</v>
      </c>
      <c r="H17" s="23"/>
      <c r="I17" s="31" t="s">
        <v>80</v>
      </c>
      <c r="J17" s="28"/>
      <c r="K17" s="28"/>
      <c r="L17" s="28"/>
      <c r="M17" s="29"/>
      <c r="N17" s="29"/>
      <c r="O17" s="28" t="s">
        <v>80</v>
      </c>
      <c r="P17" s="28"/>
      <c r="Q17" s="28"/>
      <c r="R17" s="28"/>
      <c r="S17" s="20"/>
      <c r="T17" s="22"/>
      <c r="U17" s="20"/>
      <c r="V17" s="21"/>
    </row>
    <row r="18" spans="1:22" x14ac:dyDescent="0.3">
      <c r="B18" t="s">
        <v>53</v>
      </c>
      <c r="D18" t="s">
        <v>27</v>
      </c>
      <c r="F18" s="1">
        <v>4000</v>
      </c>
      <c r="H18" s="23" t="s">
        <v>91</v>
      </c>
      <c r="I18" s="17" t="s">
        <v>92</v>
      </c>
      <c r="J18" s="19"/>
      <c r="K18" s="19"/>
      <c r="L18" s="24"/>
      <c r="M18" s="25"/>
      <c r="N18" s="5"/>
      <c r="O18" s="6"/>
      <c r="P18" s="6"/>
      <c r="Q18" s="6"/>
      <c r="R18" s="6"/>
      <c r="S18" s="20">
        <f>0.25*S4</f>
        <v>2500</v>
      </c>
      <c r="T18" s="22"/>
      <c r="U18" s="20"/>
      <c r="V18" s="21"/>
    </row>
    <row r="19" spans="1:22" x14ac:dyDescent="0.3">
      <c r="H19" s="23" t="s">
        <v>82</v>
      </c>
      <c r="I19" s="17"/>
      <c r="J19" s="19"/>
      <c r="K19" s="19"/>
      <c r="L19" s="24" t="s">
        <v>77</v>
      </c>
      <c r="M19" s="25" t="s">
        <v>75</v>
      </c>
      <c r="N19" s="5"/>
      <c r="O19" s="6"/>
      <c r="P19" s="6"/>
      <c r="Q19" s="6"/>
      <c r="R19" s="6"/>
      <c r="S19" s="20"/>
      <c r="T19" s="22"/>
      <c r="U19" s="20">
        <f>+S18</f>
        <v>2500</v>
      </c>
      <c r="V19" s="21"/>
    </row>
    <row r="20" spans="1:22" x14ac:dyDescent="0.3">
      <c r="B20" t="s">
        <v>54</v>
      </c>
      <c r="C20" t="s">
        <v>55</v>
      </c>
      <c r="E20" s="1">
        <f>0.25*E6</f>
        <v>2500</v>
      </c>
      <c r="H20" s="23"/>
      <c r="I20" s="26" t="s">
        <v>93</v>
      </c>
      <c r="J20" s="19"/>
      <c r="K20" s="19"/>
      <c r="L20" s="24"/>
      <c r="M20" s="25"/>
      <c r="N20" s="5"/>
      <c r="O20" s="6"/>
      <c r="P20" s="6"/>
      <c r="Q20" s="6"/>
      <c r="R20" s="6"/>
      <c r="S20" s="20"/>
      <c r="T20" s="22"/>
      <c r="U20" s="20"/>
      <c r="V20" s="21"/>
    </row>
    <row r="21" spans="1:22" x14ac:dyDescent="0.3">
      <c r="H21" s="9">
        <v>3</v>
      </c>
      <c r="I21" s="31" t="s">
        <v>80</v>
      </c>
      <c r="J21" s="28"/>
      <c r="K21" s="28"/>
      <c r="L21" s="28"/>
      <c r="M21" s="29"/>
      <c r="N21" s="29"/>
      <c r="O21" s="28" t="s">
        <v>80</v>
      </c>
      <c r="P21" s="28"/>
      <c r="Q21" s="28"/>
      <c r="R21" s="28"/>
      <c r="S21" s="20"/>
      <c r="T21" s="22"/>
      <c r="U21" s="20"/>
      <c r="V21" s="21"/>
    </row>
    <row r="22" spans="1:22" x14ac:dyDescent="0.3">
      <c r="A22">
        <v>3</v>
      </c>
      <c r="H22" s="23" t="s">
        <v>91</v>
      </c>
      <c r="I22" s="17" t="s">
        <v>94</v>
      </c>
      <c r="J22" s="19"/>
      <c r="K22" s="19"/>
      <c r="L22" s="19"/>
      <c r="M22" s="5"/>
      <c r="N22" s="5"/>
      <c r="O22" s="6"/>
      <c r="P22" s="6"/>
      <c r="Q22" s="6"/>
      <c r="R22" s="11"/>
      <c r="S22" s="20">
        <v>3000</v>
      </c>
      <c r="T22" s="22"/>
      <c r="U22" s="20"/>
      <c r="V22" s="21"/>
    </row>
    <row r="23" spans="1:22" x14ac:dyDescent="0.3">
      <c r="B23" t="s">
        <v>54</v>
      </c>
      <c r="D23" t="s">
        <v>62</v>
      </c>
      <c r="E23" s="1">
        <f>3000</f>
        <v>3000</v>
      </c>
      <c r="H23" s="23" t="s">
        <v>73</v>
      </c>
      <c r="I23" s="17" t="s">
        <v>95</v>
      </c>
      <c r="J23" s="19"/>
      <c r="K23" s="19"/>
      <c r="L23" s="19"/>
      <c r="M23" s="5"/>
      <c r="N23" s="5"/>
      <c r="O23" s="6"/>
      <c r="P23" s="6"/>
      <c r="Q23" s="6"/>
      <c r="R23" s="11"/>
      <c r="S23" s="20">
        <f>+S22*0.21</f>
        <v>630</v>
      </c>
      <c r="T23" s="22"/>
      <c r="U23" s="32"/>
      <c r="V23" s="33"/>
    </row>
    <row r="24" spans="1:22" x14ac:dyDescent="0.3">
      <c r="A24" t="s">
        <v>50</v>
      </c>
      <c r="B24" t="s">
        <v>44</v>
      </c>
      <c r="C24" t="s">
        <v>45</v>
      </c>
      <c r="D24" t="s">
        <v>23</v>
      </c>
      <c r="F24" s="1">
        <f>3000*1.21</f>
        <v>3630</v>
      </c>
      <c r="H24" s="23" t="s">
        <v>82</v>
      </c>
      <c r="I24" s="17"/>
      <c r="J24" s="19"/>
      <c r="K24" s="19"/>
      <c r="L24" s="24" t="s">
        <v>77</v>
      </c>
      <c r="M24" s="25" t="s">
        <v>81</v>
      </c>
      <c r="N24" s="5"/>
      <c r="O24" s="6"/>
      <c r="P24" s="6"/>
      <c r="Q24" s="6"/>
      <c r="R24" s="6"/>
      <c r="S24" s="20"/>
      <c r="T24" s="22"/>
      <c r="U24" s="20">
        <f>+S22+S23</f>
        <v>3630</v>
      </c>
      <c r="V24" s="21"/>
    </row>
    <row r="25" spans="1:22" x14ac:dyDescent="0.3">
      <c r="A25" t="s">
        <v>18</v>
      </c>
      <c r="B25" t="s">
        <v>61</v>
      </c>
      <c r="D25" t="s">
        <v>60</v>
      </c>
      <c r="E25" s="1">
        <v>630</v>
      </c>
      <c r="H25" s="23"/>
      <c r="I25" s="26" t="s">
        <v>96</v>
      </c>
      <c r="J25" s="19"/>
      <c r="K25" s="19"/>
      <c r="L25" s="24"/>
      <c r="M25" s="25"/>
      <c r="N25" s="5"/>
      <c r="O25" s="6"/>
      <c r="P25" s="6"/>
      <c r="Q25" s="6"/>
      <c r="R25" s="6"/>
      <c r="S25" s="20"/>
      <c r="T25" s="22"/>
      <c r="U25" s="20"/>
      <c r="V25" s="21"/>
    </row>
    <row r="26" spans="1:22" x14ac:dyDescent="0.3">
      <c r="H26" s="9">
        <v>4</v>
      </c>
      <c r="I26" s="31" t="s">
        <v>80</v>
      </c>
      <c r="J26" s="28"/>
      <c r="K26" s="28"/>
      <c r="L26" s="28"/>
      <c r="M26" s="29"/>
      <c r="N26" s="29"/>
      <c r="O26" s="28" t="s">
        <v>80</v>
      </c>
      <c r="P26" s="28"/>
      <c r="Q26" s="28"/>
      <c r="R26" s="28"/>
      <c r="S26" s="20"/>
      <c r="T26" s="22"/>
      <c r="U26" s="20"/>
      <c r="V26" s="21"/>
    </row>
    <row r="27" spans="1:22" x14ac:dyDescent="0.3">
      <c r="A27">
        <v>4</v>
      </c>
      <c r="H27" s="23" t="s">
        <v>91</v>
      </c>
      <c r="I27" s="17" t="s">
        <v>97</v>
      </c>
      <c r="J27" s="19"/>
      <c r="K27" s="19"/>
      <c r="L27" s="19"/>
      <c r="M27" s="5"/>
      <c r="N27" s="5"/>
      <c r="O27" s="6"/>
      <c r="P27" s="6"/>
      <c r="Q27" s="6"/>
      <c r="R27" s="11"/>
      <c r="S27" s="20">
        <f>0.5*(S3-U19)</f>
        <v>3750</v>
      </c>
      <c r="T27" s="22"/>
      <c r="U27" s="20"/>
      <c r="V27" s="21"/>
    </row>
    <row r="28" spans="1:22" x14ac:dyDescent="0.3">
      <c r="B28" t="s">
        <v>54</v>
      </c>
      <c r="D28" t="s">
        <v>63</v>
      </c>
      <c r="E28" s="1">
        <f>-(F14-E6)/2</f>
        <v>3750</v>
      </c>
      <c r="H28" s="23" t="s">
        <v>82</v>
      </c>
      <c r="I28" s="17"/>
      <c r="J28" s="19"/>
      <c r="K28" s="19"/>
      <c r="L28" s="24" t="s">
        <v>77</v>
      </c>
      <c r="M28" s="25" t="s">
        <v>75</v>
      </c>
      <c r="N28" s="5"/>
      <c r="O28" s="6"/>
      <c r="P28" s="6"/>
      <c r="Q28" s="6"/>
      <c r="R28" s="6"/>
      <c r="S28" s="20"/>
      <c r="T28" s="22"/>
      <c r="U28" s="20">
        <f>+S27</f>
        <v>3750</v>
      </c>
      <c r="V28" s="21"/>
    </row>
    <row r="29" spans="1:22" x14ac:dyDescent="0.3">
      <c r="A29" t="s">
        <v>50</v>
      </c>
      <c r="B29" t="s">
        <v>44</v>
      </c>
      <c r="D29" t="s">
        <v>51</v>
      </c>
      <c r="F29" s="1">
        <v>3750</v>
      </c>
      <c r="H29" s="23"/>
      <c r="I29" s="34" t="s">
        <v>98</v>
      </c>
      <c r="J29" s="19"/>
      <c r="K29" s="19"/>
      <c r="L29" s="24"/>
      <c r="M29" s="25"/>
      <c r="N29" s="5"/>
      <c r="O29" s="6"/>
      <c r="P29" s="6"/>
      <c r="Q29" s="6"/>
      <c r="R29" s="6"/>
      <c r="S29" s="20"/>
      <c r="T29" s="22"/>
      <c r="U29" s="20"/>
      <c r="V29" s="21"/>
    </row>
    <row r="30" spans="1:22" x14ac:dyDescent="0.3">
      <c r="H30" s="9">
        <v>5</v>
      </c>
      <c r="I30" s="31" t="s">
        <v>80</v>
      </c>
      <c r="J30" s="28"/>
      <c r="K30" s="28"/>
      <c r="L30" s="28"/>
      <c r="M30" s="29"/>
      <c r="N30" s="29"/>
      <c r="O30" s="28" t="s">
        <v>80</v>
      </c>
      <c r="P30" s="28"/>
      <c r="Q30" s="28"/>
      <c r="R30" s="28"/>
      <c r="S30" s="20"/>
      <c r="T30" s="22"/>
      <c r="U30" s="20"/>
      <c r="V30" s="21"/>
    </row>
    <row r="31" spans="1:22" x14ac:dyDescent="0.3">
      <c r="A31">
        <v>5</v>
      </c>
      <c r="H31" s="23" t="s">
        <v>73</v>
      </c>
      <c r="I31" s="17" t="s">
        <v>75</v>
      </c>
      <c r="J31" s="19"/>
      <c r="K31" s="19"/>
      <c r="L31" s="19"/>
      <c r="M31" s="5"/>
      <c r="N31" s="5"/>
      <c r="O31" s="6"/>
      <c r="P31" s="6"/>
      <c r="Q31" s="6"/>
      <c r="R31" s="11"/>
      <c r="S31" s="20">
        <f>3500+100</f>
        <v>3600</v>
      </c>
      <c r="T31" s="22"/>
      <c r="U31" s="20"/>
      <c r="V31" s="21"/>
    </row>
    <row r="32" spans="1:22" x14ac:dyDescent="0.3">
      <c r="A32" t="s">
        <v>18</v>
      </c>
      <c r="B32" t="s">
        <v>46</v>
      </c>
      <c r="C32" t="s">
        <v>58</v>
      </c>
      <c r="D32" t="s">
        <v>64</v>
      </c>
      <c r="F32" s="1">
        <f>3500*1.21</f>
        <v>4235</v>
      </c>
      <c r="H32" s="23" t="s">
        <v>73</v>
      </c>
      <c r="I32" s="17" t="s">
        <v>95</v>
      </c>
      <c r="J32" s="19"/>
      <c r="K32" s="19"/>
      <c r="L32" s="19"/>
      <c r="M32" s="5"/>
      <c r="N32" s="5"/>
      <c r="O32" s="6"/>
      <c r="P32" s="6"/>
      <c r="Q32" s="6"/>
      <c r="R32" s="11"/>
      <c r="S32" s="20">
        <f>+S31*0.21</f>
        <v>756</v>
      </c>
      <c r="T32" s="22"/>
      <c r="U32" s="32"/>
      <c r="V32" s="33"/>
    </row>
    <row r="33" spans="1:22" x14ac:dyDescent="0.3">
      <c r="C33" t="s">
        <v>47</v>
      </c>
      <c r="D33" t="s">
        <v>60</v>
      </c>
      <c r="E33" s="1">
        <f>+E34*0.21</f>
        <v>735</v>
      </c>
      <c r="H33" s="23" t="s">
        <v>82</v>
      </c>
      <c r="I33" s="17"/>
      <c r="J33" s="19"/>
      <c r="K33" s="19"/>
      <c r="L33" s="24" t="s">
        <v>77</v>
      </c>
      <c r="M33" s="25" t="s">
        <v>74</v>
      </c>
      <c r="N33" s="5"/>
      <c r="O33" s="6"/>
      <c r="P33" s="6"/>
      <c r="Q33" s="6"/>
      <c r="R33" s="11"/>
      <c r="S33" s="32"/>
      <c r="T33" s="35"/>
      <c r="U33" s="20">
        <f>100*1.21</f>
        <v>121</v>
      </c>
      <c r="V33" s="21"/>
    </row>
    <row r="34" spans="1:22" x14ac:dyDescent="0.3">
      <c r="A34" t="s">
        <v>18</v>
      </c>
      <c r="B34" t="s">
        <v>44</v>
      </c>
      <c r="C34" t="s">
        <v>65</v>
      </c>
      <c r="D34" t="s">
        <v>43</v>
      </c>
      <c r="E34" s="1">
        <v>3500</v>
      </c>
      <c r="H34" s="23" t="s">
        <v>88</v>
      </c>
      <c r="I34" s="17"/>
      <c r="J34" s="19"/>
      <c r="K34" s="19"/>
      <c r="L34" s="24" t="s">
        <v>77</v>
      </c>
      <c r="M34" s="25" t="s">
        <v>99</v>
      </c>
      <c r="N34" s="5"/>
      <c r="O34" s="6"/>
      <c r="P34" s="6"/>
      <c r="Q34" s="6"/>
      <c r="R34" s="6"/>
      <c r="S34" s="20"/>
      <c r="T34" s="22"/>
      <c r="U34" s="20">
        <f>+S31+S32-U33</f>
        <v>4235</v>
      </c>
      <c r="V34" s="21"/>
    </row>
    <row r="35" spans="1:22" x14ac:dyDescent="0.3">
      <c r="B35" t="s">
        <v>54</v>
      </c>
      <c r="C35" t="s">
        <v>67</v>
      </c>
      <c r="D35" t="s">
        <v>66</v>
      </c>
      <c r="E35" s="1">
        <v>100</v>
      </c>
      <c r="H35" s="23"/>
      <c r="I35" s="26" t="s">
        <v>100</v>
      </c>
      <c r="J35" s="19"/>
      <c r="K35" s="19"/>
      <c r="L35" s="24"/>
      <c r="M35" s="25"/>
      <c r="N35" s="5"/>
      <c r="O35" s="6"/>
      <c r="P35" s="6"/>
      <c r="Q35" s="6"/>
      <c r="R35" s="6"/>
      <c r="S35" s="20"/>
      <c r="T35" s="22"/>
      <c r="U35" s="20"/>
      <c r="V35" s="21"/>
    </row>
    <row r="36" spans="1:22" x14ac:dyDescent="0.3">
      <c r="A36" t="s">
        <v>18</v>
      </c>
      <c r="B36" t="s">
        <v>44</v>
      </c>
      <c r="D36" t="s">
        <v>60</v>
      </c>
      <c r="E36" s="1">
        <v>21</v>
      </c>
      <c r="H36" s="9">
        <v>6</v>
      </c>
      <c r="I36" s="31" t="s">
        <v>80</v>
      </c>
      <c r="J36" s="28"/>
      <c r="K36" s="28"/>
      <c r="L36" s="28"/>
      <c r="M36" s="29"/>
      <c r="N36" s="29"/>
      <c r="O36" s="28" t="s">
        <v>80</v>
      </c>
      <c r="P36" s="28"/>
      <c r="Q36" s="28"/>
      <c r="R36" s="28"/>
      <c r="S36" s="20"/>
      <c r="T36" s="22"/>
      <c r="U36" s="20"/>
      <c r="V36" s="21"/>
    </row>
    <row r="37" spans="1:22" x14ac:dyDescent="0.3">
      <c r="A37" t="s">
        <v>50</v>
      </c>
      <c r="B37" t="s">
        <v>44</v>
      </c>
      <c r="C37" t="s">
        <v>42</v>
      </c>
      <c r="D37" t="s">
        <v>23</v>
      </c>
      <c r="F37" s="1">
        <v>121</v>
      </c>
      <c r="H37" s="23" t="s">
        <v>101</v>
      </c>
      <c r="I37" s="17" t="s">
        <v>99</v>
      </c>
      <c r="J37" s="19"/>
      <c r="K37" s="19"/>
      <c r="L37" s="19"/>
      <c r="M37" s="5"/>
      <c r="N37" s="5"/>
      <c r="O37" s="6"/>
      <c r="P37" s="6"/>
      <c r="Q37" s="6"/>
      <c r="R37" s="11"/>
      <c r="S37" s="20">
        <f>+U34</f>
        <v>4235</v>
      </c>
      <c r="T37" s="22"/>
      <c r="U37" s="20"/>
      <c r="V37" s="21"/>
    </row>
    <row r="38" spans="1:22" x14ac:dyDescent="0.3">
      <c r="H38" s="23" t="s">
        <v>88</v>
      </c>
      <c r="I38" s="17"/>
      <c r="J38" s="19"/>
      <c r="K38" s="19"/>
      <c r="L38" s="24" t="s">
        <v>77</v>
      </c>
      <c r="M38" s="25" t="s">
        <v>102</v>
      </c>
      <c r="N38" s="5"/>
      <c r="O38" s="6"/>
      <c r="P38" s="6"/>
      <c r="Q38" s="6"/>
      <c r="R38" s="6"/>
      <c r="S38" s="20"/>
      <c r="T38" s="22"/>
      <c r="U38" s="20">
        <f>+S37</f>
        <v>4235</v>
      </c>
      <c r="V38" s="21"/>
    </row>
    <row r="39" spans="1:22" x14ac:dyDescent="0.3">
      <c r="A39">
        <v>6</v>
      </c>
      <c r="H39" s="23"/>
      <c r="I39" s="26" t="s">
        <v>103</v>
      </c>
      <c r="J39" s="19"/>
      <c r="K39" s="19"/>
      <c r="L39" s="24"/>
      <c r="M39" s="25"/>
      <c r="N39" s="5"/>
      <c r="O39" s="6"/>
      <c r="P39" s="6"/>
      <c r="Q39" s="6"/>
      <c r="R39" s="6"/>
      <c r="S39" s="20"/>
      <c r="T39" s="22"/>
      <c r="U39" s="20"/>
      <c r="V39" s="21"/>
    </row>
    <row r="40" spans="1:22" x14ac:dyDescent="0.3">
      <c r="A40" t="s">
        <v>50</v>
      </c>
      <c r="B40" t="s">
        <v>46</v>
      </c>
      <c r="D40" t="s">
        <v>69</v>
      </c>
      <c r="E40" s="1">
        <v>4235</v>
      </c>
      <c r="H40" s="9">
        <v>7</v>
      </c>
      <c r="I40" s="31" t="s">
        <v>80</v>
      </c>
      <c r="J40" s="28"/>
      <c r="K40" s="28"/>
      <c r="L40" s="28"/>
      <c r="M40" s="29"/>
      <c r="N40" s="29"/>
      <c r="O40" s="28" t="s">
        <v>80</v>
      </c>
      <c r="P40" s="28"/>
      <c r="Q40" s="28"/>
      <c r="R40" s="28"/>
      <c r="S40" s="20"/>
      <c r="T40" s="22"/>
      <c r="U40" s="20"/>
      <c r="V40" s="21"/>
    </row>
    <row r="41" spans="1:22" x14ac:dyDescent="0.3">
      <c r="B41" t="s">
        <v>46</v>
      </c>
      <c r="D41" t="s">
        <v>68</v>
      </c>
      <c r="F41" s="1">
        <v>4235</v>
      </c>
      <c r="H41" s="23" t="s">
        <v>91</v>
      </c>
      <c r="I41" s="17" t="s">
        <v>104</v>
      </c>
      <c r="J41" s="19"/>
      <c r="K41" s="19"/>
      <c r="L41" s="19"/>
      <c r="M41" s="5"/>
      <c r="N41" s="5"/>
      <c r="O41" s="6"/>
      <c r="P41" s="6"/>
      <c r="Q41" s="6"/>
      <c r="R41" s="11"/>
      <c r="S41" s="20">
        <f>363/1.21</f>
        <v>300</v>
      </c>
      <c r="T41" s="22"/>
      <c r="U41" s="20"/>
      <c r="V41" s="21"/>
    </row>
    <row r="42" spans="1:22" x14ac:dyDescent="0.3">
      <c r="H42" s="23" t="s">
        <v>73</v>
      </c>
      <c r="I42" s="17" t="s">
        <v>95</v>
      </c>
      <c r="J42" s="19"/>
      <c r="K42" s="19"/>
      <c r="L42" s="19"/>
      <c r="M42" s="5"/>
      <c r="N42" s="5"/>
      <c r="O42" s="6"/>
      <c r="P42" s="6"/>
      <c r="Q42" s="6"/>
      <c r="R42" s="11"/>
      <c r="S42" s="20">
        <f>+S41*0.21</f>
        <v>63</v>
      </c>
      <c r="T42" s="22"/>
      <c r="U42" s="32"/>
      <c r="V42" s="33"/>
    </row>
    <row r="43" spans="1:22" x14ac:dyDescent="0.3">
      <c r="A43">
        <v>7</v>
      </c>
      <c r="H43" s="23" t="s">
        <v>82</v>
      </c>
      <c r="I43" s="17"/>
      <c r="J43" s="19"/>
      <c r="K43" s="19"/>
      <c r="L43" s="24" t="s">
        <v>77</v>
      </c>
      <c r="M43" s="25" t="s">
        <v>81</v>
      </c>
      <c r="N43" s="5"/>
      <c r="O43" s="6"/>
      <c r="P43" s="6"/>
      <c r="Q43" s="6"/>
      <c r="R43" s="6"/>
      <c r="S43" s="20"/>
      <c r="T43" s="22"/>
      <c r="U43" s="20">
        <f>+S41+S42</f>
        <v>363</v>
      </c>
      <c r="V43" s="21"/>
    </row>
    <row r="44" spans="1:22" x14ac:dyDescent="0.3">
      <c r="B44" t="s">
        <v>54</v>
      </c>
      <c r="C44" t="s">
        <v>70</v>
      </c>
      <c r="D44" t="s">
        <v>59</v>
      </c>
      <c r="E44" s="1">
        <f>363/1.21</f>
        <v>300</v>
      </c>
      <c r="H44" s="23"/>
      <c r="I44" s="26" t="s">
        <v>105</v>
      </c>
      <c r="J44" s="19"/>
      <c r="K44" s="19"/>
      <c r="L44" s="24"/>
      <c r="M44" s="25"/>
      <c r="N44" s="5"/>
      <c r="O44" s="6"/>
      <c r="P44" s="6"/>
      <c r="Q44" s="6"/>
      <c r="R44" s="6"/>
      <c r="S44" s="20"/>
      <c r="T44" s="22"/>
      <c r="U44" s="20"/>
      <c r="V44" s="21"/>
    </row>
    <row r="45" spans="1:22" x14ac:dyDescent="0.3">
      <c r="A45" t="s">
        <v>18</v>
      </c>
      <c r="B45" t="s">
        <v>44</v>
      </c>
      <c r="D45" t="s">
        <v>60</v>
      </c>
      <c r="E45" s="1">
        <v>63</v>
      </c>
      <c r="H45" s="9">
        <v>8</v>
      </c>
      <c r="I45" s="31" t="s">
        <v>80</v>
      </c>
      <c r="J45" s="28"/>
      <c r="K45" s="28"/>
      <c r="L45" s="28"/>
      <c r="M45" s="29"/>
      <c r="N45" s="29"/>
      <c r="O45" s="28" t="s">
        <v>80</v>
      </c>
      <c r="P45" s="28"/>
      <c r="Q45" s="28"/>
      <c r="R45" s="28"/>
      <c r="S45" s="20"/>
      <c r="T45" s="22"/>
      <c r="U45" s="20"/>
      <c r="V45" s="21"/>
    </row>
    <row r="46" spans="1:22" x14ac:dyDescent="0.3">
      <c r="A46" t="s">
        <v>50</v>
      </c>
      <c r="B46" t="s">
        <v>44</v>
      </c>
      <c r="F46" s="1">
        <v>363</v>
      </c>
      <c r="H46" s="23" t="s">
        <v>101</v>
      </c>
      <c r="I46" s="17" t="str">
        <f>+M38</f>
        <v>Préstamo de Gustavo Garrido</v>
      </c>
      <c r="J46" s="19"/>
      <c r="K46" s="19"/>
      <c r="L46" s="19"/>
      <c r="M46" s="5"/>
      <c r="N46" s="5"/>
      <c r="O46" s="6"/>
      <c r="P46" s="6"/>
      <c r="Q46" s="6"/>
      <c r="R46" s="11"/>
      <c r="S46" s="20">
        <f>0.4*U38</f>
        <v>1694</v>
      </c>
      <c r="T46" s="22"/>
      <c r="U46" s="20"/>
      <c r="V46" s="21"/>
    </row>
    <row r="47" spans="1:22" x14ac:dyDescent="0.3">
      <c r="H47" s="23" t="s">
        <v>82</v>
      </c>
      <c r="I47" s="17"/>
      <c r="J47" s="19"/>
      <c r="K47" s="19"/>
      <c r="L47" s="24" t="s">
        <v>77</v>
      </c>
      <c r="M47" s="25" t="s">
        <v>74</v>
      </c>
      <c r="N47" s="5"/>
      <c r="O47" s="6"/>
      <c r="P47" s="6"/>
      <c r="Q47" s="6"/>
      <c r="R47" s="6"/>
      <c r="S47" s="20"/>
      <c r="T47" s="22"/>
      <c r="U47" s="20">
        <f>+S46</f>
        <v>1694</v>
      </c>
      <c r="V47" s="21"/>
    </row>
    <row r="48" spans="1:22" x14ac:dyDescent="0.3">
      <c r="A48">
        <v>8</v>
      </c>
      <c r="H48" s="23"/>
      <c r="I48" s="36" t="s">
        <v>105</v>
      </c>
      <c r="J48" s="37"/>
      <c r="K48" s="37"/>
      <c r="L48" s="38"/>
      <c r="M48" s="39"/>
      <c r="N48" s="40"/>
      <c r="O48" s="41"/>
      <c r="P48" s="41"/>
      <c r="Q48" s="41"/>
      <c r="R48" s="41"/>
      <c r="S48" s="42"/>
      <c r="T48" s="43"/>
      <c r="U48" s="42"/>
      <c r="V48" s="43"/>
    </row>
    <row r="49" spans="1:5" x14ac:dyDescent="0.3">
      <c r="A49" t="s">
        <v>50</v>
      </c>
      <c r="B49" t="s">
        <v>44</v>
      </c>
      <c r="D49" t="s">
        <v>23</v>
      </c>
      <c r="E49" s="1">
        <f>-E40</f>
        <v>-4235</v>
      </c>
    </row>
  </sheetData>
  <mergeCells count="118">
    <mergeCell ref="S47:T47"/>
    <mergeCell ref="U47:V47"/>
    <mergeCell ref="S48:T48"/>
    <mergeCell ref="U48:V48"/>
    <mergeCell ref="I45:L45"/>
    <mergeCell ref="M45:N45"/>
    <mergeCell ref="O45:R45"/>
    <mergeCell ref="S45:T45"/>
    <mergeCell ref="U45:V45"/>
    <mergeCell ref="S46:T46"/>
    <mergeCell ref="U46:V46"/>
    <mergeCell ref="S41:T41"/>
    <mergeCell ref="U41:V41"/>
    <mergeCell ref="S42:T42"/>
    <mergeCell ref="S43:T43"/>
    <mergeCell ref="U43:V43"/>
    <mergeCell ref="S44:T44"/>
    <mergeCell ref="U44:V44"/>
    <mergeCell ref="S38:T38"/>
    <mergeCell ref="U38:V38"/>
    <mergeCell ref="S39:T39"/>
    <mergeCell ref="U39:V39"/>
    <mergeCell ref="I40:L40"/>
    <mergeCell ref="M40:N40"/>
    <mergeCell ref="O40:R40"/>
    <mergeCell ref="S40:T40"/>
    <mergeCell ref="U40:V40"/>
    <mergeCell ref="I36:L36"/>
    <mergeCell ref="M36:N36"/>
    <mergeCell ref="O36:R36"/>
    <mergeCell ref="S36:T36"/>
    <mergeCell ref="U36:V36"/>
    <mergeCell ref="S37:T37"/>
    <mergeCell ref="U37:V37"/>
    <mergeCell ref="S32:T32"/>
    <mergeCell ref="U33:V33"/>
    <mergeCell ref="S34:T34"/>
    <mergeCell ref="U34:V34"/>
    <mergeCell ref="S35:T35"/>
    <mergeCell ref="U35:V35"/>
    <mergeCell ref="I30:L30"/>
    <mergeCell ref="M30:N30"/>
    <mergeCell ref="O30:R30"/>
    <mergeCell ref="S30:T30"/>
    <mergeCell ref="U30:V30"/>
    <mergeCell ref="S31:T31"/>
    <mergeCell ref="U31:V31"/>
    <mergeCell ref="S27:T27"/>
    <mergeCell ref="U27:V27"/>
    <mergeCell ref="S28:T28"/>
    <mergeCell ref="U28:V28"/>
    <mergeCell ref="S29:T29"/>
    <mergeCell ref="U29:V29"/>
    <mergeCell ref="S23:T23"/>
    <mergeCell ref="S24:T24"/>
    <mergeCell ref="U24:V24"/>
    <mergeCell ref="S25:T25"/>
    <mergeCell ref="U25:V25"/>
    <mergeCell ref="I26:L26"/>
    <mergeCell ref="M26:N26"/>
    <mergeCell ref="O26:R26"/>
    <mergeCell ref="S26:T26"/>
    <mergeCell ref="U26:V26"/>
    <mergeCell ref="I21:L21"/>
    <mergeCell ref="M21:N21"/>
    <mergeCell ref="O21:R21"/>
    <mergeCell ref="S21:T21"/>
    <mergeCell ref="U21:V21"/>
    <mergeCell ref="S22:T22"/>
    <mergeCell ref="U22:V22"/>
    <mergeCell ref="S18:T18"/>
    <mergeCell ref="U18:V18"/>
    <mergeCell ref="S19:T19"/>
    <mergeCell ref="U19:V19"/>
    <mergeCell ref="S20:T20"/>
    <mergeCell ref="U20:V20"/>
    <mergeCell ref="S16:T16"/>
    <mergeCell ref="U16:V16"/>
    <mergeCell ref="I17:L17"/>
    <mergeCell ref="M17:N17"/>
    <mergeCell ref="O17:R17"/>
    <mergeCell ref="S17:T17"/>
    <mergeCell ref="U17:V17"/>
    <mergeCell ref="S13:T13"/>
    <mergeCell ref="U13:V13"/>
    <mergeCell ref="S14:T14"/>
    <mergeCell ref="U14:V14"/>
    <mergeCell ref="S15:T15"/>
    <mergeCell ref="U15:V15"/>
    <mergeCell ref="I11:L11"/>
    <mergeCell ref="M11:N11"/>
    <mergeCell ref="O11:R11"/>
    <mergeCell ref="S11:T11"/>
    <mergeCell ref="U11:V11"/>
    <mergeCell ref="S12:T12"/>
    <mergeCell ref="U12:V12"/>
    <mergeCell ref="S8:T8"/>
    <mergeCell ref="U8:V8"/>
    <mergeCell ref="S9:T9"/>
    <mergeCell ref="U9:V9"/>
    <mergeCell ref="S10:T10"/>
    <mergeCell ref="U10:V10"/>
    <mergeCell ref="S5:T5"/>
    <mergeCell ref="U5:V5"/>
    <mergeCell ref="S6:T6"/>
    <mergeCell ref="U6:V6"/>
    <mergeCell ref="I7:L7"/>
    <mergeCell ref="M7:N7"/>
    <mergeCell ref="O7:R7"/>
    <mergeCell ref="S7:T7"/>
    <mergeCell ref="U7:V7"/>
    <mergeCell ref="S1:T2"/>
    <mergeCell ref="U1:V2"/>
    <mergeCell ref="M2:N2"/>
    <mergeCell ref="S3:T3"/>
    <mergeCell ref="U3:V3"/>
    <mergeCell ref="S4:T4"/>
    <mergeCell ref="U4:V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7279-B2F5-4E16-9037-870056BB2384}">
  <dimension ref="A3:E21"/>
  <sheetViews>
    <sheetView tabSelected="1" workbookViewId="0">
      <selection activeCell="B18" sqref="B18"/>
    </sheetView>
  </sheetViews>
  <sheetFormatPr baseColWidth="10" defaultRowHeight="14.4" x14ac:dyDescent="0.3"/>
  <sheetData>
    <row r="3" spans="1:4" x14ac:dyDescent="0.3">
      <c r="A3">
        <v>1</v>
      </c>
    </row>
    <row r="4" spans="1:4" x14ac:dyDescent="0.3">
      <c r="A4" t="s">
        <v>23</v>
      </c>
      <c r="B4">
        <v>10000</v>
      </c>
      <c r="C4" t="s">
        <v>106</v>
      </c>
      <c r="D4">
        <v>10000</v>
      </c>
    </row>
    <row r="6" spans="1:4" x14ac:dyDescent="0.3">
      <c r="A6">
        <v>2</v>
      </c>
    </row>
    <row r="7" spans="1:4" x14ac:dyDescent="0.3">
      <c r="A7" t="s">
        <v>23</v>
      </c>
      <c r="B7">
        <v>0</v>
      </c>
      <c r="C7" t="s">
        <v>106</v>
      </c>
      <c r="D7">
        <v>10000</v>
      </c>
    </row>
    <row r="8" spans="1:4" x14ac:dyDescent="0.3">
      <c r="A8" t="s">
        <v>43</v>
      </c>
      <c r="B8">
        <v>20000</v>
      </c>
    </row>
    <row r="9" spans="1:4" x14ac:dyDescent="0.3">
      <c r="C9" t="s">
        <v>107</v>
      </c>
      <c r="D9">
        <v>10000</v>
      </c>
    </row>
    <row r="11" spans="1:4" x14ac:dyDescent="0.3">
      <c r="A11">
        <v>3</v>
      </c>
      <c r="B11" t="s">
        <v>108</v>
      </c>
    </row>
    <row r="12" spans="1:4" x14ac:dyDescent="0.3">
      <c r="A12" t="s">
        <v>23</v>
      </c>
      <c r="B12">
        <v>0</v>
      </c>
      <c r="D12">
        <f>+D7*1.1</f>
        <v>11000</v>
      </c>
    </row>
    <row r="13" spans="1:4" x14ac:dyDescent="0.3">
      <c r="A13" t="s">
        <v>43</v>
      </c>
      <c r="B13">
        <f>200*100*1.1</f>
        <v>22000</v>
      </c>
    </row>
    <row r="14" spans="1:4" x14ac:dyDescent="0.3">
      <c r="D14">
        <f>+B13/2</f>
        <v>11000</v>
      </c>
    </row>
    <row r="16" spans="1:4" x14ac:dyDescent="0.3">
      <c r="A16" t="s">
        <v>109</v>
      </c>
      <c r="B16">
        <f>200*180</f>
        <v>36000</v>
      </c>
      <c r="C16" t="s">
        <v>110</v>
      </c>
      <c r="D16">
        <f>+D12</f>
        <v>11000</v>
      </c>
    </row>
    <row r="17" spans="1:5" x14ac:dyDescent="0.3">
      <c r="B17">
        <f>+B16-D14</f>
        <v>25000</v>
      </c>
      <c r="C17" t="s">
        <v>111</v>
      </c>
      <c r="D17">
        <f>+B16-200*100*1.1</f>
        <v>14000</v>
      </c>
    </row>
    <row r="19" spans="1:5" x14ac:dyDescent="0.3">
      <c r="A19">
        <v>4</v>
      </c>
      <c r="D19">
        <f>+SUM(D20:D21)</f>
        <v>23600</v>
      </c>
    </row>
    <row r="20" spans="1:5" x14ac:dyDescent="0.3">
      <c r="B20">
        <v>25000</v>
      </c>
      <c r="D20">
        <f>+D16*1.1</f>
        <v>12100.000000000002</v>
      </c>
    </row>
    <row r="21" spans="1:5" x14ac:dyDescent="0.3">
      <c r="D21">
        <f>+D17-E21</f>
        <v>11500</v>
      </c>
      <c r="E21">
        <f>+B20*0.1</f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2019.02</vt:lpstr>
      <vt:lpstr>U3</vt:lpstr>
      <vt:lpstr>U4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2022-04-21T12:54:29Z</dcterms:created>
  <dcterms:modified xsi:type="dcterms:W3CDTF">2022-04-21T18:54:22Z</dcterms:modified>
</cp:coreProperties>
</file>