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min\Documents\San Andres - Dirección de la Carrera\Dictado de clases\Clases virtuales\Otoño 2021\"/>
    </mc:Choice>
  </mc:AlternateContent>
  <bookViews>
    <workbookView xWindow="0" yWindow="0" windowWidth="20160" windowHeight="7380" activeTab="3"/>
  </bookViews>
  <sheets>
    <sheet name="Asientos" sheetId="1" r:id="rId1"/>
    <sheet name="Balance de Saldos" sheetId="2" r:id="rId2"/>
    <sheet name="Mayores" sheetId="4" r:id="rId3"/>
    <sheet name="Estados contables" sheetId="3" r:id="rId4"/>
  </sheets>
  <calcPr calcId="152511" calcOnSave="0"/>
</workbook>
</file>

<file path=xl/calcChain.xml><?xml version="1.0" encoding="utf-8"?>
<calcChain xmlns="http://schemas.openxmlformats.org/spreadsheetml/2006/main">
  <c r="G10" i="3" l="1"/>
  <c r="G9" i="3"/>
  <c r="G8" i="3"/>
  <c r="C18" i="3"/>
  <c r="C17" i="3"/>
  <c r="C16" i="3"/>
  <c r="C15" i="3"/>
  <c r="C14" i="3"/>
  <c r="G7" i="3"/>
  <c r="G6" i="3"/>
  <c r="G5" i="3"/>
  <c r="G4" i="3"/>
  <c r="C10" i="3"/>
  <c r="C8" i="3"/>
  <c r="C7" i="3"/>
  <c r="C6" i="3"/>
  <c r="C5" i="3"/>
  <c r="C4" i="3"/>
  <c r="H22" i="2"/>
  <c r="G22" i="2"/>
  <c r="F22" i="2"/>
  <c r="E22" i="2"/>
  <c r="D22" i="2"/>
  <c r="C22" i="2"/>
  <c r="Q9" i="1"/>
  <c r="P9" i="1"/>
  <c r="Q8" i="1"/>
  <c r="P8" i="1"/>
  <c r="Q7" i="1"/>
  <c r="P7" i="1"/>
  <c r="E64" i="1"/>
  <c r="K37" i="1"/>
  <c r="J37" i="1"/>
  <c r="H43" i="1"/>
  <c r="H41" i="1"/>
  <c r="H40" i="1"/>
  <c r="H38" i="1"/>
  <c r="H37" i="1"/>
  <c r="H39" i="1"/>
  <c r="K35" i="1"/>
  <c r="H35" i="1"/>
  <c r="H34" i="1"/>
  <c r="H33" i="1"/>
  <c r="H32" i="1"/>
  <c r="H31" i="1"/>
  <c r="H28" i="1"/>
  <c r="H27" i="1"/>
  <c r="H26" i="1"/>
  <c r="E22" i="1"/>
  <c r="H21" i="1"/>
  <c r="H20" i="1"/>
  <c r="H19" i="1"/>
  <c r="H17" i="1"/>
  <c r="H16" i="1"/>
  <c r="H10" i="1"/>
  <c r="H9" i="1"/>
  <c r="H8" i="1"/>
  <c r="H7" i="1"/>
  <c r="G30" i="4" l="1"/>
  <c r="K16" i="4"/>
  <c r="E30" i="4"/>
  <c r="A30" i="4"/>
  <c r="M23" i="4"/>
  <c r="J23" i="4"/>
  <c r="C19" i="3" l="1"/>
  <c r="C21" i="3" s="1"/>
  <c r="D16" i="4"/>
  <c r="G16" i="4"/>
  <c r="M16" i="4"/>
  <c r="N8" i="4"/>
  <c r="J8" i="4"/>
  <c r="G8" i="4"/>
  <c r="E8" i="4"/>
  <c r="A8" i="4"/>
  <c r="B16" i="4"/>
  <c r="H23" i="4"/>
  <c r="D23" i="4"/>
  <c r="A23" i="4" l="1"/>
  <c r="H2" i="2" l="1"/>
  <c r="G2" i="2"/>
  <c r="F2" i="2"/>
  <c r="E2" i="2"/>
  <c r="J2" i="2" l="1"/>
  <c r="F2" i="1"/>
  <c r="C2" i="2" l="1"/>
  <c r="D2" i="2"/>
</calcChain>
</file>

<file path=xl/sharedStrings.xml><?xml version="1.0" encoding="utf-8"?>
<sst xmlns="http://schemas.openxmlformats.org/spreadsheetml/2006/main" count="213" uniqueCount="109">
  <si>
    <t>Asiento</t>
  </si>
  <si>
    <t>Nro</t>
  </si>
  <si>
    <t>Fecha</t>
  </si>
  <si>
    <t>Debe</t>
  </si>
  <si>
    <t>Haber</t>
  </si>
  <si>
    <t>control</t>
  </si>
  <si>
    <t>V.Elementos</t>
  </si>
  <si>
    <t>Cuenta contable</t>
  </si>
  <si>
    <t>Saldo</t>
  </si>
  <si>
    <t>SD</t>
  </si>
  <si>
    <t>SA</t>
  </si>
  <si>
    <t>RUBRO</t>
  </si>
  <si>
    <t>ACTIVO</t>
  </si>
  <si>
    <t>PASIVO + PN</t>
  </si>
  <si>
    <t>RDO (+)</t>
  </si>
  <si>
    <t>RDO (-)</t>
  </si>
  <si>
    <t>SALDO</t>
  </si>
  <si>
    <t>TOTALES</t>
  </si>
  <si>
    <t>CONTROL</t>
  </si>
  <si>
    <t>Caja</t>
  </si>
  <si>
    <t>Capital</t>
  </si>
  <si>
    <t>Proveedores</t>
  </si>
  <si>
    <t>Banco Provincia</t>
  </si>
  <si>
    <t>Ventas</t>
  </si>
  <si>
    <t>Costo de ventas</t>
  </si>
  <si>
    <t xml:space="preserve"> Deudores por ventas</t>
  </si>
  <si>
    <t>Deudores por ventas</t>
  </si>
  <si>
    <t>Gastos de publicidad a devengar</t>
  </si>
  <si>
    <t>Valores a depositar</t>
  </si>
  <si>
    <t xml:space="preserve">Capital </t>
  </si>
  <si>
    <t>Mercaderías</t>
  </si>
  <si>
    <t>Caja y Bancos</t>
  </si>
  <si>
    <t>Críeditos por ventas</t>
  </si>
  <si>
    <t>Otros créditos</t>
  </si>
  <si>
    <t>Bienes de cambio</t>
  </si>
  <si>
    <t>Deudas comerciales</t>
  </si>
  <si>
    <t>Resultados acumulados</t>
  </si>
  <si>
    <t>ESTADO DE RESULTADOS</t>
  </si>
  <si>
    <t>Resultado bruto</t>
  </si>
  <si>
    <t>Gastos de administración</t>
  </si>
  <si>
    <t xml:space="preserve">Resultado antes de imp. Gan. </t>
  </si>
  <si>
    <t>Imp. Gan.</t>
  </si>
  <si>
    <t xml:space="preserve">Resultado neto </t>
  </si>
  <si>
    <t>Total del PN</t>
  </si>
  <si>
    <t>Total del Pasivo +PN</t>
  </si>
  <si>
    <t>Total del Activo</t>
  </si>
  <si>
    <t>Mercaderías (paraguas)</t>
  </si>
  <si>
    <t>IVA CF</t>
  </si>
  <si>
    <t>IVA DF</t>
  </si>
  <si>
    <t>Equipos de computación</t>
  </si>
  <si>
    <t>Documentos a pagar</t>
  </si>
  <si>
    <t>Gastos de publicidad</t>
  </si>
  <si>
    <t>Préstamos bancarios</t>
  </si>
  <si>
    <t>ESTADO DE SITUACIÓN FINANCIERA al 31/7/X1</t>
  </si>
  <si>
    <t>Bienes de uso</t>
  </si>
  <si>
    <t>Total del Pasivo</t>
  </si>
  <si>
    <t>Gastos de comercialización</t>
  </si>
  <si>
    <t>1/7/X1</t>
  </si>
  <si>
    <t>2/7/X1</t>
  </si>
  <si>
    <t>3/7/X1</t>
  </si>
  <si>
    <t>4/7/X1</t>
  </si>
  <si>
    <t>8/7/X1</t>
  </si>
  <si>
    <t>11/7/X1</t>
  </si>
  <si>
    <t>19/7/X1</t>
  </si>
  <si>
    <t>25/7/X1</t>
  </si>
  <si>
    <t>Costo de Ventas</t>
  </si>
  <si>
    <t>26/7/X1</t>
  </si>
  <si>
    <t>31/7/X1</t>
  </si>
  <si>
    <t>Gastos de luz</t>
  </si>
  <si>
    <t>IVA Saldo a favor</t>
  </si>
  <si>
    <t>Capital social</t>
  </si>
  <si>
    <t>A+</t>
  </si>
  <si>
    <t>PN+</t>
  </si>
  <si>
    <t>a Capital</t>
  </si>
  <si>
    <t>IVA</t>
  </si>
  <si>
    <t>Total a pagar</t>
  </si>
  <si>
    <t>A-</t>
  </si>
  <si>
    <t>a Caja</t>
  </si>
  <si>
    <t>P+</t>
  </si>
  <si>
    <t>a Proveedores</t>
  </si>
  <si>
    <t>Costo del computador</t>
  </si>
  <si>
    <t xml:space="preserve">Total a pagar </t>
  </si>
  <si>
    <t xml:space="preserve">a Documentos a pagar </t>
  </si>
  <si>
    <t>Paraguas pequeños</t>
  </si>
  <si>
    <t xml:space="preserve">Paraguas medianos </t>
  </si>
  <si>
    <t>Paraguas grandes</t>
  </si>
  <si>
    <t xml:space="preserve">Costo </t>
  </si>
  <si>
    <t>Venta</t>
  </si>
  <si>
    <t>R+</t>
  </si>
  <si>
    <t>a Venta</t>
  </si>
  <si>
    <t>a IVA DF</t>
  </si>
  <si>
    <t>R-</t>
  </si>
  <si>
    <t>a  Mercaderías</t>
  </si>
  <si>
    <t>Publicidad</t>
  </si>
  <si>
    <t xml:space="preserve">Gastos de publicidad </t>
  </si>
  <si>
    <t>a Banco Provincia</t>
  </si>
  <si>
    <t>Total a cobrar</t>
  </si>
  <si>
    <t>Deudores por Ventas</t>
  </si>
  <si>
    <t>a Ventas</t>
  </si>
  <si>
    <t>a Mercaderías</t>
  </si>
  <si>
    <t>a Valores a depositar</t>
  </si>
  <si>
    <t>a Préstamos bancarios</t>
  </si>
  <si>
    <t xml:space="preserve">Gastos de luz </t>
  </si>
  <si>
    <t xml:space="preserve">a Deudores por Ventas </t>
  </si>
  <si>
    <t>P-</t>
  </si>
  <si>
    <t>a IVA CF</t>
  </si>
  <si>
    <t>Resultado Bruto</t>
  </si>
  <si>
    <t>Margen bruto</t>
  </si>
  <si>
    <t>Deudas financieras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</si>
</sst>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indexed="64"/>
      </right>
      <top/>
      <bottom style="medium">
        <color theme="0"/>
      </bottom>
      <diagonal/>
    </border>
    <border>
      <left/>
      <right style="thin">
        <color indexed="64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3" xfId="0" applyFont="1" applyFill="1" applyBorder="1" applyAlignment="1">
      <alignment horizontal="center"/>
    </xf>
    <xf numFmtId="0" fontId="0" fillId="3" borderId="15" xfId="0" applyFill="1" applyBorder="1"/>
    <xf numFmtId="0" fontId="3" fillId="3" borderId="4" xfId="0" applyFont="1" applyFill="1" applyBorder="1" applyAlignment="1">
      <alignment horizontal="center"/>
    </xf>
    <xf numFmtId="43" fontId="0" fillId="0" borderId="1" xfId="1" applyFont="1" applyBorder="1"/>
    <xf numFmtId="43" fontId="0" fillId="0" borderId="0" xfId="1" applyFont="1"/>
    <xf numFmtId="43" fontId="1" fillId="2" borderId="4" xfId="1" applyFont="1" applyFill="1" applyBorder="1" applyAlignment="1">
      <alignment horizontal="center"/>
    </xf>
    <xf numFmtId="43" fontId="0" fillId="0" borderId="5" xfId="1" applyFont="1" applyBorder="1"/>
    <xf numFmtId="43" fontId="0" fillId="0" borderId="6" xfId="1" applyFont="1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/>
    <xf numFmtId="0" fontId="0" fillId="0" borderId="1" xfId="0" applyFill="1" applyBorder="1"/>
    <xf numFmtId="0" fontId="5" fillId="0" borderId="0" xfId="0" applyFont="1"/>
    <xf numFmtId="0" fontId="0" fillId="0" borderId="16" xfId="0" applyBorder="1"/>
    <xf numFmtId="0" fontId="4" fillId="0" borderId="0" xfId="0" applyFont="1"/>
    <xf numFmtId="0" fontId="0" fillId="0" borderId="0" xfId="0" applyFont="1"/>
    <xf numFmtId="0" fontId="5" fillId="0" borderId="20" xfId="0" applyFont="1" applyBorder="1"/>
    <xf numFmtId="43" fontId="0" fillId="0" borderId="0" xfId="0" applyNumberFormat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9" fontId="0" fillId="0" borderId="0" xfId="0" applyNumberFormat="1"/>
    <xf numFmtId="10" fontId="0" fillId="0" borderId="0" xfId="0" applyNumberFormat="1"/>
    <xf numFmtId="43" fontId="5" fillId="0" borderId="20" xfId="0" applyNumberFormat="1" applyFont="1" applyBorder="1"/>
    <xf numFmtId="43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8"/>
  <sheetViews>
    <sheetView topLeftCell="E52" workbookViewId="0">
      <selection activeCell="R10" sqref="R10"/>
    </sheetView>
  </sheetViews>
  <sheetFormatPr defaultColWidth="11.42578125" defaultRowHeight="15" x14ac:dyDescent="0.25"/>
  <cols>
    <col min="4" max="4" width="30.85546875" customWidth="1"/>
    <col min="5" max="5" width="12.5703125" bestFit="1" customWidth="1"/>
    <col min="6" max="6" width="13.42578125" style="16" customWidth="1"/>
    <col min="16" max="16" width="14.85546875" customWidth="1"/>
    <col min="17" max="17" width="13.140625" customWidth="1"/>
  </cols>
  <sheetData>
    <row r="2" spans="1:18" ht="15.75" thickBot="1" x14ac:dyDescent="0.3">
      <c r="E2" t="s">
        <v>5</v>
      </c>
      <c r="F2" s="16">
        <f>SUM(E4:E286)-SUM(F4:F286)</f>
        <v>0</v>
      </c>
    </row>
    <row r="3" spans="1:18" ht="15.75" thickBot="1" x14ac:dyDescent="0.3">
      <c r="A3" s="2" t="s">
        <v>1</v>
      </c>
      <c r="B3" s="3" t="s">
        <v>2</v>
      </c>
      <c r="C3" s="3" t="s">
        <v>6</v>
      </c>
      <c r="D3" s="3" t="s">
        <v>0</v>
      </c>
      <c r="E3" s="3" t="s">
        <v>3</v>
      </c>
      <c r="F3" s="17" t="s">
        <v>4</v>
      </c>
    </row>
    <row r="4" spans="1:18" x14ac:dyDescent="0.25">
      <c r="A4" s="1">
        <v>1</v>
      </c>
      <c r="B4" s="1" t="s">
        <v>57</v>
      </c>
      <c r="C4" s="1" t="s">
        <v>71</v>
      </c>
      <c r="D4" s="1" t="s">
        <v>19</v>
      </c>
      <c r="E4" s="15">
        <v>1500000</v>
      </c>
      <c r="F4" s="15"/>
    </row>
    <row r="5" spans="1:18" x14ac:dyDescent="0.25">
      <c r="A5" s="1"/>
      <c r="B5" s="1"/>
      <c r="C5" s="1" t="s">
        <v>72</v>
      </c>
      <c r="D5" s="1" t="s">
        <v>73</v>
      </c>
      <c r="E5" s="15"/>
      <c r="F5" s="15">
        <v>1500000</v>
      </c>
    </row>
    <row r="6" spans="1:18" x14ac:dyDescent="0.25">
      <c r="A6" s="1"/>
      <c r="B6" s="1"/>
      <c r="C6" s="1"/>
      <c r="D6" s="1"/>
      <c r="E6" s="15"/>
      <c r="F6" s="15"/>
      <c r="N6" t="s">
        <v>86</v>
      </c>
      <c r="O6" t="s">
        <v>87</v>
      </c>
      <c r="P6" t="s">
        <v>106</v>
      </c>
      <c r="Q6" t="s">
        <v>107</v>
      </c>
    </row>
    <row r="7" spans="1:18" x14ac:dyDescent="0.25">
      <c r="A7" s="1">
        <v>2</v>
      </c>
      <c r="B7" s="1" t="s">
        <v>58</v>
      </c>
      <c r="C7" s="1" t="s">
        <v>71</v>
      </c>
      <c r="D7" s="1" t="s">
        <v>30</v>
      </c>
      <c r="E7" s="15">
        <v>45000</v>
      </c>
      <c r="F7" s="15"/>
      <c r="H7">
        <f>20*800+15*1000+10*1400</f>
        <v>45000</v>
      </c>
      <c r="I7" t="s">
        <v>30</v>
      </c>
      <c r="L7" t="s">
        <v>83</v>
      </c>
      <c r="N7">
        <v>800</v>
      </c>
      <c r="O7">
        <v>1100</v>
      </c>
      <c r="P7">
        <f>O7-800</f>
        <v>300</v>
      </c>
      <c r="Q7">
        <f>P7/O7</f>
        <v>0.27272727272727271</v>
      </c>
      <c r="R7" s="41">
        <v>0.2727</v>
      </c>
    </row>
    <row r="8" spans="1:18" x14ac:dyDescent="0.25">
      <c r="A8" s="1"/>
      <c r="B8" s="1"/>
      <c r="C8" s="1" t="s">
        <v>71</v>
      </c>
      <c r="D8" s="1" t="s">
        <v>47</v>
      </c>
      <c r="E8" s="15">
        <v>9450</v>
      </c>
      <c r="F8" s="15"/>
      <c r="H8">
        <f>H7*0.21</f>
        <v>9450</v>
      </c>
      <c r="I8" t="s">
        <v>74</v>
      </c>
      <c r="L8" t="s">
        <v>84</v>
      </c>
      <c r="N8">
        <v>1000</v>
      </c>
      <c r="O8">
        <v>1300</v>
      </c>
      <c r="P8">
        <f>O8-N8</f>
        <v>300</v>
      </c>
      <c r="Q8">
        <f>P8/O8</f>
        <v>0.23076923076923078</v>
      </c>
      <c r="R8" s="41">
        <v>0.23069999999999999</v>
      </c>
    </row>
    <row r="9" spans="1:18" x14ac:dyDescent="0.25">
      <c r="A9" s="1"/>
      <c r="B9" s="1"/>
      <c r="C9" s="1" t="s">
        <v>76</v>
      </c>
      <c r="D9" s="1" t="s">
        <v>77</v>
      </c>
      <c r="E9" s="15"/>
      <c r="F9" s="15">
        <v>27225</v>
      </c>
      <c r="H9">
        <f>H7+H8</f>
        <v>54450</v>
      </c>
      <c r="I9" t="s">
        <v>75</v>
      </c>
      <c r="L9" t="s">
        <v>85</v>
      </c>
      <c r="N9">
        <v>1400</v>
      </c>
      <c r="O9">
        <v>2000</v>
      </c>
      <c r="P9">
        <f>O9-N9</f>
        <v>600</v>
      </c>
      <c r="Q9">
        <f>P9/O9</f>
        <v>0.3</v>
      </c>
      <c r="R9" s="40">
        <v>0.3</v>
      </c>
    </row>
    <row r="10" spans="1:18" x14ac:dyDescent="0.25">
      <c r="A10" s="1"/>
      <c r="B10" s="1"/>
      <c r="C10" s="1" t="s">
        <v>78</v>
      </c>
      <c r="D10" s="1" t="s">
        <v>79</v>
      </c>
      <c r="E10" s="15"/>
      <c r="F10" s="15">
        <v>27225</v>
      </c>
      <c r="H10">
        <f>H9*0.5</f>
        <v>27225</v>
      </c>
      <c r="I10" s="40">
        <v>0.5</v>
      </c>
    </row>
    <row r="11" spans="1:18" x14ac:dyDescent="0.25">
      <c r="A11" s="1"/>
      <c r="B11" s="1"/>
      <c r="C11" s="1"/>
      <c r="D11" s="1"/>
      <c r="E11" s="15"/>
      <c r="F11" s="15"/>
    </row>
    <row r="12" spans="1:18" x14ac:dyDescent="0.25">
      <c r="A12" s="1">
        <v>3</v>
      </c>
      <c r="B12" s="1" t="s">
        <v>59</v>
      </c>
      <c r="C12" s="1" t="s">
        <v>71</v>
      </c>
      <c r="D12" s="1" t="s">
        <v>22</v>
      </c>
      <c r="E12" s="15">
        <v>1350000</v>
      </c>
      <c r="F12" s="15"/>
    </row>
    <row r="13" spans="1:18" x14ac:dyDescent="0.25">
      <c r="A13" s="1"/>
      <c r="B13" s="1"/>
      <c r="C13" s="1" t="s">
        <v>76</v>
      </c>
      <c r="D13" s="1" t="s">
        <v>77</v>
      </c>
      <c r="E13" s="15"/>
      <c r="F13" s="15">
        <v>1350000</v>
      </c>
    </row>
    <row r="14" spans="1:18" x14ac:dyDescent="0.25">
      <c r="A14" s="1"/>
      <c r="B14" s="1"/>
      <c r="C14" s="1"/>
      <c r="D14" s="1"/>
      <c r="E14" s="15"/>
      <c r="F14" s="15"/>
    </row>
    <row r="15" spans="1:18" x14ac:dyDescent="0.25">
      <c r="A15" s="1">
        <v>4</v>
      </c>
      <c r="B15" s="1" t="s">
        <v>60</v>
      </c>
      <c r="C15" s="1" t="s">
        <v>71</v>
      </c>
      <c r="D15" s="1" t="s">
        <v>49</v>
      </c>
      <c r="E15" s="15">
        <v>10000</v>
      </c>
      <c r="F15" s="15"/>
      <c r="H15">
        <v>10000</v>
      </c>
      <c r="I15" t="s">
        <v>80</v>
      </c>
    </row>
    <row r="16" spans="1:18" x14ac:dyDescent="0.25">
      <c r="A16" s="1"/>
      <c r="B16" s="1"/>
      <c r="C16" s="1" t="s">
        <v>71</v>
      </c>
      <c r="D16" s="1" t="s">
        <v>47</v>
      </c>
      <c r="E16" s="15">
        <v>2100</v>
      </c>
      <c r="F16" s="15"/>
      <c r="H16">
        <f>H15*0.21</f>
        <v>2100</v>
      </c>
    </row>
    <row r="17" spans="1:9" x14ac:dyDescent="0.25">
      <c r="A17" s="1"/>
      <c r="B17" s="1"/>
      <c r="C17" s="1" t="s">
        <v>78</v>
      </c>
      <c r="D17" s="1" t="s">
        <v>82</v>
      </c>
      <c r="E17" s="15"/>
      <c r="F17" s="15">
        <v>12100</v>
      </c>
      <c r="H17">
        <f>H15+H16</f>
        <v>12100</v>
      </c>
      <c r="I17" t="s">
        <v>81</v>
      </c>
    </row>
    <row r="18" spans="1:9" x14ac:dyDescent="0.25">
      <c r="A18" s="1"/>
      <c r="B18" s="1"/>
      <c r="C18" s="1"/>
      <c r="D18" s="1"/>
      <c r="E18" s="15"/>
      <c r="F18" s="15"/>
    </row>
    <row r="19" spans="1:9" x14ac:dyDescent="0.25">
      <c r="A19" s="1">
        <v>5</v>
      </c>
      <c r="B19" s="1" t="s">
        <v>61</v>
      </c>
      <c r="C19" s="1" t="s">
        <v>71</v>
      </c>
      <c r="D19" s="1" t="s">
        <v>28</v>
      </c>
      <c r="E19" s="15">
        <v>7865</v>
      </c>
      <c r="F19" s="15"/>
      <c r="H19">
        <f>5*1300</f>
        <v>6500</v>
      </c>
      <c r="I19" t="s">
        <v>87</v>
      </c>
    </row>
    <row r="20" spans="1:9" x14ac:dyDescent="0.25">
      <c r="A20" s="1"/>
      <c r="B20" s="1"/>
      <c r="C20" s="1" t="s">
        <v>88</v>
      </c>
      <c r="D20" s="1" t="s">
        <v>89</v>
      </c>
      <c r="E20" s="15"/>
      <c r="F20" s="15">
        <v>6500</v>
      </c>
      <c r="H20">
        <f>H19*0.21</f>
        <v>1365</v>
      </c>
      <c r="I20" t="s">
        <v>74</v>
      </c>
    </row>
    <row r="21" spans="1:9" x14ac:dyDescent="0.25">
      <c r="A21" s="1"/>
      <c r="B21" s="1"/>
      <c r="C21" s="1" t="s">
        <v>78</v>
      </c>
      <c r="D21" s="1" t="s">
        <v>90</v>
      </c>
      <c r="E21" s="15"/>
      <c r="F21" s="15">
        <v>1365</v>
      </c>
      <c r="H21">
        <f>H19+H20</f>
        <v>7865</v>
      </c>
      <c r="I21" t="s">
        <v>96</v>
      </c>
    </row>
    <row r="22" spans="1:9" x14ac:dyDescent="0.25">
      <c r="A22" s="1"/>
      <c r="B22" s="1"/>
      <c r="C22" s="1" t="s">
        <v>91</v>
      </c>
      <c r="D22" s="1" t="s">
        <v>65</v>
      </c>
      <c r="E22" s="15">
        <f>5*N8</f>
        <v>5000</v>
      </c>
      <c r="F22" s="15"/>
    </row>
    <row r="23" spans="1:9" x14ac:dyDescent="0.25">
      <c r="A23" s="1"/>
      <c r="B23" s="1"/>
      <c r="C23" s="1" t="s">
        <v>76</v>
      </c>
      <c r="D23" s="1" t="s">
        <v>92</v>
      </c>
      <c r="E23" s="15"/>
      <c r="F23" s="15">
        <v>5000</v>
      </c>
    </row>
    <row r="24" spans="1:9" x14ac:dyDescent="0.25">
      <c r="A24" s="1"/>
      <c r="B24" s="1"/>
      <c r="C24" s="1"/>
      <c r="D24" s="1"/>
      <c r="E24" s="15"/>
      <c r="F24" s="15"/>
    </row>
    <row r="25" spans="1:9" x14ac:dyDescent="0.25">
      <c r="A25" s="1">
        <v>6</v>
      </c>
      <c r="B25" s="1" t="s">
        <v>62</v>
      </c>
      <c r="C25" s="1" t="s">
        <v>71</v>
      </c>
      <c r="D25" s="1" t="s">
        <v>27</v>
      </c>
      <c r="E25" s="15">
        <v>9000</v>
      </c>
      <c r="F25" s="15"/>
      <c r="H25">
        <v>18000</v>
      </c>
      <c r="I25" t="s">
        <v>93</v>
      </c>
    </row>
    <row r="26" spans="1:9" x14ac:dyDescent="0.25">
      <c r="A26" s="1"/>
      <c r="B26" s="1"/>
      <c r="C26" s="1" t="s">
        <v>91</v>
      </c>
      <c r="D26" s="1" t="s">
        <v>94</v>
      </c>
      <c r="E26" s="15">
        <v>9000</v>
      </c>
      <c r="F26" s="15"/>
      <c r="G26" s="27"/>
      <c r="H26">
        <f>H25*0.21</f>
        <v>3780</v>
      </c>
      <c r="I26" t="s">
        <v>74</v>
      </c>
    </row>
    <row r="27" spans="1:9" x14ac:dyDescent="0.25">
      <c r="A27" s="1"/>
      <c r="B27" s="1"/>
      <c r="C27" s="1" t="s">
        <v>71</v>
      </c>
      <c r="D27" s="1" t="s">
        <v>47</v>
      </c>
      <c r="E27" s="15">
        <v>3780</v>
      </c>
      <c r="F27" s="15"/>
      <c r="H27">
        <f>H25+H26</f>
        <v>21780</v>
      </c>
    </row>
    <row r="28" spans="1:9" x14ac:dyDescent="0.25">
      <c r="A28" s="1"/>
      <c r="B28" s="1"/>
      <c r="C28" s="1" t="s">
        <v>76</v>
      </c>
      <c r="D28" s="1" t="s">
        <v>95</v>
      </c>
      <c r="E28" s="15"/>
      <c r="F28" s="15">
        <v>10890</v>
      </c>
      <c r="H28">
        <f>H27/2</f>
        <v>10890</v>
      </c>
      <c r="I28" s="40">
        <v>0.5</v>
      </c>
    </row>
    <row r="29" spans="1:9" x14ac:dyDescent="0.25">
      <c r="A29" s="1"/>
      <c r="B29" s="1"/>
      <c r="C29" s="1" t="s">
        <v>78</v>
      </c>
      <c r="D29" s="1" t="s">
        <v>79</v>
      </c>
      <c r="E29" s="15"/>
      <c r="F29" s="15">
        <v>10890</v>
      </c>
    </row>
    <row r="30" spans="1:9" x14ac:dyDescent="0.25">
      <c r="A30" s="1"/>
      <c r="B30" s="1"/>
      <c r="C30" s="1"/>
      <c r="D30" s="1"/>
      <c r="E30" s="15"/>
      <c r="F30" s="15"/>
    </row>
    <row r="31" spans="1:9" x14ac:dyDescent="0.25">
      <c r="A31" s="1">
        <v>7</v>
      </c>
      <c r="B31" s="1" t="s">
        <v>63</v>
      </c>
      <c r="C31" s="1" t="s">
        <v>71</v>
      </c>
      <c r="D31" s="1" t="s">
        <v>22</v>
      </c>
      <c r="E31" s="15">
        <v>6050</v>
      </c>
      <c r="F31" s="15"/>
      <c r="H31">
        <f>10*1100+7*2000</f>
        <v>25000</v>
      </c>
      <c r="I31" t="s">
        <v>87</v>
      </c>
    </row>
    <row r="32" spans="1:9" x14ac:dyDescent="0.25">
      <c r="A32" s="1"/>
      <c r="B32" s="1"/>
      <c r="C32" s="1" t="s">
        <v>71</v>
      </c>
      <c r="D32" s="1" t="s">
        <v>97</v>
      </c>
      <c r="E32" s="15">
        <v>24200</v>
      </c>
      <c r="F32" s="15"/>
      <c r="H32">
        <f>H31*0.21</f>
        <v>5250</v>
      </c>
      <c r="I32" t="s">
        <v>74</v>
      </c>
    </row>
    <row r="33" spans="1:11" x14ac:dyDescent="0.25">
      <c r="A33" s="1"/>
      <c r="B33" s="1"/>
      <c r="C33" s="1" t="s">
        <v>88</v>
      </c>
      <c r="D33" s="1" t="s">
        <v>98</v>
      </c>
      <c r="E33" s="15"/>
      <c r="F33" s="15">
        <v>25000</v>
      </c>
      <c r="H33">
        <f>H31+H32</f>
        <v>30250</v>
      </c>
      <c r="I33" t="s">
        <v>96</v>
      </c>
    </row>
    <row r="34" spans="1:11" x14ac:dyDescent="0.25">
      <c r="A34" s="1"/>
      <c r="B34" s="1"/>
      <c r="C34" s="1" t="s">
        <v>78</v>
      </c>
      <c r="D34" s="1" t="s">
        <v>90</v>
      </c>
      <c r="E34" s="15"/>
      <c r="F34" s="15">
        <v>5250</v>
      </c>
      <c r="H34">
        <f>H33*0.2</f>
        <v>6050</v>
      </c>
      <c r="I34" s="40">
        <v>0.2</v>
      </c>
    </row>
    <row r="35" spans="1:11" x14ac:dyDescent="0.25">
      <c r="A35" s="1"/>
      <c r="B35" s="1"/>
      <c r="C35" s="1" t="s">
        <v>91</v>
      </c>
      <c r="D35" s="1" t="s">
        <v>65</v>
      </c>
      <c r="E35" s="15">
        <v>17800</v>
      </c>
      <c r="F35" s="15"/>
      <c r="H35">
        <f>H33*0.8</f>
        <v>24200</v>
      </c>
      <c r="I35" s="40">
        <v>0.8</v>
      </c>
      <c r="K35">
        <f>10*N7+7*N9</f>
        <v>17800</v>
      </c>
    </row>
    <row r="36" spans="1:11" x14ac:dyDescent="0.25">
      <c r="A36" s="1"/>
      <c r="B36" s="1"/>
      <c r="C36" s="1" t="s">
        <v>76</v>
      </c>
      <c r="D36" s="1" t="s">
        <v>99</v>
      </c>
      <c r="E36" s="15"/>
      <c r="F36" s="15">
        <v>17800</v>
      </c>
    </row>
    <row r="37" spans="1:11" x14ac:dyDescent="0.25">
      <c r="A37" s="1"/>
      <c r="B37" s="1"/>
      <c r="C37" s="1"/>
      <c r="D37" s="1"/>
      <c r="E37" s="15"/>
      <c r="F37" s="15"/>
      <c r="H37">
        <f>H39/1.21</f>
        <v>10400</v>
      </c>
      <c r="I37" t="s">
        <v>87</v>
      </c>
      <c r="J37">
        <f>H37/8</f>
        <v>1300</v>
      </c>
      <c r="K37">
        <f>1573/1.21</f>
        <v>1300</v>
      </c>
    </row>
    <row r="38" spans="1:11" x14ac:dyDescent="0.25">
      <c r="A38" s="1">
        <v>8</v>
      </c>
      <c r="B38" s="1" t="s">
        <v>64</v>
      </c>
      <c r="C38" s="1" t="s">
        <v>71</v>
      </c>
      <c r="D38" s="1" t="s">
        <v>19</v>
      </c>
      <c r="E38" s="15">
        <v>3146</v>
      </c>
      <c r="F38" s="15"/>
      <c r="H38">
        <f>H37*0.21</f>
        <v>2184</v>
      </c>
      <c r="I38" t="s">
        <v>74</v>
      </c>
    </row>
    <row r="39" spans="1:11" x14ac:dyDescent="0.25">
      <c r="A39" s="1"/>
      <c r="B39" s="1"/>
      <c r="C39" s="1" t="s">
        <v>71</v>
      </c>
      <c r="D39" s="1" t="s">
        <v>28</v>
      </c>
      <c r="E39" s="15">
        <v>3146</v>
      </c>
      <c r="F39" s="15"/>
      <c r="H39">
        <f>8*1573</f>
        <v>12584</v>
      </c>
      <c r="I39" t="s">
        <v>96</v>
      </c>
    </row>
    <row r="40" spans="1:11" x14ac:dyDescent="0.25">
      <c r="A40" s="1"/>
      <c r="B40" s="1"/>
      <c r="C40" s="1" t="s">
        <v>71</v>
      </c>
      <c r="D40" s="1" t="s">
        <v>97</v>
      </c>
      <c r="E40" s="15">
        <v>6292</v>
      </c>
      <c r="F40" s="15"/>
      <c r="H40">
        <f>H39*0.25</f>
        <v>3146</v>
      </c>
      <c r="I40" s="40">
        <v>0.25</v>
      </c>
    </row>
    <row r="41" spans="1:11" x14ac:dyDescent="0.25">
      <c r="A41" s="1"/>
      <c r="B41" s="1"/>
      <c r="C41" s="1" t="s">
        <v>88</v>
      </c>
      <c r="D41" s="1" t="s">
        <v>98</v>
      </c>
      <c r="E41" s="15"/>
      <c r="F41" s="15">
        <v>10400</v>
      </c>
      <c r="H41">
        <f>H39/2</f>
        <v>6292</v>
      </c>
      <c r="I41" s="40">
        <v>0.5</v>
      </c>
    </row>
    <row r="42" spans="1:11" x14ac:dyDescent="0.25">
      <c r="A42" s="1"/>
      <c r="B42" s="1"/>
      <c r="C42" s="1" t="s">
        <v>78</v>
      </c>
      <c r="D42" s="1" t="s">
        <v>90</v>
      </c>
      <c r="E42" s="15"/>
      <c r="F42" s="15">
        <v>2184</v>
      </c>
    </row>
    <row r="43" spans="1:11" x14ac:dyDescent="0.25">
      <c r="A43" s="1"/>
      <c r="B43" s="1"/>
      <c r="C43" s="1" t="s">
        <v>91</v>
      </c>
      <c r="D43" s="1" t="s">
        <v>24</v>
      </c>
      <c r="E43" s="15">
        <v>8000</v>
      </c>
      <c r="F43" s="15"/>
      <c r="H43" s="33">
        <f>8*N8</f>
        <v>8000</v>
      </c>
      <c r="I43" t="s">
        <v>86</v>
      </c>
    </row>
    <row r="44" spans="1:11" x14ac:dyDescent="0.25">
      <c r="A44" s="1"/>
      <c r="B44" s="1"/>
      <c r="C44" s="1" t="s">
        <v>76</v>
      </c>
      <c r="D44" s="1" t="s">
        <v>99</v>
      </c>
      <c r="E44" s="15"/>
      <c r="F44" s="15">
        <v>8000</v>
      </c>
    </row>
    <row r="45" spans="1:11" x14ac:dyDescent="0.25">
      <c r="A45" s="1"/>
      <c r="B45" s="1"/>
      <c r="C45" s="1"/>
      <c r="D45" s="1"/>
      <c r="E45" s="15"/>
      <c r="F45" s="15"/>
    </row>
    <row r="46" spans="1:11" x14ac:dyDescent="0.25">
      <c r="A46" s="1">
        <v>9</v>
      </c>
      <c r="B46" s="1" t="s">
        <v>66</v>
      </c>
      <c r="C46" s="1" t="s">
        <v>71</v>
      </c>
      <c r="D46" s="1" t="s">
        <v>22</v>
      </c>
      <c r="E46" s="15">
        <v>3146</v>
      </c>
      <c r="F46" s="15"/>
    </row>
    <row r="47" spans="1:11" x14ac:dyDescent="0.25">
      <c r="A47" s="1"/>
      <c r="B47" s="1"/>
      <c r="C47" s="1" t="s">
        <v>76</v>
      </c>
      <c r="D47" s="1" t="s">
        <v>100</v>
      </c>
      <c r="E47" s="15"/>
      <c r="F47" s="15">
        <v>3146</v>
      </c>
    </row>
    <row r="48" spans="1:11" x14ac:dyDescent="0.25">
      <c r="A48" s="1"/>
      <c r="B48" s="1"/>
      <c r="C48" s="1"/>
      <c r="D48" s="1"/>
      <c r="E48" s="15"/>
      <c r="F48" s="15"/>
    </row>
    <row r="49" spans="1:6" x14ac:dyDescent="0.25">
      <c r="A49" s="1">
        <v>10</v>
      </c>
      <c r="B49" s="1" t="s">
        <v>67</v>
      </c>
      <c r="C49" s="1" t="s">
        <v>71</v>
      </c>
      <c r="D49" s="1" t="s">
        <v>22</v>
      </c>
      <c r="E49" s="15">
        <v>50000</v>
      </c>
      <c r="F49" s="15"/>
    </row>
    <row r="50" spans="1:6" x14ac:dyDescent="0.25">
      <c r="A50" s="1"/>
      <c r="B50" s="1"/>
      <c r="C50" s="1" t="s">
        <v>78</v>
      </c>
      <c r="D50" s="1" t="s">
        <v>101</v>
      </c>
      <c r="E50" s="15"/>
      <c r="F50" s="15">
        <v>50000</v>
      </c>
    </row>
    <row r="51" spans="1:6" x14ac:dyDescent="0.25">
      <c r="A51" s="1"/>
      <c r="B51" s="1"/>
      <c r="C51" s="1"/>
      <c r="D51" s="1"/>
      <c r="E51" s="15"/>
      <c r="F51" s="15"/>
    </row>
    <row r="52" spans="1:6" x14ac:dyDescent="0.25">
      <c r="A52" s="1">
        <v>11</v>
      </c>
      <c r="B52" s="1" t="s">
        <v>67</v>
      </c>
      <c r="C52" s="1" t="s">
        <v>91</v>
      </c>
      <c r="D52" s="1" t="s">
        <v>102</v>
      </c>
      <c r="E52" s="15">
        <v>10000</v>
      </c>
      <c r="F52" s="15"/>
    </row>
    <row r="53" spans="1:6" x14ac:dyDescent="0.25">
      <c r="A53" s="1"/>
      <c r="B53" s="1"/>
      <c r="C53" s="1" t="s">
        <v>71</v>
      </c>
      <c r="D53" s="1" t="s">
        <v>47</v>
      </c>
      <c r="E53" s="15">
        <v>2100</v>
      </c>
      <c r="F53" s="15"/>
    </row>
    <row r="54" spans="1:6" x14ac:dyDescent="0.25">
      <c r="A54" s="1"/>
      <c r="B54" s="1"/>
      <c r="C54" s="1" t="s">
        <v>78</v>
      </c>
      <c r="D54" s="1" t="s">
        <v>79</v>
      </c>
      <c r="E54" s="15"/>
      <c r="F54" s="15">
        <v>12100</v>
      </c>
    </row>
    <row r="55" spans="1:6" x14ac:dyDescent="0.25">
      <c r="A55" s="1"/>
      <c r="B55" s="1"/>
      <c r="C55" s="1"/>
      <c r="D55" s="1"/>
      <c r="E55" s="15"/>
      <c r="F55" s="15"/>
    </row>
    <row r="56" spans="1:6" x14ac:dyDescent="0.25">
      <c r="A56" s="1">
        <v>12</v>
      </c>
      <c r="B56" s="1" t="s">
        <v>67</v>
      </c>
      <c r="C56" s="1" t="s">
        <v>71</v>
      </c>
      <c r="D56" s="1" t="s">
        <v>28</v>
      </c>
      <c r="E56" s="15">
        <v>12100</v>
      </c>
      <c r="F56" s="15"/>
    </row>
    <row r="57" spans="1:6" x14ac:dyDescent="0.25">
      <c r="A57" s="1"/>
      <c r="B57" s="1"/>
      <c r="C57" s="1" t="s">
        <v>76</v>
      </c>
      <c r="D57" s="1" t="s">
        <v>103</v>
      </c>
      <c r="E57" s="15"/>
      <c r="F57" s="15">
        <v>12100</v>
      </c>
    </row>
    <row r="58" spans="1:6" x14ac:dyDescent="0.25">
      <c r="A58" s="1"/>
      <c r="B58" s="1"/>
      <c r="C58" s="1"/>
      <c r="D58" s="1"/>
      <c r="E58" s="15"/>
      <c r="F58" s="15"/>
    </row>
    <row r="59" spans="1:6" x14ac:dyDescent="0.25">
      <c r="A59" s="1">
        <v>13</v>
      </c>
      <c r="B59" s="1" t="s">
        <v>67</v>
      </c>
      <c r="C59" s="1" t="s">
        <v>104</v>
      </c>
      <c r="D59" s="1" t="s">
        <v>21</v>
      </c>
      <c r="E59" s="15">
        <v>27225</v>
      </c>
      <c r="F59" s="15"/>
    </row>
    <row r="60" spans="1:6" x14ac:dyDescent="0.25">
      <c r="A60" s="1"/>
      <c r="B60" s="1"/>
      <c r="C60" s="1" t="s">
        <v>76</v>
      </c>
      <c r="D60" s="1" t="s">
        <v>77</v>
      </c>
      <c r="E60" s="15"/>
      <c r="F60" s="15">
        <v>27225</v>
      </c>
    </row>
    <row r="61" spans="1:6" x14ac:dyDescent="0.25">
      <c r="A61" s="1"/>
      <c r="B61" s="1"/>
      <c r="C61" s="1"/>
      <c r="D61" s="1"/>
      <c r="E61" s="15"/>
      <c r="F61" s="15"/>
    </row>
    <row r="62" spans="1:6" x14ac:dyDescent="0.25">
      <c r="A62" s="1">
        <v>14</v>
      </c>
      <c r="B62" s="1" t="s">
        <v>67</v>
      </c>
      <c r="C62" s="1" t="s">
        <v>104</v>
      </c>
      <c r="D62" s="1" t="s">
        <v>48</v>
      </c>
      <c r="E62" s="15">
        <v>8799</v>
      </c>
      <c r="F62" s="15"/>
    </row>
    <row r="63" spans="1:6" x14ac:dyDescent="0.25">
      <c r="A63" s="1"/>
      <c r="B63" s="1"/>
      <c r="C63" s="1" t="s">
        <v>76</v>
      </c>
      <c r="D63" s="1" t="s">
        <v>105</v>
      </c>
      <c r="E63" s="15"/>
      <c r="F63" s="15">
        <v>17430</v>
      </c>
    </row>
    <row r="64" spans="1:6" x14ac:dyDescent="0.25">
      <c r="A64" s="1"/>
      <c r="B64" s="1"/>
      <c r="C64" s="1" t="s">
        <v>71</v>
      </c>
      <c r="D64" s="1" t="s">
        <v>69</v>
      </c>
      <c r="E64" s="15">
        <f>F63-E62</f>
        <v>8631</v>
      </c>
      <c r="F64" s="15"/>
    </row>
    <row r="65" spans="1:6" x14ac:dyDescent="0.25">
      <c r="A65" s="1"/>
      <c r="B65" s="1"/>
      <c r="C65" s="1"/>
      <c r="D65" s="1"/>
      <c r="E65" s="15"/>
      <c r="F65" s="15"/>
    </row>
    <row r="66" spans="1:6" x14ac:dyDescent="0.25">
      <c r="A66" s="1"/>
      <c r="B66" s="1"/>
      <c r="C66" s="1"/>
      <c r="D66" s="1"/>
      <c r="E66" s="15"/>
      <c r="F66" s="15"/>
    </row>
    <row r="67" spans="1:6" x14ac:dyDescent="0.25">
      <c r="A67" s="1"/>
      <c r="B67" s="1"/>
      <c r="C67" s="1"/>
      <c r="D67" s="1"/>
      <c r="E67" s="15"/>
      <c r="F67" s="15"/>
    </row>
    <row r="68" spans="1:6" x14ac:dyDescent="0.25">
      <c r="A68" s="1"/>
      <c r="B68" s="1"/>
      <c r="C68" s="1"/>
      <c r="D68" s="1"/>
      <c r="E68" s="15"/>
      <c r="F68" s="15"/>
    </row>
    <row r="69" spans="1:6" x14ac:dyDescent="0.25">
      <c r="A69" s="1"/>
      <c r="B69" s="1"/>
      <c r="C69" s="1"/>
      <c r="D69" s="1"/>
      <c r="E69" s="15"/>
      <c r="F69" s="15"/>
    </row>
    <row r="70" spans="1:6" x14ac:dyDescent="0.25">
      <c r="A70" s="1"/>
      <c r="B70" s="1"/>
      <c r="C70" s="1"/>
      <c r="D70" s="1"/>
      <c r="E70" s="15"/>
      <c r="F70" s="15"/>
    </row>
    <row r="71" spans="1:6" x14ac:dyDescent="0.25">
      <c r="A71" s="1"/>
      <c r="B71" s="1"/>
      <c r="C71" s="1"/>
      <c r="D71" s="1"/>
      <c r="E71" s="15"/>
      <c r="F71" s="15"/>
    </row>
    <row r="72" spans="1:6" x14ac:dyDescent="0.25">
      <c r="A72" s="1"/>
      <c r="B72" s="1"/>
      <c r="C72" s="1"/>
      <c r="D72" s="1"/>
      <c r="E72" s="15"/>
      <c r="F72" s="15"/>
    </row>
    <row r="73" spans="1:6" x14ac:dyDescent="0.25">
      <c r="A73" s="1"/>
      <c r="B73" s="1"/>
      <c r="C73" s="1"/>
      <c r="D73" s="1"/>
      <c r="E73" s="15"/>
      <c r="F73" s="15"/>
    </row>
    <row r="74" spans="1:6" x14ac:dyDescent="0.25">
      <c r="A74" s="1"/>
      <c r="B74" s="1"/>
      <c r="C74" s="1"/>
      <c r="D74" s="1"/>
      <c r="E74" s="15"/>
      <c r="F74" s="15"/>
    </row>
    <row r="75" spans="1:6" x14ac:dyDescent="0.25">
      <c r="A75" s="1"/>
      <c r="B75" s="1"/>
      <c r="C75" s="1"/>
      <c r="D75" s="1"/>
      <c r="E75" s="15"/>
      <c r="F75" s="15"/>
    </row>
    <row r="76" spans="1:6" x14ac:dyDescent="0.25">
      <c r="A76" s="1"/>
      <c r="B76" s="1"/>
      <c r="C76" s="1"/>
      <c r="D76" s="1"/>
      <c r="E76" s="15"/>
      <c r="F76" s="15"/>
    </row>
    <row r="77" spans="1:6" x14ac:dyDescent="0.25">
      <c r="A77" s="1"/>
      <c r="B77" s="1"/>
      <c r="C77" s="1"/>
      <c r="D77" s="1"/>
      <c r="E77" s="15"/>
      <c r="F77" s="15"/>
    </row>
    <row r="78" spans="1:6" x14ac:dyDescent="0.25">
      <c r="A78" s="1"/>
      <c r="B78" s="1"/>
      <c r="C78" s="1"/>
      <c r="D78" s="1"/>
      <c r="E78" s="15"/>
      <c r="F78" s="15"/>
    </row>
    <row r="79" spans="1:6" x14ac:dyDescent="0.25">
      <c r="A79" s="1"/>
      <c r="B79" s="1"/>
      <c r="C79" s="1"/>
      <c r="D79" s="1"/>
      <c r="E79" s="15"/>
      <c r="F79" s="15"/>
    </row>
    <row r="80" spans="1:6" x14ac:dyDescent="0.25">
      <c r="A80" s="1"/>
      <c r="B80" s="1"/>
      <c r="C80" s="1"/>
      <c r="D80" s="1"/>
      <c r="E80" s="15"/>
      <c r="F80" s="15"/>
    </row>
    <row r="81" spans="1:6" x14ac:dyDescent="0.25">
      <c r="A81" s="1"/>
      <c r="B81" s="1"/>
      <c r="C81" s="1"/>
      <c r="D81" s="1"/>
      <c r="E81" s="15"/>
      <c r="F81" s="15"/>
    </row>
    <row r="82" spans="1:6" x14ac:dyDescent="0.25">
      <c r="A82" s="1"/>
      <c r="B82" s="1"/>
      <c r="C82" s="1"/>
      <c r="D82" s="1"/>
      <c r="E82" s="15"/>
      <c r="F82" s="15"/>
    </row>
    <row r="83" spans="1:6" x14ac:dyDescent="0.25">
      <c r="A83" s="1"/>
      <c r="B83" s="1"/>
      <c r="C83" s="1"/>
      <c r="D83" s="1"/>
      <c r="E83" s="15"/>
      <c r="F83" s="15"/>
    </row>
    <row r="84" spans="1:6" x14ac:dyDescent="0.25">
      <c r="A84" s="1"/>
      <c r="B84" s="1"/>
      <c r="C84" s="1"/>
      <c r="D84" s="1"/>
      <c r="E84" s="15"/>
      <c r="F84" s="15"/>
    </row>
    <row r="85" spans="1:6" x14ac:dyDescent="0.25">
      <c r="A85" s="1"/>
      <c r="B85" s="1"/>
      <c r="C85" s="1"/>
      <c r="D85" s="1"/>
      <c r="E85" s="15"/>
      <c r="F85" s="15"/>
    </row>
    <row r="86" spans="1:6" x14ac:dyDescent="0.25">
      <c r="A86" s="1"/>
      <c r="B86" s="1"/>
      <c r="C86" s="1"/>
      <c r="D86" s="1"/>
      <c r="E86" s="15"/>
      <c r="F86" s="15"/>
    </row>
    <row r="87" spans="1:6" x14ac:dyDescent="0.25">
      <c r="A87" s="1"/>
      <c r="B87" s="1"/>
      <c r="C87" s="1"/>
      <c r="D87" s="1"/>
      <c r="E87" s="15"/>
      <c r="F87" s="15"/>
    </row>
    <row r="88" spans="1:6" x14ac:dyDescent="0.25">
      <c r="A88" s="1"/>
      <c r="B88" s="1"/>
      <c r="C88" s="1"/>
      <c r="D88" s="1"/>
      <c r="E88" s="15"/>
      <c r="F88" s="15"/>
    </row>
    <row r="89" spans="1:6" x14ac:dyDescent="0.25">
      <c r="A89" s="1"/>
      <c r="B89" s="1"/>
      <c r="C89" s="1"/>
      <c r="D89" s="1"/>
      <c r="E89" s="15"/>
      <c r="F89" s="15"/>
    </row>
    <row r="90" spans="1:6" x14ac:dyDescent="0.25">
      <c r="A90" s="1"/>
      <c r="B90" s="1"/>
      <c r="C90" s="1"/>
      <c r="D90" s="1"/>
      <c r="E90" s="15"/>
      <c r="F90" s="15"/>
    </row>
    <row r="91" spans="1:6" x14ac:dyDescent="0.25">
      <c r="A91" s="1"/>
      <c r="B91" s="1"/>
      <c r="C91" s="1"/>
      <c r="D91" s="1"/>
      <c r="E91" s="15"/>
      <c r="F91" s="15"/>
    </row>
    <row r="92" spans="1:6" x14ac:dyDescent="0.25">
      <c r="A92" s="1"/>
      <c r="B92" s="1"/>
      <c r="C92" s="1"/>
      <c r="D92" s="1"/>
      <c r="E92" s="15"/>
      <c r="F92" s="15"/>
    </row>
    <row r="93" spans="1:6" x14ac:dyDescent="0.25">
      <c r="A93" s="1"/>
      <c r="B93" s="1"/>
      <c r="C93" s="1"/>
      <c r="D93" s="1"/>
      <c r="E93" s="15"/>
      <c r="F93" s="15"/>
    </row>
    <row r="94" spans="1:6" x14ac:dyDescent="0.25">
      <c r="A94" s="1"/>
      <c r="B94" s="1"/>
      <c r="C94" s="1"/>
      <c r="D94" s="1"/>
      <c r="E94" s="15"/>
      <c r="F94" s="15"/>
    </row>
    <row r="95" spans="1:6" x14ac:dyDescent="0.25">
      <c r="A95" s="1"/>
      <c r="B95" s="1"/>
      <c r="C95" s="1"/>
      <c r="D95" s="1"/>
      <c r="E95" s="15"/>
      <c r="F95" s="15"/>
    </row>
    <row r="96" spans="1:6" x14ac:dyDescent="0.25">
      <c r="A96" s="1"/>
      <c r="B96" s="1"/>
      <c r="C96" s="1"/>
      <c r="D96" s="1"/>
      <c r="E96" s="15"/>
      <c r="F96" s="15"/>
    </row>
    <row r="97" spans="1:6" x14ac:dyDescent="0.25">
      <c r="A97" s="1"/>
      <c r="B97" s="1"/>
      <c r="C97" s="1"/>
      <c r="D97" s="1"/>
      <c r="E97" s="15"/>
      <c r="F97" s="15"/>
    </row>
    <row r="98" spans="1:6" x14ac:dyDescent="0.25">
      <c r="A98" s="1"/>
      <c r="B98" s="1"/>
      <c r="C98" s="1"/>
      <c r="D98" s="1"/>
      <c r="E98" s="15"/>
      <c r="F98" s="15"/>
    </row>
    <row r="99" spans="1:6" x14ac:dyDescent="0.25">
      <c r="A99" s="1"/>
      <c r="B99" s="1"/>
      <c r="C99" s="1"/>
      <c r="D99" s="1"/>
      <c r="E99" s="15"/>
      <c r="F99" s="15"/>
    </row>
    <row r="100" spans="1:6" x14ac:dyDescent="0.25">
      <c r="A100" s="1"/>
      <c r="B100" s="1"/>
      <c r="C100" s="1"/>
      <c r="D100" s="1"/>
      <c r="E100" s="15"/>
      <c r="F100" s="15"/>
    </row>
    <row r="101" spans="1:6" x14ac:dyDescent="0.25">
      <c r="A101" s="1"/>
      <c r="B101" s="1"/>
      <c r="C101" s="1"/>
      <c r="D101" s="1"/>
      <c r="E101" s="15"/>
      <c r="F101" s="15"/>
    </row>
    <row r="102" spans="1:6" x14ac:dyDescent="0.25">
      <c r="A102" s="1"/>
      <c r="B102" s="1"/>
      <c r="C102" s="1"/>
      <c r="D102" s="1"/>
      <c r="E102" s="15"/>
      <c r="F102" s="15"/>
    </row>
    <row r="103" spans="1:6" x14ac:dyDescent="0.25">
      <c r="A103" s="1"/>
      <c r="B103" s="1"/>
      <c r="C103" s="1"/>
      <c r="D103" s="1"/>
      <c r="E103" s="15"/>
      <c r="F103" s="15"/>
    </row>
    <row r="104" spans="1:6" x14ac:dyDescent="0.25">
      <c r="A104" s="1"/>
      <c r="B104" s="1"/>
      <c r="C104" s="1"/>
      <c r="D104" s="1"/>
      <c r="E104" s="15"/>
      <c r="F104" s="15"/>
    </row>
    <row r="105" spans="1:6" x14ac:dyDescent="0.25">
      <c r="A105" s="1"/>
      <c r="B105" s="1"/>
      <c r="C105" s="1"/>
      <c r="D105" s="1"/>
      <c r="E105" s="15"/>
      <c r="F105" s="15"/>
    </row>
    <row r="106" spans="1:6" x14ac:dyDescent="0.25">
      <c r="A106" s="1"/>
      <c r="B106" s="1"/>
      <c r="C106" s="1"/>
      <c r="D106" s="1"/>
      <c r="E106" s="15"/>
      <c r="F106" s="15"/>
    </row>
    <row r="107" spans="1:6" x14ac:dyDescent="0.25">
      <c r="A107" s="1"/>
      <c r="B107" s="1"/>
      <c r="C107" s="1"/>
      <c r="D107" s="1"/>
      <c r="E107" s="15"/>
      <c r="F107" s="15"/>
    </row>
    <row r="108" spans="1:6" x14ac:dyDescent="0.25">
      <c r="A108" s="1"/>
      <c r="B108" s="1"/>
      <c r="C108" s="1"/>
      <c r="D108" s="1"/>
      <c r="E108" s="15"/>
      <c r="F108" s="15"/>
    </row>
    <row r="109" spans="1:6" x14ac:dyDescent="0.25">
      <c r="A109" s="1"/>
      <c r="B109" s="1"/>
      <c r="C109" s="1"/>
      <c r="D109" s="1"/>
      <c r="E109" s="15"/>
      <c r="F109" s="15"/>
    </row>
    <row r="110" spans="1:6" x14ac:dyDescent="0.25">
      <c r="A110" s="1"/>
      <c r="B110" s="1"/>
      <c r="C110" s="1"/>
      <c r="D110" s="1"/>
      <c r="E110" s="15"/>
      <c r="F110" s="15"/>
    </row>
    <row r="111" spans="1:6" x14ac:dyDescent="0.25">
      <c r="A111" s="1"/>
      <c r="B111" s="1"/>
      <c r="C111" s="1"/>
      <c r="D111" s="1"/>
      <c r="E111" s="15"/>
      <c r="F111" s="15"/>
    </row>
    <row r="112" spans="1:6" x14ac:dyDescent="0.25">
      <c r="A112" s="1"/>
      <c r="B112" s="1"/>
      <c r="C112" s="1"/>
      <c r="D112" s="1"/>
      <c r="E112" s="15"/>
      <c r="F112" s="15"/>
    </row>
    <row r="113" spans="1:6" x14ac:dyDescent="0.25">
      <c r="A113" s="1"/>
      <c r="B113" s="1"/>
      <c r="C113" s="1"/>
      <c r="D113" s="1"/>
      <c r="E113" s="15"/>
      <c r="F113" s="15"/>
    </row>
    <row r="114" spans="1:6" x14ac:dyDescent="0.25">
      <c r="A114" s="1"/>
      <c r="B114" s="1"/>
      <c r="C114" s="1"/>
      <c r="D114" s="1"/>
      <c r="E114" s="15"/>
      <c r="F114" s="15"/>
    </row>
    <row r="115" spans="1:6" x14ac:dyDescent="0.25">
      <c r="A115" s="1"/>
      <c r="B115" s="1"/>
      <c r="C115" s="1"/>
      <c r="D115" s="1"/>
      <c r="E115" s="15"/>
      <c r="F115" s="15"/>
    </row>
    <row r="116" spans="1:6" x14ac:dyDescent="0.25">
      <c r="A116" s="1"/>
      <c r="B116" s="1"/>
      <c r="C116" s="1"/>
      <c r="D116" s="1"/>
      <c r="E116" s="15"/>
      <c r="F116" s="15"/>
    </row>
    <row r="117" spans="1:6" x14ac:dyDescent="0.25">
      <c r="A117" s="1"/>
      <c r="B117" s="1"/>
      <c r="C117" s="1"/>
      <c r="D117" s="1"/>
      <c r="E117" s="15"/>
      <c r="F117" s="15"/>
    </row>
    <row r="118" spans="1:6" x14ac:dyDescent="0.25">
      <c r="A118" s="1"/>
      <c r="B118" s="1"/>
      <c r="C118" s="1"/>
      <c r="D118" s="1"/>
      <c r="E118" s="15"/>
      <c r="F118" s="15"/>
    </row>
    <row r="119" spans="1:6" x14ac:dyDescent="0.25">
      <c r="A119" s="1"/>
      <c r="B119" s="1"/>
      <c r="C119" s="1"/>
      <c r="D119" s="1"/>
      <c r="E119" s="15"/>
      <c r="F119" s="15"/>
    </row>
    <row r="120" spans="1:6" x14ac:dyDescent="0.25">
      <c r="A120" s="1"/>
      <c r="B120" s="1"/>
      <c r="C120" s="1"/>
      <c r="D120" s="1"/>
      <c r="E120" s="15"/>
      <c r="F120" s="15"/>
    </row>
    <row r="121" spans="1:6" x14ac:dyDescent="0.25">
      <c r="A121" s="1"/>
      <c r="B121" s="1"/>
      <c r="C121" s="1"/>
      <c r="D121" s="1"/>
      <c r="E121" s="15"/>
      <c r="F121" s="15"/>
    </row>
    <row r="122" spans="1:6" x14ac:dyDescent="0.25">
      <c r="A122" s="1"/>
      <c r="B122" s="1"/>
      <c r="C122" s="1"/>
      <c r="D122" s="1"/>
      <c r="E122" s="15"/>
      <c r="F122" s="15"/>
    </row>
    <row r="123" spans="1:6" x14ac:dyDescent="0.25">
      <c r="A123" s="1"/>
      <c r="B123" s="1"/>
      <c r="C123" s="1"/>
      <c r="D123" s="1"/>
      <c r="E123" s="15"/>
      <c r="F123" s="15"/>
    </row>
    <row r="124" spans="1:6" x14ac:dyDescent="0.25">
      <c r="A124" s="1"/>
      <c r="B124" s="1"/>
      <c r="C124" s="1"/>
      <c r="D124" s="1"/>
      <c r="E124" s="15"/>
      <c r="F124" s="15"/>
    </row>
    <row r="125" spans="1:6" x14ac:dyDescent="0.25">
      <c r="A125" s="1"/>
      <c r="B125" s="1"/>
      <c r="C125" s="1"/>
      <c r="D125" s="1"/>
      <c r="E125" s="15"/>
      <c r="F125" s="15"/>
    </row>
    <row r="126" spans="1:6" x14ac:dyDescent="0.25">
      <c r="A126" s="1"/>
      <c r="B126" s="1"/>
      <c r="C126" s="1"/>
      <c r="D126" s="1"/>
      <c r="E126" s="15"/>
      <c r="F126" s="15"/>
    </row>
    <row r="127" spans="1:6" x14ac:dyDescent="0.25">
      <c r="A127" s="1"/>
      <c r="B127" s="1"/>
      <c r="C127" s="1"/>
      <c r="D127" s="1"/>
      <c r="E127" s="15"/>
      <c r="F127" s="15"/>
    </row>
    <row r="128" spans="1:6" x14ac:dyDescent="0.25">
      <c r="A128" s="1"/>
      <c r="B128" s="1"/>
      <c r="C128" s="1"/>
      <c r="D128" s="1"/>
      <c r="E128" s="15"/>
      <c r="F128" s="15"/>
    </row>
    <row r="129" spans="1:6" x14ac:dyDescent="0.25">
      <c r="A129" s="1"/>
      <c r="B129" s="1"/>
      <c r="C129" s="1"/>
      <c r="D129" s="1"/>
      <c r="E129" s="15"/>
      <c r="F129" s="15"/>
    </row>
    <row r="130" spans="1:6" x14ac:dyDescent="0.25">
      <c r="A130" s="1"/>
      <c r="B130" s="1"/>
      <c r="C130" s="1"/>
      <c r="D130" s="1"/>
      <c r="E130" s="15"/>
      <c r="F130" s="15"/>
    </row>
    <row r="131" spans="1:6" x14ac:dyDescent="0.25">
      <c r="A131" s="1"/>
      <c r="B131" s="1"/>
      <c r="C131" s="1"/>
      <c r="D131" s="1"/>
      <c r="E131" s="15"/>
      <c r="F131" s="15"/>
    </row>
    <row r="132" spans="1:6" x14ac:dyDescent="0.25">
      <c r="A132" s="1"/>
      <c r="B132" s="1"/>
      <c r="C132" s="1"/>
      <c r="D132" s="1"/>
      <c r="E132" s="15"/>
      <c r="F132" s="15"/>
    </row>
    <row r="133" spans="1:6" x14ac:dyDescent="0.25">
      <c r="A133" s="1"/>
      <c r="B133" s="1"/>
      <c r="C133" s="1"/>
      <c r="D133" s="1"/>
      <c r="E133" s="15"/>
      <c r="F133" s="15"/>
    </row>
    <row r="134" spans="1:6" x14ac:dyDescent="0.25">
      <c r="A134" s="1"/>
      <c r="B134" s="1"/>
      <c r="C134" s="1"/>
      <c r="D134" s="1"/>
      <c r="E134" s="15"/>
      <c r="F134" s="15"/>
    </row>
    <row r="135" spans="1:6" x14ac:dyDescent="0.25">
      <c r="A135" s="1"/>
      <c r="B135" s="1"/>
      <c r="C135" s="1"/>
      <c r="D135" s="1"/>
      <c r="E135" s="15"/>
      <c r="F135" s="15"/>
    </row>
    <row r="136" spans="1:6" x14ac:dyDescent="0.25">
      <c r="A136" s="1"/>
      <c r="B136" s="1"/>
      <c r="C136" s="1"/>
      <c r="D136" s="1"/>
      <c r="E136" s="15"/>
      <c r="F136" s="15"/>
    </row>
    <row r="137" spans="1:6" x14ac:dyDescent="0.25">
      <c r="A137" s="1"/>
      <c r="B137" s="1"/>
      <c r="C137" s="1"/>
      <c r="D137" s="1"/>
      <c r="E137" s="15"/>
      <c r="F137" s="15"/>
    </row>
    <row r="138" spans="1:6" x14ac:dyDescent="0.25">
      <c r="A138" s="1"/>
      <c r="B138" s="1"/>
      <c r="C138" s="1"/>
      <c r="D138" s="1"/>
      <c r="E138" s="15"/>
      <c r="F138" s="15"/>
    </row>
    <row r="139" spans="1:6" x14ac:dyDescent="0.25">
      <c r="A139" s="1"/>
      <c r="B139" s="1"/>
      <c r="C139" s="1"/>
      <c r="D139" s="1"/>
      <c r="E139" s="15"/>
      <c r="F139" s="15"/>
    </row>
    <row r="140" spans="1:6" x14ac:dyDescent="0.25">
      <c r="A140" s="1"/>
      <c r="B140" s="1"/>
      <c r="C140" s="1"/>
      <c r="D140" s="1"/>
      <c r="E140" s="15"/>
      <c r="F140" s="15"/>
    </row>
    <row r="141" spans="1:6" x14ac:dyDescent="0.25">
      <c r="A141" s="1"/>
      <c r="B141" s="1"/>
      <c r="C141" s="1"/>
      <c r="D141" s="1"/>
      <c r="E141" s="15"/>
      <c r="F141" s="15"/>
    </row>
    <row r="142" spans="1:6" x14ac:dyDescent="0.25">
      <c r="A142" s="1"/>
      <c r="B142" s="1"/>
      <c r="C142" s="1"/>
      <c r="D142" s="1"/>
      <c r="E142" s="15"/>
      <c r="F142" s="15"/>
    </row>
    <row r="143" spans="1:6" x14ac:dyDescent="0.25">
      <c r="A143" s="1"/>
      <c r="B143" s="1"/>
      <c r="C143" s="1"/>
      <c r="D143" s="1"/>
      <c r="E143" s="15"/>
      <c r="F143" s="15"/>
    </row>
    <row r="144" spans="1:6" x14ac:dyDescent="0.25">
      <c r="A144" s="1"/>
      <c r="B144" s="1"/>
      <c r="C144" s="1"/>
      <c r="D144" s="1"/>
      <c r="E144" s="15"/>
      <c r="F144" s="15"/>
    </row>
    <row r="145" spans="1:6" x14ac:dyDescent="0.25">
      <c r="A145" s="1"/>
      <c r="B145" s="1"/>
      <c r="C145" s="1"/>
      <c r="D145" s="1"/>
      <c r="E145" s="15"/>
      <c r="F145" s="15"/>
    </row>
    <row r="146" spans="1:6" x14ac:dyDescent="0.25">
      <c r="A146" s="1"/>
      <c r="B146" s="1"/>
      <c r="C146" s="1"/>
      <c r="D146" s="1"/>
      <c r="E146" s="15"/>
      <c r="F146" s="15"/>
    </row>
    <row r="147" spans="1:6" x14ac:dyDescent="0.25">
      <c r="A147" s="1"/>
      <c r="B147" s="1"/>
      <c r="C147" s="1"/>
      <c r="D147" s="1"/>
      <c r="E147" s="15"/>
      <c r="F147" s="15"/>
    </row>
    <row r="148" spans="1:6" x14ac:dyDescent="0.25">
      <c r="A148" s="1"/>
      <c r="B148" s="1"/>
      <c r="C148" s="1"/>
      <c r="D148" s="1"/>
      <c r="E148" s="15"/>
      <c r="F148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opLeftCell="A2" workbookViewId="0">
      <selection activeCell="E22" sqref="E22:H22"/>
    </sheetView>
  </sheetViews>
  <sheetFormatPr defaultColWidth="11.42578125" defaultRowHeight="15" x14ac:dyDescent="0.25"/>
  <cols>
    <col min="1" max="1" width="29.28515625" customWidth="1"/>
    <col min="2" max="8" width="15.28515625" customWidth="1"/>
  </cols>
  <sheetData>
    <row r="1" spans="1:10" ht="15.75" thickBot="1" x14ac:dyDescent="0.3">
      <c r="C1" s="36" t="s">
        <v>16</v>
      </c>
      <c r="D1" s="35"/>
      <c r="E1" s="34" t="s">
        <v>11</v>
      </c>
      <c r="F1" s="34"/>
      <c r="G1" s="34"/>
      <c r="H1" s="35"/>
    </row>
    <row r="2" spans="1:10" ht="15.75" thickBot="1" x14ac:dyDescent="0.3">
      <c r="A2" s="10" t="s">
        <v>17</v>
      </c>
      <c r="B2" s="11"/>
      <c r="C2" s="12">
        <f t="shared" ref="C2:H2" si="0">SUM(C4:C113)</f>
        <v>3253980</v>
      </c>
      <c r="D2" s="12">
        <f t="shared" si="0"/>
        <v>3253980</v>
      </c>
      <c r="E2" s="12">
        <f t="shared" si="0"/>
        <v>3154380</v>
      </c>
      <c r="F2" s="12">
        <f t="shared" si="0"/>
        <v>3170180</v>
      </c>
      <c r="G2" s="12">
        <f t="shared" si="0"/>
        <v>83800</v>
      </c>
      <c r="H2" s="12">
        <f t="shared" si="0"/>
        <v>99600</v>
      </c>
      <c r="I2" s="13" t="s">
        <v>18</v>
      </c>
      <c r="J2" s="14">
        <f>+E2-F2-G2+H2</f>
        <v>0</v>
      </c>
    </row>
    <row r="3" spans="1:10" ht="15.75" thickBot="1" x14ac:dyDescent="0.3">
      <c r="A3" s="5" t="s">
        <v>7</v>
      </c>
      <c r="B3" s="6" t="s">
        <v>8</v>
      </c>
      <c r="C3" s="7" t="s">
        <v>9</v>
      </c>
      <c r="D3" s="9" t="s">
        <v>10</v>
      </c>
      <c r="E3" s="8" t="s">
        <v>12</v>
      </c>
      <c r="F3" s="8" t="s">
        <v>13</v>
      </c>
      <c r="G3" s="8" t="s">
        <v>14</v>
      </c>
      <c r="H3" s="9" t="s">
        <v>15</v>
      </c>
    </row>
    <row r="4" spans="1:10" x14ac:dyDescent="0.25">
      <c r="A4" s="4" t="s">
        <v>19</v>
      </c>
      <c r="B4" s="18"/>
      <c r="C4" s="19">
        <v>98696</v>
      </c>
      <c r="D4" s="19"/>
      <c r="E4" s="19">
        <v>98696</v>
      </c>
      <c r="F4" s="19"/>
      <c r="G4" s="19"/>
      <c r="H4" s="19"/>
    </row>
    <row r="5" spans="1:10" x14ac:dyDescent="0.25">
      <c r="A5" s="4" t="s">
        <v>70</v>
      </c>
      <c r="B5" s="18"/>
      <c r="C5" s="19"/>
      <c r="D5" s="19">
        <v>1500000</v>
      </c>
      <c r="E5" s="18"/>
      <c r="F5" s="18">
        <v>1500000</v>
      </c>
      <c r="G5" s="18"/>
      <c r="H5" s="18"/>
    </row>
    <row r="6" spans="1:10" x14ac:dyDescent="0.25">
      <c r="A6" s="4" t="s">
        <v>22</v>
      </c>
      <c r="B6" s="18"/>
      <c r="C6" s="19">
        <v>1398306</v>
      </c>
      <c r="D6" s="19"/>
      <c r="E6" s="18">
        <v>1398306</v>
      </c>
      <c r="F6" s="18"/>
      <c r="G6" s="18"/>
      <c r="H6" s="18"/>
    </row>
    <row r="7" spans="1:10" x14ac:dyDescent="0.25">
      <c r="A7" s="4" t="s">
        <v>30</v>
      </c>
      <c r="B7" s="18"/>
      <c r="C7" s="19">
        <v>14200</v>
      </c>
      <c r="D7" s="19"/>
      <c r="E7" s="18">
        <v>14200</v>
      </c>
      <c r="F7" s="18"/>
      <c r="G7" s="18"/>
      <c r="H7" s="18"/>
    </row>
    <row r="8" spans="1:10" x14ac:dyDescent="0.25">
      <c r="A8" s="4" t="s">
        <v>21</v>
      </c>
      <c r="B8" s="18"/>
      <c r="C8" s="19"/>
      <c r="D8" s="19">
        <v>22990</v>
      </c>
      <c r="E8" s="18"/>
      <c r="F8" s="18">
        <v>22990</v>
      </c>
      <c r="G8" s="18"/>
      <c r="H8" s="18"/>
    </row>
    <row r="9" spans="1:10" x14ac:dyDescent="0.25">
      <c r="A9" s="4" t="s">
        <v>23</v>
      </c>
      <c r="B9" s="18"/>
      <c r="C9" s="19"/>
      <c r="D9" s="19">
        <v>41900</v>
      </c>
      <c r="E9" s="18"/>
      <c r="F9" s="18"/>
      <c r="G9" s="18">
        <v>41900</v>
      </c>
      <c r="H9" s="18"/>
    </row>
    <row r="10" spans="1:10" x14ac:dyDescent="0.25">
      <c r="A10" s="4" t="s">
        <v>65</v>
      </c>
      <c r="B10" s="18"/>
      <c r="C10" s="19">
        <v>30800</v>
      </c>
      <c r="D10" s="19"/>
      <c r="E10" s="18"/>
      <c r="F10" s="18"/>
      <c r="G10" s="18"/>
      <c r="H10" s="18">
        <v>30800</v>
      </c>
    </row>
    <row r="11" spans="1:10" x14ac:dyDescent="0.25">
      <c r="A11" s="4" t="s">
        <v>47</v>
      </c>
      <c r="B11" s="18"/>
      <c r="C11" s="19">
        <v>0</v>
      </c>
      <c r="D11" s="19"/>
      <c r="E11" s="18"/>
      <c r="F11" s="18"/>
      <c r="G11" s="18"/>
      <c r="H11" s="18"/>
    </row>
    <row r="12" spans="1:10" x14ac:dyDescent="0.25">
      <c r="A12" s="4" t="s">
        <v>48</v>
      </c>
      <c r="B12" s="18"/>
      <c r="C12" s="19"/>
      <c r="D12" s="19">
        <v>0</v>
      </c>
      <c r="E12" s="18"/>
      <c r="F12" s="18"/>
      <c r="G12" s="18"/>
      <c r="H12" s="18"/>
    </row>
    <row r="13" spans="1:10" x14ac:dyDescent="0.25">
      <c r="A13" s="4" t="s">
        <v>26</v>
      </c>
      <c r="B13" s="18"/>
      <c r="C13" s="19">
        <v>18392</v>
      </c>
      <c r="D13" s="19"/>
      <c r="E13" s="18">
        <v>18392</v>
      </c>
      <c r="F13" s="18"/>
      <c r="G13" s="18"/>
      <c r="H13" s="18"/>
    </row>
    <row r="14" spans="1:10" x14ac:dyDescent="0.25">
      <c r="A14" s="4" t="s">
        <v>49</v>
      </c>
      <c r="B14" s="18"/>
      <c r="C14" s="19">
        <v>10000</v>
      </c>
      <c r="D14" s="19"/>
      <c r="E14" s="18">
        <v>10000</v>
      </c>
      <c r="F14" s="18"/>
      <c r="G14" s="18"/>
      <c r="H14" s="18"/>
    </row>
    <row r="15" spans="1:10" x14ac:dyDescent="0.25">
      <c r="A15" s="4" t="s">
        <v>28</v>
      </c>
      <c r="B15" s="18"/>
      <c r="C15" s="19">
        <v>19965</v>
      </c>
      <c r="D15" s="19"/>
      <c r="E15" s="18">
        <v>19965</v>
      </c>
      <c r="F15" s="18"/>
      <c r="G15" s="18"/>
      <c r="H15" s="18"/>
    </row>
    <row r="16" spans="1:10" x14ac:dyDescent="0.25">
      <c r="A16" s="4" t="s">
        <v>50</v>
      </c>
      <c r="B16" s="18"/>
      <c r="C16" s="19"/>
      <c r="D16" s="19">
        <v>12100</v>
      </c>
      <c r="E16" s="18"/>
      <c r="F16" s="18">
        <v>12100</v>
      </c>
      <c r="G16" s="18"/>
      <c r="H16" s="18"/>
    </row>
    <row r="17" spans="1:8" x14ac:dyDescent="0.25">
      <c r="A17" s="4" t="s">
        <v>68</v>
      </c>
      <c r="B17" s="18"/>
      <c r="C17" s="19">
        <v>10000</v>
      </c>
      <c r="D17" s="19"/>
      <c r="E17" s="19"/>
      <c r="F17" s="19"/>
      <c r="G17" s="19"/>
      <c r="H17" s="19">
        <v>10000</v>
      </c>
    </row>
    <row r="18" spans="1:8" x14ac:dyDescent="0.25">
      <c r="A18" s="4" t="s">
        <v>51</v>
      </c>
      <c r="B18" s="18"/>
      <c r="C18" s="19">
        <v>9000</v>
      </c>
      <c r="D18" s="19"/>
      <c r="E18" s="18"/>
      <c r="F18" s="18"/>
      <c r="G18" s="18"/>
      <c r="H18" s="18">
        <v>9000</v>
      </c>
    </row>
    <row r="19" spans="1:8" x14ac:dyDescent="0.25">
      <c r="A19" s="4" t="s">
        <v>27</v>
      </c>
      <c r="B19" s="18"/>
      <c r="C19" s="19">
        <v>9000</v>
      </c>
      <c r="D19" s="19"/>
      <c r="E19" s="18">
        <v>9000</v>
      </c>
      <c r="F19" s="18"/>
      <c r="G19" s="18"/>
      <c r="H19" s="18"/>
    </row>
    <row r="20" spans="1:8" x14ac:dyDescent="0.25">
      <c r="A20" s="4" t="s">
        <v>52</v>
      </c>
      <c r="B20" s="18"/>
      <c r="C20" s="19"/>
      <c r="D20" s="19">
        <v>50000</v>
      </c>
      <c r="E20" s="18"/>
      <c r="F20" s="18">
        <v>50000</v>
      </c>
      <c r="G20" s="18"/>
      <c r="H20" s="18"/>
    </row>
    <row r="21" spans="1:8" x14ac:dyDescent="0.25">
      <c r="A21" s="4" t="s">
        <v>69</v>
      </c>
      <c r="B21" s="18"/>
      <c r="C21" s="19">
        <v>8631</v>
      </c>
      <c r="D21" s="19"/>
      <c r="E21" s="18">
        <v>8631</v>
      </c>
      <c r="F21" s="18"/>
      <c r="G21" s="18"/>
      <c r="H21" s="18"/>
    </row>
    <row r="22" spans="1:8" x14ac:dyDescent="0.25">
      <c r="A22" s="4" t="s">
        <v>17</v>
      </c>
      <c r="B22" s="18"/>
      <c r="C22" s="19">
        <f>SUM(C4:C21)</f>
        <v>1626990</v>
      </c>
      <c r="D22" s="19">
        <f>SUM(D4:D21)</f>
        <v>1626990</v>
      </c>
      <c r="E22" s="19">
        <f t="shared" ref="E22:H22" si="1">SUM(E4:E21)</f>
        <v>1577190</v>
      </c>
      <c r="F22" s="19">
        <f t="shared" si="1"/>
        <v>1585090</v>
      </c>
      <c r="G22" s="19">
        <f t="shared" si="1"/>
        <v>41900</v>
      </c>
      <c r="H22" s="19">
        <f t="shared" si="1"/>
        <v>49800</v>
      </c>
    </row>
    <row r="23" spans="1:8" x14ac:dyDescent="0.25">
      <c r="A23" s="4"/>
      <c r="B23" s="18"/>
      <c r="C23" s="19"/>
      <c r="D23" s="19"/>
      <c r="E23" s="18"/>
      <c r="F23" s="18"/>
      <c r="G23" s="18"/>
      <c r="H23" s="18"/>
    </row>
    <row r="24" spans="1:8" x14ac:dyDescent="0.25">
      <c r="A24" s="4"/>
      <c r="B24" s="18"/>
      <c r="C24" s="19"/>
      <c r="D24" s="19"/>
      <c r="E24" s="18"/>
      <c r="F24" s="18"/>
      <c r="G24" s="18"/>
      <c r="H24" s="18"/>
    </row>
    <row r="25" spans="1:8" x14ac:dyDescent="0.25">
      <c r="A25" s="4"/>
      <c r="B25" s="18"/>
      <c r="C25" s="19"/>
      <c r="D25" s="19"/>
      <c r="E25" s="18"/>
      <c r="F25" s="18"/>
      <c r="G25" s="18"/>
      <c r="H25" s="18"/>
    </row>
    <row r="26" spans="1:8" x14ac:dyDescent="0.25">
      <c r="A26" s="4"/>
      <c r="B26" s="18"/>
      <c r="C26" s="19"/>
      <c r="D26" s="19"/>
      <c r="E26" s="18"/>
      <c r="F26" s="18"/>
      <c r="G26" s="18"/>
      <c r="H26" s="18"/>
    </row>
    <row r="27" spans="1:8" x14ac:dyDescent="0.25">
      <c r="A27" s="4"/>
      <c r="B27" s="18"/>
      <c r="C27" s="19"/>
      <c r="D27" s="19"/>
      <c r="E27" s="18"/>
      <c r="F27" s="18"/>
      <c r="G27" s="18"/>
      <c r="H27" s="18"/>
    </row>
    <row r="28" spans="1:8" x14ac:dyDescent="0.25">
      <c r="A28" s="4"/>
      <c r="B28" s="18"/>
      <c r="C28" s="19"/>
      <c r="D28" s="19"/>
      <c r="E28" s="18"/>
      <c r="F28" s="18"/>
      <c r="G28" s="18"/>
      <c r="H28" s="18"/>
    </row>
    <row r="29" spans="1:8" x14ac:dyDescent="0.25">
      <c r="A29" s="4"/>
      <c r="B29" s="18"/>
      <c r="C29" s="19"/>
      <c r="D29" s="19"/>
      <c r="E29" s="18"/>
      <c r="F29" s="18"/>
      <c r="G29" s="18"/>
      <c r="H29" s="18"/>
    </row>
    <row r="30" spans="1:8" x14ac:dyDescent="0.25">
      <c r="A30" s="4"/>
      <c r="B30" s="18"/>
      <c r="C30" s="19"/>
      <c r="D30" s="19"/>
      <c r="E30" s="18"/>
      <c r="F30" s="18"/>
      <c r="G30" s="18"/>
      <c r="H30" s="18"/>
    </row>
    <row r="31" spans="1:8" x14ac:dyDescent="0.25">
      <c r="A31" s="4"/>
      <c r="B31" s="18"/>
      <c r="C31" s="19"/>
      <c r="D31" s="19"/>
      <c r="E31" s="18"/>
      <c r="F31" s="18"/>
      <c r="G31" s="18"/>
      <c r="H31" s="18"/>
    </row>
    <row r="32" spans="1:8" x14ac:dyDescent="0.25">
      <c r="A32" s="4"/>
      <c r="B32" s="18"/>
      <c r="C32" s="19"/>
      <c r="D32" s="19"/>
      <c r="E32" s="18"/>
      <c r="F32" s="18"/>
      <c r="G32" s="18"/>
      <c r="H32" s="18"/>
    </row>
    <row r="33" spans="1:8" x14ac:dyDescent="0.25">
      <c r="A33" s="4"/>
      <c r="B33" s="18"/>
      <c r="C33" s="19"/>
      <c r="D33" s="19"/>
      <c r="E33" s="18"/>
      <c r="F33" s="18"/>
      <c r="G33" s="18"/>
      <c r="H33" s="18"/>
    </row>
    <row r="34" spans="1:8" x14ac:dyDescent="0.25">
      <c r="A34" s="4"/>
      <c r="B34" s="18"/>
      <c r="C34" s="19"/>
      <c r="D34" s="19"/>
      <c r="E34" s="18"/>
      <c r="F34" s="18"/>
      <c r="G34" s="18"/>
      <c r="H34" s="18"/>
    </row>
    <row r="35" spans="1:8" x14ac:dyDescent="0.25">
      <c r="A35" s="4"/>
      <c r="B35" s="18"/>
      <c r="C35" s="19"/>
      <c r="D35" s="19"/>
      <c r="E35" s="18"/>
      <c r="F35" s="18"/>
      <c r="G35" s="18"/>
      <c r="H35" s="18"/>
    </row>
    <row r="36" spans="1:8" x14ac:dyDescent="0.25">
      <c r="A36" s="4"/>
      <c r="B36" s="18"/>
      <c r="C36" s="19"/>
      <c r="D36" s="19"/>
      <c r="E36" s="18"/>
      <c r="F36" s="18"/>
      <c r="G36" s="18"/>
      <c r="H36" s="18"/>
    </row>
    <row r="37" spans="1:8" x14ac:dyDescent="0.25">
      <c r="A37" s="4"/>
      <c r="B37" s="18"/>
      <c r="C37" s="19"/>
      <c r="D37" s="19"/>
      <c r="E37" s="18"/>
      <c r="F37" s="18"/>
      <c r="G37" s="18"/>
      <c r="H37" s="18"/>
    </row>
    <row r="38" spans="1:8" x14ac:dyDescent="0.25">
      <c r="A38" s="4"/>
      <c r="B38" s="18"/>
      <c r="C38" s="19"/>
      <c r="D38" s="19"/>
      <c r="E38" s="18"/>
      <c r="F38" s="18"/>
      <c r="G38" s="18"/>
      <c r="H38" s="18"/>
    </row>
    <row r="39" spans="1:8" x14ac:dyDescent="0.25">
      <c r="A39" s="4"/>
      <c r="B39" s="18"/>
      <c r="C39" s="19"/>
      <c r="D39" s="19"/>
      <c r="E39" s="18"/>
      <c r="F39" s="18"/>
      <c r="G39" s="18"/>
      <c r="H39" s="18"/>
    </row>
    <row r="40" spans="1:8" x14ac:dyDescent="0.25">
      <c r="A40" s="4"/>
      <c r="B40" s="18"/>
      <c r="C40" s="19"/>
      <c r="D40" s="19"/>
      <c r="E40" s="18"/>
      <c r="F40" s="18"/>
      <c r="G40" s="18"/>
      <c r="H40" s="18"/>
    </row>
    <row r="41" spans="1:8" x14ac:dyDescent="0.25">
      <c r="A41" s="4"/>
      <c r="B41" s="18"/>
      <c r="C41" s="19"/>
      <c r="D41" s="19"/>
      <c r="E41" s="18"/>
      <c r="F41" s="18"/>
      <c r="G41" s="18"/>
      <c r="H41" s="18"/>
    </row>
    <row r="42" spans="1:8" x14ac:dyDescent="0.25">
      <c r="A42" s="4"/>
      <c r="B42" s="18"/>
      <c r="C42" s="19"/>
      <c r="D42" s="19"/>
      <c r="E42" s="18"/>
      <c r="F42" s="18"/>
      <c r="G42" s="18"/>
      <c r="H42" s="18"/>
    </row>
    <row r="43" spans="1:8" x14ac:dyDescent="0.25">
      <c r="A43" s="4"/>
      <c r="B43" s="18"/>
      <c r="C43" s="19"/>
      <c r="D43" s="19"/>
      <c r="E43" s="18"/>
      <c r="F43" s="18"/>
      <c r="G43" s="18"/>
      <c r="H43" s="18"/>
    </row>
    <row r="44" spans="1:8" x14ac:dyDescent="0.25">
      <c r="A44" s="4"/>
      <c r="B44" s="18"/>
      <c r="C44" s="19"/>
      <c r="D44" s="19"/>
      <c r="E44" s="18"/>
      <c r="F44" s="18"/>
      <c r="G44" s="18"/>
      <c r="H44" s="18"/>
    </row>
    <row r="45" spans="1:8" x14ac:dyDescent="0.25">
      <c r="A45" s="4"/>
      <c r="B45" s="18"/>
      <c r="C45" s="19"/>
      <c r="D45" s="19"/>
      <c r="E45" s="18"/>
      <c r="F45" s="18"/>
      <c r="G45" s="18"/>
      <c r="H45" s="18"/>
    </row>
    <row r="46" spans="1:8" x14ac:dyDescent="0.25">
      <c r="A46" s="4"/>
      <c r="B46" s="18"/>
      <c r="C46" s="19"/>
      <c r="D46" s="19"/>
      <c r="E46" s="18"/>
      <c r="F46" s="18"/>
      <c r="G46" s="18"/>
      <c r="H46" s="18"/>
    </row>
    <row r="47" spans="1:8" x14ac:dyDescent="0.25">
      <c r="A47" s="4"/>
      <c r="B47" s="18"/>
      <c r="C47" s="19"/>
      <c r="D47" s="19"/>
      <c r="E47" s="18"/>
      <c r="F47" s="18"/>
      <c r="G47" s="18"/>
      <c r="H47" s="18"/>
    </row>
    <row r="48" spans="1:8" x14ac:dyDescent="0.25">
      <c r="A48" s="4"/>
      <c r="B48" s="18"/>
      <c r="C48" s="19"/>
      <c r="D48" s="19"/>
      <c r="E48" s="18"/>
      <c r="F48" s="18"/>
      <c r="G48" s="18"/>
      <c r="H48" s="18"/>
    </row>
    <row r="49" spans="1:8" x14ac:dyDescent="0.25">
      <c r="A49" s="4"/>
      <c r="B49" s="18"/>
      <c r="C49" s="19"/>
      <c r="D49" s="19"/>
      <c r="E49" s="18"/>
      <c r="F49" s="18"/>
      <c r="G49" s="18"/>
      <c r="H49" s="18"/>
    </row>
    <row r="50" spans="1:8" x14ac:dyDescent="0.25">
      <c r="A50" s="4"/>
      <c r="B50" s="18"/>
      <c r="C50" s="19"/>
      <c r="D50" s="19"/>
      <c r="E50" s="18"/>
      <c r="F50" s="18"/>
      <c r="G50" s="18"/>
      <c r="H50" s="18"/>
    </row>
    <row r="51" spans="1:8" x14ac:dyDescent="0.25">
      <c r="A51" s="4"/>
      <c r="B51" s="18"/>
      <c r="C51" s="19"/>
      <c r="D51" s="19"/>
      <c r="E51" s="18"/>
      <c r="F51" s="18"/>
      <c r="G51" s="18"/>
      <c r="H51" s="18"/>
    </row>
    <row r="52" spans="1:8" x14ac:dyDescent="0.25">
      <c r="A52" s="4"/>
      <c r="B52" s="18"/>
      <c r="C52" s="19"/>
      <c r="D52" s="19"/>
      <c r="E52" s="18"/>
      <c r="F52" s="18"/>
      <c r="G52" s="18"/>
      <c r="H52" s="18"/>
    </row>
    <row r="53" spans="1:8" x14ac:dyDescent="0.25">
      <c r="A53" s="4"/>
      <c r="B53" s="18"/>
      <c r="C53" s="19"/>
      <c r="D53" s="19"/>
      <c r="E53" s="18"/>
      <c r="F53" s="18"/>
      <c r="G53" s="18"/>
      <c r="H53" s="18"/>
    </row>
    <row r="54" spans="1:8" x14ac:dyDescent="0.25">
      <c r="A54" s="4"/>
      <c r="B54" s="18"/>
      <c r="C54" s="19"/>
      <c r="D54" s="19"/>
      <c r="E54" s="18"/>
      <c r="F54" s="18"/>
      <c r="G54" s="18"/>
      <c r="H54" s="18"/>
    </row>
    <row r="55" spans="1:8" x14ac:dyDescent="0.25">
      <c r="A55" s="4"/>
      <c r="B55" s="18"/>
      <c r="C55" s="19"/>
      <c r="D55" s="19"/>
      <c r="E55" s="18"/>
      <c r="F55" s="18"/>
      <c r="G55" s="18"/>
      <c r="H55" s="18"/>
    </row>
    <row r="56" spans="1:8" x14ac:dyDescent="0.25">
      <c r="A56" s="4"/>
      <c r="B56" s="18"/>
      <c r="C56" s="19"/>
      <c r="D56" s="19"/>
      <c r="E56" s="18"/>
      <c r="F56" s="18"/>
      <c r="G56" s="18"/>
      <c r="H56" s="18"/>
    </row>
    <row r="57" spans="1:8" x14ac:dyDescent="0.25">
      <c r="A57" s="4"/>
      <c r="B57" s="18"/>
      <c r="C57" s="19"/>
      <c r="D57" s="19"/>
      <c r="E57" s="18"/>
      <c r="F57" s="18"/>
      <c r="G57" s="18"/>
      <c r="H57" s="18"/>
    </row>
    <row r="58" spans="1:8" x14ac:dyDescent="0.25">
      <c r="A58" s="4"/>
      <c r="B58" s="18"/>
      <c r="C58" s="19"/>
      <c r="D58" s="19"/>
      <c r="E58" s="18"/>
      <c r="F58" s="18"/>
      <c r="G58" s="18"/>
      <c r="H58" s="18"/>
    </row>
    <row r="59" spans="1:8" x14ac:dyDescent="0.25">
      <c r="A59" s="4"/>
      <c r="B59" s="18"/>
      <c r="C59" s="19"/>
      <c r="D59" s="19"/>
      <c r="E59" s="18"/>
      <c r="F59" s="18"/>
      <c r="G59" s="18"/>
      <c r="H59" s="18"/>
    </row>
    <row r="60" spans="1:8" x14ac:dyDescent="0.25">
      <c r="A60" s="4"/>
      <c r="B60" s="18"/>
      <c r="C60" s="19"/>
      <c r="D60" s="19"/>
      <c r="E60" s="18"/>
      <c r="F60" s="18"/>
      <c r="G60" s="18"/>
      <c r="H60" s="18"/>
    </row>
    <row r="61" spans="1:8" x14ac:dyDescent="0.25">
      <c r="A61" s="4"/>
      <c r="B61" s="18"/>
      <c r="C61" s="19"/>
      <c r="D61" s="19"/>
      <c r="E61" s="18"/>
      <c r="F61" s="18"/>
      <c r="G61" s="18"/>
      <c r="H61" s="18"/>
    </row>
    <row r="62" spans="1:8" x14ac:dyDescent="0.25">
      <c r="A62" s="4"/>
      <c r="B62" s="18"/>
      <c r="C62" s="19"/>
      <c r="D62" s="19"/>
      <c r="E62" s="18"/>
      <c r="F62" s="18"/>
      <c r="G62" s="18"/>
      <c r="H62" s="18"/>
    </row>
    <row r="63" spans="1:8" x14ac:dyDescent="0.25">
      <c r="A63" s="4"/>
      <c r="B63" s="18"/>
      <c r="C63" s="19"/>
      <c r="D63" s="19"/>
      <c r="E63" s="18"/>
      <c r="F63" s="18"/>
      <c r="G63" s="18"/>
      <c r="H63" s="18"/>
    </row>
    <row r="64" spans="1:8" x14ac:dyDescent="0.25">
      <c r="A64" s="4"/>
      <c r="B64" s="18"/>
      <c r="C64" s="19"/>
      <c r="D64" s="19"/>
      <c r="E64" s="18"/>
      <c r="F64" s="18"/>
      <c r="G64" s="18"/>
      <c r="H64" s="18"/>
    </row>
    <row r="65" spans="1:8" x14ac:dyDescent="0.25">
      <c r="A65" s="4"/>
      <c r="B65" s="18"/>
      <c r="C65" s="19"/>
      <c r="D65" s="19"/>
      <c r="E65" s="18"/>
      <c r="F65" s="18"/>
      <c r="G65" s="18"/>
      <c r="H65" s="18"/>
    </row>
    <row r="66" spans="1:8" x14ac:dyDescent="0.25">
      <c r="A66" s="4"/>
      <c r="B66" s="18"/>
      <c r="C66" s="19"/>
      <c r="D66" s="19"/>
      <c r="E66" s="18"/>
      <c r="F66" s="18"/>
      <c r="G66" s="18"/>
      <c r="H66" s="18"/>
    </row>
    <row r="67" spans="1:8" x14ac:dyDescent="0.25">
      <c r="A67" s="4"/>
      <c r="B67" s="18"/>
      <c r="C67" s="19"/>
      <c r="D67" s="19"/>
      <c r="E67" s="18"/>
      <c r="F67" s="18"/>
      <c r="G67" s="18"/>
      <c r="H67" s="18"/>
    </row>
    <row r="68" spans="1:8" x14ac:dyDescent="0.25">
      <c r="A68" s="4"/>
      <c r="B68" s="18"/>
      <c r="C68" s="19"/>
      <c r="D68" s="19"/>
      <c r="E68" s="18"/>
      <c r="F68" s="18"/>
      <c r="G68" s="18"/>
      <c r="H68" s="18"/>
    </row>
    <row r="69" spans="1:8" x14ac:dyDescent="0.25">
      <c r="A69" s="4"/>
      <c r="B69" s="18"/>
      <c r="C69" s="19"/>
      <c r="D69" s="19"/>
      <c r="E69" s="18"/>
      <c r="F69" s="18"/>
      <c r="G69" s="18"/>
      <c r="H69" s="18"/>
    </row>
    <row r="70" spans="1:8" x14ac:dyDescent="0.25">
      <c r="A70" s="4"/>
      <c r="B70" s="18"/>
      <c r="C70" s="19"/>
      <c r="D70" s="19"/>
      <c r="E70" s="18"/>
      <c r="F70" s="18"/>
      <c r="G70" s="18"/>
      <c r="H70" s="18"/>
    </row>
    <row r="71" spans="1:8" x14ac:dyDescent="0.25">
      <c r="A71" s="4"/>
      <c r="B71" s="18"/>
      <c r="C71" s="19"/>
      <c r="D71" s="19"/>
      <c r="E71" s="18"/>
      <c r="F71" s="18"/>
      <c r="G71" s="18"/>
      <c r="H71" s="18"/>
    </row>
    <row r="72" spans="1:8" x14ac:dyDescent="0.25">
      <c r="A72" s="4"/>
      <c r="B72" s="18"/>
      <c r="C72" s="19"/>
      <c r="D72" s="19"/>
      <c r="E72" s="18"/>
      <c r="F72" s="18"/>
      <c r="G72" s="18"/>
      <c r="H72" s="18"/>
    </row>
    <row r="73" spans="1:8" x14ac:dyDescent="0.25">
      <c r="A73" s="4"/>
      <c r="B73" s="18"/>
      <c r="C73" s="19"/>
      <c r="D73" s="19"/>
      <c r="E73" s="18"/>
      <c r="F73" s="18"/>
      <c r="G73" s="18"/>
      <c r="H73" s="18"/>
    </row>
    <row r="74" spans="1:8" x14ac:dyDescent="0.25">
      <c r="A74" s="4"/>
      <c r="B74" s="18"/>
      <c r="C74" s="19"/>
      <c r="D74" s="19"/>
      <c r="E74" s="18"/>
      <c r="F74" s="18"/>
      <c r="G74" s="18"/>
      <c r="H74" s="18"/>
    </row>
    <row r="75" spans="1:8" x14ac:dyDescent="0.25">
      <c r="A75" s="4"/>
      <c r="B75" s="18"/>
      <c r="C75" s="19"/>
      <c r="D75" s="19"/>
      <c r="E75" s="18"/>
      <c r="F75" s="18"/>
      <c r="G75" s="18"/>
      <c r="H75" s="18"/>
    </row>
    <row r="76" spans="1:8" x14ac:dyDescent="0.25">
      <c r="A76" s="4"/>
      <c r="B76" s="18"/>
      <c r="C76" s="19"/>
      <c r="D76" s="19"/>
      <c r="E76" s="18"/>
      <c r="F76" s="18"/>
      <c r="G76" s="18"/>
      <c r="H76" s="18"/>
    </row>
    <row r="77" spans="1:8" x14ac:dyDescent="0.25">
      <c r="A77" s="4"/>
      <c r="B77" s="18"/>
      <c r="C77" s="19"/>
      <c r="D77" s="19"/>
      <c r="E77" s="18"/>
      <c r="F77" s="18"/>
      <c r="G77" s="18"/>
      <c r="H77" s="18"/>
    </row>
    <row r="78" spans="1:8" x14ac:dyDescent="0.25">
      <c r="A78" s="4"/>
      <c r="B78" s="18"/>
      <c r="C78" s="19"/>
      <c r="D78" s="19"/>
      <c r="E78" s="18"/>
      <c r="F78" s="18"/>
      <c r="G78" s="18"/>
      <c r="H78" s="18"/>
    </row>
    <row r="79" spans="1:8" x14ac:dyDescent="0.25">
      <c r="A79" s="4"/>
      <c r="B79" s="18"/>
      <c r="C79" s="19"/>
      <c r="D79" s="19"/>
      <c r="E79" s="18"/>
      <c r="F79" s="18"/>
      <c r="G79" s="18"/>
      <c r="H79" s="18"/>
    </row>
    <row r="80" spans="1:8" x14ac:dyDescent="0.25">
      <c r="A80" s="4"/>
      <c r="B80" s="18"/>
      <c r="C80" s="19"/>
      <c r="D80" s="19"/>
      <c r="E80" s="18"/>
      <c r="F80" s="18"/>
      <c r="G80" s="18"/>
      <c r="H80" s="18"/>
    </row>
    <row r="81" spans="1:8" x14ac:dyDescent="0.25">
      <c r="A81" s="4"/>
      <c r="B81" s="18"/>
      <c r="C81" s="19"/>
      <c r="D81" s="19"/>
      <c r="E81" s="18"/>
      <c r="F81" s="18"/>
      <c r="G81" s="18"/>
      <c r="H81" s="18"/>
    </row>
    <row r="82" spans="1:8" x14ac:dyDescent="0.25">
      <c r="A82" s="4"/>
      <c r="B82" s="18"/>
      <c r="C82" s="19"/>
      <c r="D82" s="19"/>
      <c r="E82" s="18"/>
      <c r="F82" s="18"/>
      <c r="G82" s="18"/>
      <c r="H82" s="18"/>
    </row>
    <row r="83" spans="1:8" x14ac:dyDescent="0.25">
      <c r="A83" s="4"/>
      <c r="B83" s="18"/>
      <c r="C83" s="19"/>
      <c r="D83" s="19"/>
      <c r="E83" s="18"/>
      <c r="F83" s="18"/>
      <c r="G83" s="18"/>
      <c r="H83" s="18"/>
    </row>
    <row r="84" spans="1:8" x14ac:dyDescent="0.25">
      <c r="A84" s="4"/>
      <c r="B84" s="18"/>
      <c r="C84" s="19"/>
      <c r="D84" s="19"/>
      <c r="E84" s="18"/>
      <c r="F84" s="18"/>
      <c r="G84" s="18"/>
      <c r="H84" s="18"/>
    </row>
    <row r="85" spans="1:8" x14ac:dyDescent="0.25">
      <c r="A85" s="4"/>
      <c r="B85" s="18"/>
      <c r="C85" s="19"/>
      <c r="D85" s="19"/>
      <c r="E85" s="18"/>
      <c r="F85" s="18"/>
      <c r="G85" s="18"/>
      <c r="H85" s="18"/>
    </row>
    <row r="86" spans="1:8" x14ac:dyDescent="0.25">
      <c r="A86" s="4"/>
      <c r="B86" s="18"/>
      <c r="C86" s="19"/>
      <c r="D86" s="19"/>
      <c r="E86" s="18"/>
      <c r="F86" s="18"/>
      <c r="G86" s="18"/>
      <c r="H86" s="18"/>
    </row>
    <row r="87" spans="1:8" x14ac:dyDescent="0.25">
      <c r="A87" s="4"/>
      <c r="B87" s="18"/>
      <c r="C87" s="19"/>
      <c r="D87" s="19"/>
      <c r="E87" s="18"/>
      <c r="F87" s="18"/>
      <c r="G87" s="18"/>
      <c r="H87" s="18"/>
    </row>
    <row r="88" spans="1:8" x14ac:dyDescent="0.25">
      <c r="A88" s="4"/>
      <c r="B88" s="18"/>
      <c r="C88" s="19"/>
      <c r="D88" s="19"/>
      <c r="E88" s="18"/>
      <c r="F88" s="18"/>
      <c r="G88" s="18"/>
      <c r="H88" s="18"/>
    </row>
    <row r="89" spans="1:8" x14ac:dyDescent="0.25">
      <c r="A89" s="4"/>
      <c r="B89" s="18"/>
      <c r="C89" s="19"/>
      <c r="D89" s="19"/>
      <c r="E89" s="18"/>
      <c r="F89" s="18"/>
      <c r="G89" s="18"/>
      <c r="H89" s="18"/>
    </row>
    <row r="90" spans="1:8" x14ac:dyDescent="0.25">
      <c r="A90" s="4"/>
      <c r="B90" s="18"/>
      <c r="C90" s="19"/>
      <c r="D90" s="19"/>
      <c r="E90" s="18"/>
      <c r="F90" s="18"/>
      <c r="G90" s="18"/>
      <c r="H90" s="18"/>
    </row>
    <row r="91" spans="1:8" x14ac:dyDescent="0.25">
      <c r="A91" s="4"/>
      <c r="B91" s="18"/>
      <c r="C91" s="19"/>
      <c r="D91" s="19"/>
      <c r="E91" s="18"/>
      <c r="F91" s="18"/>
      <c r="G91" s="18"/>
      <c r="H91" s="18"/>
    </row>
    <row r="92" spans="1:8" x14ac:dyDescent="0.25">
      <c r="A92" s="4"/>
      <c r="B92" s="18"/>
      <c r="C92" s="19"/>
      <c r="D92" s="19"/>
      <c r="E92" s="18"/>
      <c r="F92" s="18"/>
      <c r="G92" s="18"/>
      <c r="H92" s="18"/>
    </row>
    <row r="93" spans="1:8" x14ac:dyDescent="0.25">
      <c r="A93" s="4"/>
      <c r="B93" s="18"/>
      <c r="C93" s="19"/>
      <c r="D93" s="19"/>
      <c r="E93" s="18"/>
      <c r="F93" s="18"/>
      <c r="G93" s="18"/>
      <c r="H93" s="18"/>
    </row>
    <row r="94" spans="1:8" x14ac:dyDescent="0.25">
      <c r="A94" s="4"/>
      <c r="B94" s="18"/>
      <c r="C94" s="19"/>
      <c r="D94" s="19"/>
      <c r="E94" s="18"/>
      <c r="F94" s="18"/>
      <c r="G94" s="18"/>
      <c r="H94" s="18"/>
    </row>
    <row r="95" spans="1:8" x14ac:dyDescent="0.25">
      <c r="A95" s="4"/>
      <c r="B95" s="18"/>
      <c r="C95" s="19"/>
      <c r="D95" s="19"/>
      <c r="E95" s="18"/>
      <c r="F95" s="18"/>
      <c r="G95" s="18"/>
      <c r="H95" s="18"/>
    </row>
    <row r="96" spans="1:8" x14ac:dyDescent="0.25">
      <c r="A96" s="4"/>
      <c r="B96" s="18"/>
      <c r="C96" s="19"/>
      <c r="D96" s="19"/>
      <c r="E96" s="18"/>
      <c r="F96" s="18"/>
      <c r="G96" s="18"/>
      <c r="H96" s="18"/>
    </row>
    <row r="97" spans="1:8" x14ac:dyDescent="0.25">
      <c r="A97" s="4"/>
      <c r="B97" s="18"/>
      <c r="C97" s="19"/>
      <c r="D97" s="19"/>
      <c r="E97" s="18"/>
      <c r="F97" s="18"/>
      <c r="G97" s="18"/>
      <c r="H97" s="18"/>
    </row>
    <row r="98" spans="1:8" x14ac:dyDescent="0.25">
      <c r="A98" s="4"/>
      <c r="B98" s="18"/>
      <c r="C98" s="19"/>
      <c r="D98" s="19"/>
      <c r="E98" s="18"/>
      <c r="F98" s="18"/>
      <c r="G98" s="18"/>
      <c r="H98" s="18"/>
    </row>
    <row r="99" spans="1:8" x14ac:dyDescent="0.25">
      <c r="A99" s="4"/>
      <c r="B99" s="18"/>
      <c r="C99" s="19"/>
      <c r="D99" s="19"/>
      <c r="E99" s="18"/>
      <c r="F99" s="18"/>
      <c r="G99" s="18"/>
      <c r="H99" s="18"/>
    </row>
    <row r="100" spans="1:8" x14ac:dyDescent="0.25">
      <c r="A100" s="4"/>
      <c r="B100" s="18"/>
      <c r="C100" s="19"/>
      <c r="D100" s="19"/>
      <c r="E100" s="18"/>
      <c r="F100" s="18"/>
      <c r="G100" s="18"/>
      <c r="H100" s="18"/>
    </row>
    <row r="101" spans="1:8" x14ac:dyDescent="0.25">
      <c r="A101" s="4"/>
      <c r="B101" s="18"/>
      <c r="C101" s="19"/>
      <c r="D101" s="19"/>
      <c r="E101" s="18"/>
      <c r="F101" s="18"/>
      <c r="G101" s="18"/>
      <c r="H101" s="18"/>
    </row>
    <row r="102" spans="1:8" x14ac:dyDescent="0.25">
      <c r="A102" s="4"/>
      <c r="B102" s="18"/>
      <c r="C102" s="19"/>
      <c r="D102" s="19"/>
      <c r="E102" s="18"/>
      <c r="F102" s="18"/>
      <c r="G102" s="18"/>
      <c r="H102" s="18"/>
    </row>
    <row r="103" spans="1:8" x14ac:dyDescent="0.25">
      <c r="A103" s="4"/>
      <c r="B103" s="18"/>
      <c r="C103" s="19"/>
      <c r="D103" s="19"/>
      <c r="E103" s="18"/>
      <c r="F103" s="18"/>
      <c r="G103" s="18"/>
      <c r="H103" s="18"/>
    </row>
    <row r="104" spans="1:8" x14ac:dyDescent="0.25">
      <c r="A104" s="4"/>
      <c r="B104" s="18"/>
      <c r="C104" s="19"/>
      <c r="D104" s="19"/>
      <c r="E104" s="18"/>
      <c r="F104" s="18"/>
      <c r="G104" s="18"/>
      <c r="H104" s="18"/>
    </row>
    <row r="105" spans="1:8" x14ac:dyDescent="0.25">
      <c r="A105" s="4"/>
      <c r="B105" s="18"/>
      <c r="C105" s="19"/>
      <c r="D105" s="19"/>
      <c r="E105" s="18"/>
      <c r="F105" s="18"/>
      <c r="G105" s="18"/>
      <c r="H105" s="18"/>
    </row>
    <row r="106" spans="1:8" x14ac:dyDescent="0.25">
      <c r="A106" s="4"/>
      <c r="B106" s="18"/>
      <c r="C106" s="19"/>
      <c r="D106" s="19"/>
      <c r="E106" s="18"/>
      <c r="F106" s="18"/>
      <c r="G106" s="18"/>
      <c r="H106" s="18"/>
    </row>
    <row r="107" spans="1:8" x14ac:dyDescent="0.25">
      <c r="A107" s="4"/>
      <c r="B107" s="18"/>
      <c r="C107" s="19"/>
      <c r="D107" s="19"/>
      <c r="E107" s="18"/>
      <c r="F107" s="18"/>
      <c r="G107" s="18"/>
      <c r="H107" s="18"/>
    </row>
    <row r="108" spans="1:8" x14ac:dyDescent="0.25">
      <c r="A108" s="4"/>
      <c r="B108" s="18"/>
      <c r="C108" s="19"/>
      <c r="D108" s="19"/>
      <c r="E108" s="18"/>
      <c r="F108" s="18"/>
      <c r="G108" s="18"/>
      <c r="H108" s="18"/>
    </row>
    <row r="109" spans="1:8" x14ac:dyDescent="0.25">
      <c r="A109" s="4"/>
      <c r="B109" s="18"/>
      <c r="C109" s="19"/>
      <c r="D109" s="19"/>
      <c r="E109" s="18"/>
      <c r="F109" s="18"/>
      <c r="G109" s="18"/>
      <c r="H109" s="18"/>
    </row>
    <row r="110" spans="1:8" x14ac:dyDescent="0.25">
      <c r="A110" s="4"/>
      <c r="B110" s="18"/>
      <c r="C110" s="19"/>
      <c r="D110" s="19"/>
      <c r="E110" s="18"/>
      <c r="F110" s="18"/>
      <c r="G110" s="18"/>
      <c r="H110" s="18"/>
    </row>
    <row r="111" spans="1:8" x14ac:dyDescent="0.25">
      <c r="A111" s="4"/>
      <c r="B111" s="18"/>
      <c r="C111" s="19"/>
      <c r="D111" s="19"/>
      <c r="E111" s="18"/>
      <c r="F111" s="18"/>
      <c r="G111" s="18"/>
      <c r="H111" s="18"/>
    </row>
    <row r="112" spans="1:8" x14ac:dyDescent="0.25">
      <c r="A112" s="4"/>
      <c r="B112" s="18"/>
      <c r="C112" s="19"/>
      <c r="D112" s="19"/>
      <c r="E112" s="18"/>
      <c r="F112" s="18"/>
      <c r="G112" s="18"/>
      <c r="H112" s="18"/>
    </row>
    <row r="113" spans="1:8" x14ac:dyDescent="0.25">
      <c r="A113" s="4"/>
      <c r="B113" s="18"/>
      <c r="C113" s="19"/>
      <c r="D113" s="19"/>
      <c r="E113" s="18"/>
      <c r="F113" s="18"/>
      <c r="G113" s="18"/>
      <c r="H113" s="18"/>
    </row>
  </sheetData>
  <mergeCells count="2">
    <mergeCell ref="E1:H1"/>
    <mergeCell ref="C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E23" sqref="E23"/>
    </sheetView>
  </sheetViews>
  <sheetFormatPr defaultColWidth="11.42578125" defaultRowHeight="15" x14ac:dyDescent="0.25"/>
  <cols>
    <col min="11" max="11" width="12.85546875" customWidth="1"/>
  </cols>
  <sheetData>
    <row r="1" spans="1:14" x14ac:dyDescent="0.25">
      <c r="A1" s="37" t="s">
        <v>19</v>
      </c>
      <c r="B1" s="37"/>
      <c r="D1" s="37" t="s">
        <v>20</v>
      </c>
      <c r="E1" s="37"/>
      <c r="G1" s="37" t="s">
        <v>22</v>
      </c>
      <c r="H1" s="37"/>
      <c r="I1" s="24"/>
      <c r="J1" s="37" t="s">
        <v>46</v>
      </c>
      <c r="K1" s="37"/>
      <c r="M1" s="37" t="s">
        <v>21</v>
      </c>
      <c r="N1" s="37"/>
    </row>
    <row r="2" spans="1:14" x14ac:dyDescent="0.25">
      <c r="A2">
        <v>1500000</v>
      </c>
      <c r="B2" s="20"/>
      <c r="D2" s="1"/>
      <c r="E2">
        <v>1500000</v>
      </c>
      <c r="G2" s="1">
        <v>1350000</v>
      </c>
      <c r="J2" s="1">
        <v>45000</v>
      </c>
      <c r="M2" s="22"/>
      <c r="N2">
        <v>27225</v>
      </c>
    </row>
    <row r="3" spans="1:14" x14ac:dyDescent="0.25">
      <c r="B3" s="21">
        <v>27225</v>
      </c>
      <c r="D3" s="1"/>
      <c r="G3" s="1"/>
      <c r="H3">
        <v>10890</v>
      </c>
      <c r="J3" s="1"/>
      <c r="K3">
        <v>5000</v>
      </c>
      <c r="M3" s="1"/>
      <c r="N3">
        <v>10890</v>
      </c>
    </row>
    <row r="4" spans="1:14" x14ac:dyDescent="0.25">
      <c r="B4" s="21">
        <v>1350000</v>
      </c>
      <c r="D4" s="1"/>
      <c r="G4" s="1">
        <v>6050</v>
      </c>
      <c r="J4" s="1"/>
      <c r="K4">
        <v>17800</v>
      </c>
      <c r="M4" s="1"/>
      <c r="N4">
        <v>12100</v>
      </c>
    </row>
    <row r="5" spans="1:14" x14ac:dyDescent="0.25">
      <c r="A5">
        <v>3146</v>
      </c>
      <c r="B5" s="21"/>
      <c r="D5" s="1"/>
      <c r="F5" s="25"/>
      <c r="G5" s="1">
        <v>50000</v>
      </c>
      <c r="J5" s="1"/>
      <c r="K5">
        <v>8000</v>
      </c>
      <c r="M5" s="1">
        <v>27225</v>
      </c>
    </row>
    <row r="6" spans="1:14" x14ac:dyDescent="0.25">
      <c r="A6" s="1"/>
      <c r="B6" s="23">
        <v>27225</v>
      </c>
      <c r="D6" s="1"/>
      <c r="F6" s="25"/>
      <c r="G6" s="1">
        <v>3146</v>
      </c>
      <c r="J6" s="1"/>
      <c r="M6" s="1"/>
    </row>
    <row r="7" spans="1:14" x14ac:dyDescent="0.25">
      <c r="A7" s="1"/>
      <c r="B7" s="23"/>
      <c r="D7" s="1"/>
      <c r="F7" s="25"/>
      <c r="G7" s="1"/>
      <c r="J7" s="1"/>
      <c r="M7" s="1"/>
    </row>
    <row r="8" spans="1:14" x14ac:dyDescent="0.25">
      <c r="A8" s="23">
        <f>SUM(A2:A7)-SUM(B2:B7)</f>
        <v>98696</v>
      </c>
      <c r="B8" s="23"/>
      <c r="E8">
        <f>SUM(E2:E7)-SUM(D2:D7)</f>
        <v>1500000</v>
      </c>
      <c r="G8" s="23">
        <f>SUM(G2:G7)-SUM(H2:H7)</f>
        <v>1398306</v>
      </c>
      <c r="J8" s="23">
        <f>SUM(J2:J7)-SUM(K2:K7)</f>
        <v>14200</v>
      </c>
      <c r="M8" s="23"/>
      <c r="N8">
        <f>SUM(N2:N7)-SUM(M2:M7)</f>
        <v>22990</v>
      </c>
    </row>
    <row r="9" spans="1:14" x14ac:dyDescent="0.25">
      <c r="A9" s="23"/>
      <c r="B9" s="23"/>
      <c r="G9" s="23"/>
    </row>
    <row r="10" spans="1:14" x14ac:dyDescent="0.25">
      <c r="A10" s="37" t="s">
        <v>23</v>
      </c>
      <c r="B10" s="37"/>
      <c r="D10" s="37" t="s">
        <v>24</v>
      </c>
      <c r="E10" s="37"/>
      <c r="G10" s="38" t="s">
        <v>47</v>
      </c>
      <c r="H10" s="38"/>
      <c r="J10" s="37" t="s">
        <v>48</v>
      </c>
      <c r="K10" s="37"/>
      <c r="M10" s="37" t="s">
        <v>25</v>
      </c>
      <c r="N10" s="37"/>
    </row>
    <row r="11" spans="1:14" x14ac:dyDescent="0.25">
      <c r="A11" s="1"/>
      <c r="B11" s="23">
        <v>6500</v>
      </c>
      <c r="D11" s="1">
        <v>5000</v>
      </c>
      <c r="G11" s="1">
        <v>9450</v>
      </c>
      <c r="J11" s="1"/>
      <c r="K11">
        <v>1365</v>
      </c>
      <c r="M11" s="1">
        <v>24200</v>
      </c>
    </row>
    <row r="12" spans="1:14" x14ac:dyDescent="0.25">
      <c r="A12" s="1"/>
      <c r="B12" s="23">
        <v>25000</v>
      </c>
      <c r="D12" s="1">
        <v>17800</v>
      </c>
      <c r="G12" s="1">
        <v>2100</v>
      </c>
      <c r="J12" s="1"/>
      <c r="K12">
        <v>5250</v>
      </c>
      <c r="M12" s="1">
        <v>6292</v>
      </c>
    </row>
    <row r="13" spans="1:14" x14ac:dyDescent="0.25">
      <c r="A13" s="1"/>
      <c r="B13" s="23">
        <v>10400</v>
      </c>
      <c r="D13" s="1">
        <v>8000</v>
      </c>
      <c r="G13" s="1">
        <v>3780</v>
      </c>
      <c r="J13" s="1"/>
      <c r="K13">
        <v>2184</v>
      </c>
      <c r="M13" s="1"/>
      <c r="N13">
        <v>12100</v>
      </c>
    </row>
    <row r="14" spans="1:14" x14ac:dyDescent="0.25">
      <c r="A14" s="1"/>
      <c r="B14" s="23"/>
      <c r="D14" s="1"/>
      <c r="G14" s="1">
        <v>2100</v>
      </c>
      <c r="J14" s="1"/>
      <c r="M14" s="1"/>
    </row>
    <row r="15" spans="1:14" x14ac:dyDescent="0.25">
      <c r="A15" s="1"/>
      <c r="B15" s="23"/>
      <c r="D15" s="1"/>
      <c r="G15" s="1"/>
      <c r="H15">
        <v>17430</v>
      </c>
      <c r="J15" s="1">
        <v>8799</v>
      </c>
      <c r="M15" s="1"/>
    </row>
    <row r="16" spans="1:14" x14ac:dyDescent="0.25">
      <c r="A16" s="23"/>
      <c r="B16">
        <f>SUM(B11:B15)-SUM(A11:A15)</f>
        <v>41900</v>
      </c>
      <c r="D16" s="23">
        <f>SUM(D11:D15)-SUM(E11:E15)</f>
        <v>30800</v>
      </c>
      <c r="G16" s="23">
        <f>SUM(G11:G15)-SUM(H11:H15)</f>
        <v>0</v>
      </c>
      <c r="K16">
        <f>SUM(K11:K15)-SUM(J11:J15)</f>
        <v>0</v>
      </c>
      <c r="M16" s="23">
        <f>SUM(M11:M15)-SUM(N11:N15)</f>
        <v>18392</v>
      </c>
    </row>
    <row r="17" spans="1:14" x14ac:dyDescent="0.25">
      <c r="A17" s="23"/>
      <c r="B17" s="23"/>
      <c r="D17" s="23"/>
      <c r="G17" s="23"/>
      <c r="M17" s="23"/>
    </row>
    <row r="18" spans="1:14" x14ac:dyDescent="0.25">
      <c r="A18" s="37" t="s">
        <v>49</v>
      </c>
      <c r="B18" s="37"/>
      <c r="D18" s="37" t="s">
        <v>28</v>
      </c>
      <c r="E18" s="37"/>
      <c r="F18" s="23"/>
      <c r="G18" s="37" t="s">
        <v>50</v>
      </c>
      <c r="H18" s="37"/>
      <c r="I18" s="24"/>
      <c r="J18" s="37" t="s">
        <v>68</v>
      </c>
      <c r="K18" s="37"/>
      <c r="M18" s="29" t="s">
        <v>51</v>
      </c>
      <c r="N18" s="29"/>
    </row>
    <row r="19" spans="1:14" x14ac:dyDescent="0.25">
      <c r="A19" s="1">
        <v>10000</v>
      </c>
      <c r="B19" s="23"/>
      <c r="D19" s="26">
        <v>7865</v>
      </c>
      <c r="E19" s="23"/>
      <c r="F19" s="23"/>
      <c r="G19" s="1"/>
      <c r="H19" s="23">
        <v>12100</v>
      </c>
      <c r="I19" s="23"/>
      <c r="J19" s="23">
        <v>10000</v>
      </c>
      <c r="K19" s="21"/>
      <c r="M19">
        <v>9000</v>
      </c>
      <c r="N19" s="20"/>
    </row>
    <row r="20" spans="1:14" x14ac:dyDescent="0.25">
      <c r="A20" s="1"/>
      <c r="B20" s="23"/>
      <c r="D20" s="1">
        <v>3146</v>
      </c>
      <c r="E20" s="23"/>
      <c r="F20" s="23"/>
      <c r="G20" s="1"/>
      <c r="H20" s="23"/>
      <c r="I20" s="23"/>
      <c r="J20" s="23"/>
      <c r="K20" s="21"/>
      <c r="N20" s="21"/>
    </row>
    <row r="21" spans="1:14" x14ac:dyDescent="0.25">
      <c r="A21" s="1"/>
      <c r="D21" s="1">
        <v>12100</v>
      </c>
      <c r="E21" s="23"/>
      <c r="F21" s="23"/>
      <c r="G21" s="1"/>
      <c r="H21" s="23"/>
      <c r="I21" s="23"/>
      <c r="J21" s="23"/>
      <c r="K21" s="21"/>
      <c r="N21" s="21"/>
    </row>
    <row r="22" spans="1:14" x14ac:dyDescent="0.25">
      <c r="A22" s="1"/>
      <c r="D22" s="1"/>
      <c r="E22" s="23">
        <v>3146</v>
      </c>
      <c r="F22" s="23"/>
      <c r="G22" s="1"/>
      <c r="H22" s="23"/>
      <c r="I22" s="23"/>
      <c r="J22" s="23"/>
      <c r="K22" s="21"/>
      <c r="N22" s="21"/>
    </row>
    <row r="23" spans="1:14" x14ac:dyDescent="0.25">
      <c r="A23" s="23">
        <f>SUM(A19:A22)-SUM(B19:B22)</f>
        <v>10000</v>
      </c>
      <c r="D23" s="23">
        <f>SUM(D19:D22)-SUM(E19:E22)</f>
        <v>19965</v>
      </c>
      <c r="E23" s="23"/>
      <c r="F23" s="23"/>
      <c r="G23" s="23"/>
      <c r="H23">
        <f>SUM(H19:H22)-SUM(G19:G22)</f>
        <v>12100</v>
      </c>
      <c r="I23" s="23"/>
      <c r="J23" s="23">
        <f>SUM(J19:J22)-SUM(K19:K22)</f>
        <v>10000</v>
      </c>
      <c r="K23" s="23"/>
      <c r="M23" s="23">
        <f>SUM(M19:M22)-SUM(N19:N22)</f>
        <v>9000</v>
      </c>
    </row>
    <row r="24" spans="1:14" x14ac:dyDescent="0.25">
      <c r="D24" s="23"/>
      <c r="E24" s="23"/>
      <c r="F24" s="23"/>
      <c r="G24" s="23"/>
      <c r="H24" s="23"/>
      <c r="I24" s="23"/>
      <c r="J24" s="23"/>
      <c r="K24" s="23"/>
    </row>
    <row r="25" spans="1:14" x14ac:dyDescent="0.25">
      <c r="A25" s="39" t="s">
        <v>27</v>
      </c>
      <c r="B25" s="39"/>
      <c r="C25" s="30"/>
      <c r="D25" s="37" t="s">
        <v>52</v>
      </c>
      <c r="E25" s="37"/>
      <c r="G25" s="37" t="s">
        <v>69</v>
      </c>
      <c r="H25" s="37"/>
    </row>
    <row r="26" spans="1:14" x14ac:dyDescent="0.25">
      <c r="A26">
        <v>9000</v>
      </c>
      <c r="B26" s="20"/>
      <c r="E26" s="20">
        <v>50000</v>
      </c>
      <c r="G26">
        <v>8631</v>
      </c>
      <c r="H26" s="20"/>
    </row>
    <row r="27" spans="1:14" x14ac:dyDescent="0.25">
      <c r="B27" s="21"/>
      <c r="E27" s="21"/>
      <c r="H27" s="21"/>
    </row>
    <row r="28" spans="1:14" x14ac:dyDescent="0.25">
      <c r="B28" s="21"/>
      <c r="E28" s="21"/>
      <c r="H28" s="21"/>
    </row>
    <row r="29" spans="1:14" x14ac:dyDescent="0.25">
      <c r="B29" s="21"/>
      <c r="E29" s="21"/>
      <c r="H29" s="21"/>
    </row>
    <row r="30" spans="1:14" x14ac:dyDescent="0.25">
      <c r="A30" s="23">
        <f>SUM(A26:A29)-SUM(B26:B29)</f>
        <v>9000</v>
      </c>
      <c r="E30">
        <f>SUM(E26:E29)-SUM(D26:D29)</f>
        <v>50000</v>
      </c>
      <c r="G30" s="23">
        <f>SUM(G26:G29)-SUM(H26:H29)</f>
        <v>8631</v>
      </c>
    </row>
  </sheetData>
  <mergeCells count="17">
    <mergeCell ref="A25:B25"/>
    <mergeCell ref="D25:E25"/>
    <mergeCell ref="G25:H25"/>
    <mergeCell ref="A18:B18"/>
    <mergeCell ref="D18:E18"/>
    <mergeCell ref="G18:H18"/>
    <mergeCell ref="J18:K18"/>
    <mergeCell ref="A1:B1"/>
    <mergeCell ref="D1:E1"/>
    <mergeCell ref="G1:H1"/>
    <mergeCell ref="G10:H10"/>
    <mergeCell ref="M1:N1"/>
    <mergeCell ref="J1:K1"/>
    <mergeCell ref="J10:K10"/>
    <mergeCell ref="M10:N10"/>
    <mergeCell ref="A10:B10"/>
    <mergeCell ref="D10:E10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F15" sqref="F15"/>
    </sheetView>
  </sheetViews>
  <sheetFormatPr defaultColWidth="11.42578125" defaultRowHeight="15" x14ac:dyDescent="0.25"/>
  <cols>
    <col min="2" max="2" width="15.140625" customWidth="1"/>
    <col min="3" max="3" width="12.5703125" bestFit="1" customWidth="1"/>
    <col min="7" max="7" width="12.5703125" bestFit="1" customWidth="1"/>
  </cols>
  <sheetData>
    <row r="2" spans="1:7" x14ac:dyDescent="0.25">
      <c r="A2" t="s">
        <v>53</v>
      </c>
    </row>
    <row r="4" spans="1:7" x14ac:dyDescent="0.25">
      <c r="A4" t="s">
        <v>31</v>
      </c>
      <c r="C4" s="33">
        <f>'Balance de Saldos'!E4+'Balance de Saldos'!E6+'Balance de Saldos'!E15</f>
        <v>1516967</v>
      </c>
      <c r="E4" t="s">
        <v>35</v>
      </c>
      <c r="G4" s="33">
        <f>'Balance de Saldos'!F8+'Balance de Saldos'!F16</f>
        <v>35090</v>
      </c>
    </row>
    <row r="5" spans="1:7" x14ac:dyDescent="0.25">
      <c r="A5" t="s">
        <v>32</v>
      </c>
      <c r="C5" s="33">
        <f>'Balance de Saldos'!E13</f>
        <v>18392</v>
      </c>
      <c r="E5" t="s">
        <v>108</v>
      </c>
      <c r="G5" s="33">
        <f>'Balance de Saldos'!F20</f>
        <v>50000</v>
      </c>
    </row>
    <row r="6" spans="1:7" x14ac:dyDescent="0.25">
      <c r="A6" t="s">
        <v>33</v>
      </c>
      <c r="C6" s="33">
        <f>'Balance de Saldos'!E19+'Balance de Saldos'!E21</f>
        <v>17631</v>
      </c>
      <c r="E6" t="s">
        <v>55</v>
      </c>
      <c r="G6" s="43">
        <f>G4+G5</f>
        <v>85090</v>
      </c>
    </row>
    <row r="7" spans="1:7" x14ac:dyDescent="0.25">
      <c r="A7" t="s">
        <v>34</v>
      </c>
      <c r="C7" s="33">
        <f>'Balance de Saldos'!E7</f>
        <v>14200</v>
      </c>
      <c r="E7" t="s">
        <v>29</v>
      </c>
      <c r="G7" s="33">
        <f>'Balance de Saldos'!F5</f>
        <v>1500000</v>
      </c>
    </row>
    <row r="8" spans="1:7" x14ac:dyDescent="0.25">
      <c r="A8" t="s">
        <v>54</v>
      </c>
      <c r="C8" s="33">
        <f>'Balance de Saldos'!E14</f>
        <v>10000</v>
      </c>
      <c r="E8" t="s">
        <v>36</v>
      </c>
      <c r="G8" s="31">
        <f>C21</f>
        <v>-7900</v>
      </c>
    </row>
    <row r="9" spans="1:7" x14ac:dyDescent="0.25">
      <c r="E9" t="s">
        <v>43</v>
      </c>
      <c r="G9" s="43">
        <f>G7+G8</f>
        <v>1492100</v>
      </c>
    </row>
    <row r="10" spans="1:7" x14ac:dyDescent="0.25">
      <c r="A10" t="s">
        <v>45</v>
      </c>
      <c r="C10" s="42">
        <f>SUM(C4:C8)</f>
        <v>1577190</v>
      </c>
      <c r="E10" t="s">
        <v>44</v>
      </c>
      <c r="G10" s="42">
        <f>G6+G9</f>
        <v>1577190</v>
      </c>
    </row>
    <row r="13" spans="1:7" x14ac:dyDescent="0.25">
      <c r="A13" t="s">
        <v>37</v>
      </c>
    </row>
    <row r="14" spans="1:7" x14ac:dyDescent="0.25">
      <c r="A14" t="s">
        <v>23</v>
      </c>
      <c r="C14" s="33">
        <f>'Balance de Saldos'!G9</f>
        <v>41900</v>
      </c>
    </row>
    <row r="15" spans="1:7" x14ac:dyDescent="0.25">
      <c r="A15" t="s">
        <v>24</v>
      </c>
      <c r="C15" s="33">
        <f>'Balance de Saldos'!H10</f>
        <v>30800</v>
      </c>
    </row>
    <row r="16" spans="1:7" x14ac:dyDescent="0.25">
      <c r="A16" t="s">
        <v>38</v>
      </c>
      <c r="C16" s="43">
        <f>C14-C15</f>
        <v>11100</v>
      </c>
    </row>
    <row r="17" spans="1:3" x14ac:dyDescent="0.25">
      <c r="A17" t="s">
        <v>39</v>
      </c>
      <c r="C17" s="33">
        <f>'Balance de Saldos'!H17</f>
        <v>10000</v>
      </c>
    </row>
    <row r="18" spans="1:3" x14ac:dyDescent="0.25">
      <c r="A18" t="s">
        <v>56</v>
      </c>
      <c r="C18" s="33">
        <f>'Balance de Saldos'!H18</f>
        <v>9000</v>
      </c>
    </row>
    <row r="19" spans="1:3" x14ac:dyDescent="0.25">
      <c r="A19" t="s">
        <v>40</v>
      </c>
      <c r="C19" s="28">
        <f>C16-C17-C18</f>
        <v>-7900</v>
      </c>
    </row>
    <row r="20" spans="1:3" x14ac:dyDescent="0.25">
      <c r="A20" t="s">
        <v>41</v>
      </c>
      <c r="C20">
        <v>0</v>
      </c>
    </row>
    <row r="21" spans="1:3" x14ac:dyDescent="0.25">
      <c r="A21" t="s">
        <v>42</v>
      </c>
      <c r="C21" s="32">
        <f>C19-C20</f>
        <v>-7900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Asientos</vt:lpstr>
      <vt:lpstr>Balance de Saldos</vt:lpstr>
      <vt:lpstr>Mayores</vt:lpstr>
      <vt:lpstr>Estados contables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Fermin</cp:lastModifiedBy>
  <dcterms:created xsi:type="dcterms:W3CDTF">2017-03-27T15:16:20Z</dcterms:created>
  <dcterms:modified xsi:type="dcterms:W3CDTF">2021-04-06T22:19:04Z</dcterms:modified>
</cp:coreProperties>
</file>