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Contabilidad/TUTORIALES/Guia/"/>
    </mc:Choice>
  </mc:AlternateContent>
  <xr:revisionPtr revIDLastSave="275" documentId="8_{6A081DB6-D44D-4549-B681-0A3A4662C411}" xr6:coauthVersionLast="47" xr6:coauthVersionMax="47" xr10:uidLastSave="{1DB76E51-1890-4C93-A967-28038B45D506}"/>
  <bookViews>
    <workbookView xWindow="6048" yWindow="12960" windowWidth="17544" windowHeight="11664" activeTab="2" xr2:uid="{79D18837-8DFA-44D8-9494-180B7AD0DAF9}"/>
  </bookViews>
  <sheets>
    <sheet name="POLO" sheetId="1" r:id="rId1"/>
    <sheet name="YOGA" sheetId="2" r:id="rId2"/>
    <sheet name="ELF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3" l="1"/>
  <c r="B7" i="3"/>
  <c r="B9" i="3" s="1"/>
  <c r="A10" i="3" s="1"/>
  <c r="B5" i="3"/>
  <c r="K14" i="3"/>
  <c r="J13" i="3"/>
  <c r="J12" i="3"/>
  <c r="G21" i="3"/>
  <c r="F19" i="3"/>
  <c r="G14" i="3"/>
  <c r="G17" i="3" s="1"/>
  <c r="F16" i="3"/>
  <c r="F13" i="3"/>
  <c r="E14" i="2"/>
  <c r="D5" i="2"/>
  <c r="E4" i="2"/>
  <c r="D24" i="1"/>
  <c r="E25" i="1"/>
  <c r="G38" i="1"/>
  <c r="D14" i="1"/>
  <c r="D13" i="1"/>
  <c r="I17" i="1"/>
  <c r="H17" i="1"/>
  <c r="G36" i="1"/>
  <c r="G35" i="1"/>
  <c r="D2" i="2" l="1"/>
  <c r="E2" i="2"/>
  <c r="E9" i="1" l="1"/>
  <c r="E11" i="1" s="1"/>
  <c r="D10" i="1"/>
  <c r="E2" i="1" s="1"/>
  <c r="H21" i="1"/>
  <c r="H23" i="1" s="1"/>
  <c r="H13" i="1"/>
  <c r="H14" i="1" s="1"/>
  <c r="I11" i="1"/>
  <c r="I12" i="1"/>
  <c r="H22" i="1" l="1"/>
  <c r="D2" i="1"/>
</calcChain>
</file>

<file path=xl/sharedStrings.xml><?xml version="1.0" encoding="utf-8"?>
<sst xmlns="http://schemas.openxmlformats.org/spreadsheetml/2006/main" count="141" uniqueCount="80">
  <si>
    <t>DEBE</t>
  </si>
  <si>
    <t>HABER</t>
  </si>
  <si>
    <t>contado+gastos necesarios</t>
  </si>
  <si>
    <t>reg</t>
  </si>
  <si>
    <t>A</t>
  </si>
  <si>
    <t>( VO - VR )/ VU</t>
  </si>
  <si>
    <t>VO</t>
  </si>
  <si>
    <t>INMUEBLE</t>
  </si>
  <si>
    <t>terreno</t>
  </si>
  <si>
    <t>edificacion</t>
  </si>
  <si>
    <t>80 anos</t>
  </si>
  <si>
    <t>VR</t>
  </si>
  <si>
    <t>Valor minimo</t>
  </si>
  <si>
    <t>VU</t>
  </si>
  <si>
    <t>Vida Util</t>
  </si>
  <si>
    <t>Depreciacion anual</t>
  </si>
  <si>
    <t>depreciacion en 6 anos</t>
  </si>
  <si>
    <t>Amortizaciones acumuladas Inmuebles</t>
  </si>
  <si>
    <t>-</t>
  </si>
  <si>
    <t>RES</t>
  </si>
  <si>
    <t>Amortizaciones Inmuebles</t>
  </si>
  <si>
    <t>MAQUINARIA</t>
  </si>
  <si>
    <t>RODADOS</t>
  </si>
  <si>
    <t>100000 KM</t>
  </si>
  <si>
    <t>depreciacion por km</t>
  </si>
  <si>
    <t>Depreciaciones previas</t>
  </si>
  <si>
    <t>NO IMPORTAN</t>
  </si>
  <si>
    <t>Amortizaciones Rodados</t>
  </si>
  <si>
    <t>En 14500 (este año)</t>
  </si>
  <si>
    <t>MUEBLES Y UTILES</t>
  </si>
  <si>
    <t>OBRAS EN CURSO</t>
  </si>
  <si>
    <t>+</t>
  </si>
  <si>
    <t>res</t>
  </si>
  <si>
    <t>Venta de Bienes de Uso</t>
  </si>
  <si>
    <t>Otros Creditos por Ventas</t>
  </si>
  <si>
    <t>IVA DF</t>
  </si>
  <si>
    <t>Maquinarias</t>
  </si>
  <si>
    <t>p</t>
  </si>
  <si>
    <t>//</t>
  </si>
  <si>
    <t>BIENES DE CAMBIO</t>
  </si>
  <si>
    <t>VENTAS</t>
  </si>
  <si>
    <t>HABIDOS - VENDIDOS</t>
  </si>
  <si>
    <t>Amortizaciones acumuladas Maquinarias</t>
  </si>
  <si>
    <t>Costo de bienes de uso Vendidos ????</t>
  </si>
  <si>
    <t>COSTO DE MERCADERIAS</t>
  </si>
  <si>
    <t>MERCADERIAS</t>
  </si>
  <si>
    <t>INMUEBLES</t>
  </si>
  <si>
    <t>CTA CTE BANCO NACIO</t>
  </si>
  <si>
    <t>IVA CREDITO FISCAL</t>
  </si>
  <si>
    <t>MAQIONARIAS</t>
  </si>
  <si>
    <t>P</t>
  </si>
  <si>
    <t>CTA CTE BANCO NACION</t>
  </si>
  <si>
    <t>DEUDA PRENDARIA - PRENDAS A PAGAR</t>
  </si>
  <si>
    <t>RECUPEROS A PAGAR</t>
  </si>
  <si>
    <t>RN</t>
  </si>
  <si>
    <t>MANTENIMENTO RODADOS</t>
  </si>
  <si>
    <t>MARGEN BRUTO</t>
  </si>
  <si>
    <t>EQUILIBRIO</t>
  </si>
  <si>
    <t>MATERIA PRIMA</t>
  </si>
  <si>
    <t>PRECIO</t>
  </si>
  <si>
    <t>MANO DE OBRA</t>
  </si>
  <si>
    <t>CARGA FABRIL</t>
  </si>
  <si>
    <t>COSTO VARIABLE</t>
  </si>
  <si>
    <t>COSTO TOTAL DE PRODUCCION</t>
  </si>
  <si>
    <t>COSTOS FIJOS</t>
  </si>
  <si>
    <t>VENDEDOR</t>
  </si>
  <si>
    <t>LOCAL</t>
  </si>
  <si>
    <t>Margen bruto = resultado bruto / ventas netas</t>
  </si>
  <si>
    <t>FIJO</t>
  </si>
  <si>
    <t>15000/(X-14)</t>
  </si>
  <si>
    <t>P.Eq. =  costos fijos (TOTALES NO UNITARIOS/ contribución marginal unitaria</t>
  </si>
  <si>
    <t>contribución marginal unitaria = PRECIO DE VENTA unitario - COSTOS VARIABLES TOTALES unitarios</t>
  </si>
  <si>
    <t>300*(x-14)</t>
  </si>
  <si>
    <t>x-14</t>
  </si>
  <si>
    <t>p de venta</t>
  </si>
  <si>
    <t>resultado bruto</t>
  </si>
  <si>
    <t>ventas - costos</t>
  </si>
  <si>
    <t>ventas</t>
  </si>
  <si>
    <t>costos</t>
  </si>
  <si>
    <t>res bruto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</si>
</sst>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.00\ _€_-;\-* #,##0.00\ _€_-;_-* &quot;-&quot;??\ _€_-;_-@_-"/>
    <numFmt numFmtId="166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i/>
      <sz val="11"/>
      <color theme="1"/>
      <name val="Garamond"/>
      <family val="1"/>
    </font>
    <font>
      <sz val="9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F2D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0" fontId="0" fillId="0" borderId="1" xfId="0" applyBorder="1"/>
    <xf numFmtId="4" fontId="1" fillId="0" borderId="0" xfId="0" applyNumberFormat="1" applyFont="1"/>
    <xf numFmtId="0" fontId="1" fillId="0" borderId="0" xfId="0" applyFont="1"/>
    <xf numFmtId="0" fontId="0" fillId="0" borderId="2" xfId="0" applyBorder="1"/>
    <xf numFmtId="4" fontId="0" fillId="0" borderId="2" xfId="0" applyNumberFormat="1" applyBorder="1"/>
    <xf numFmtId="0" fontId="0" fillId="0" borderId="3" xfId="0" applyBorder="1"/>
    <xf numFmtId="0" fontId="0" fillId="2" borderId="0" xfId="0" applyFill="1"/>
    <xf numFmtId="0" fontId="0" fillId="0" borderId="0" xfId="0" applyBorder="1"/>
    <xf numFmtId="4" fontId="0" fillId="0" borderId="1" xfId="0" applyNumberFormat="1" applyBorder="1"/>
    <xf numFmtId="0" fontId="0" fillId="0" borderId="0" xfId="0" applyFill="1" applyBorder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43" fontId="3" fillId="0" borderId="0" xfId="1" applyFont="1" applyBorder="1" applyAlignment="1"/>
    <xf numFmtId="0" fontId="4" fillId="0" borderId="3" xfId="0" applyFont="1" applyBorder="1"/>
    <xf numFmtId="0" fontId="4" fillId="0" borderId="4" xfId="0" applyFont="1" applyBorder="1" applyAlignment="1">
      <alignment vertical="center"/>
    </xf>
    <xf numFmtId="166" fontId="4" fillId="0" borderId="4" xfId="3" applyNumberFormat="1" applyFont="1" applyBorder="1" applyAlignment="1">
      <alignment horizontal="center"/>
    </xf>
    <xf numFmtId="166" fontId="4" fillId="0" borderId="5" xfId="3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indent="2"/>
    </xf>
    <xf numFmtId="166" fontId="4" fillId="0" borderId="0" xfId="3" applyNumberFormat="1" applyFont="1"/>
    <xf numFmtId="0" fontId="4" fillId="0" borderId="0" xfId="0" applyFont="1" applyAlignment="1">
      <alignment horizontal="center" vertical="center"/>
    </xf>
    <xf numFmtId="43" fontId="4" fillId="0" borderId="0" xfId="1" applyFont="1" applyAlignment="1">
      <alignment vertical="center"/>
    </xf>
    <xf numFmtId="0" fontId="4" fillId="0" borderId="0" xfId="0" applyFont="1" applyAlignment="1">
      <alignment horizontal="left" indent="2"/>
    </xf>
    <xf numFmtId="165" fontId="4" fillId="0" borderId="0" xfId="3" applyFont="1" applyAlignment="1">
      <alignment horizontal="center"/>
    </xf>
    <xf numFmtId="0" fontId="3" fillId="3" borderId="3" xfId="0" applyFont="1" applyFill="1" applyBorder="1"/>
    <xf numFmtId="0" fontId="3" fillId="3" borderId="4" xfId="0" applyFont="1" applyFill="1" applyBorder="1" applyAlignment="1">
      <alignment vertical="center"/>
    </xf>
    <xf numFmtId="10" fontId="3" fillId="3" borderId="4" xfId="2" applyNumberFormat="1" applyFont="1" applyFill="1" applyBorder="1" applyAlignment="1">
      <alignment horizontal="center"/>
    </xf>
    <xf numFmtId="10" fontId="3" fillId="3" borderId="5" xfId="2" applyNumberFormat="1" applyFont="1" applyFill="1" applyBorder="1" applyAlignment="1">
      <alignment horizontal="center"/>
    </xf>
    <xf numFmtId="0" fontId="4" fillId="0" borderId="0" xfId="0" applyFont="1" applyAlignment="1">
      <alignment horizontal="left" vertical="center" indent="4"/>
    </xf>
    <xf numFmtId="0" fontId="4" fillId="0" borderId="4" xfId="0" applyFont="1" applyBorder="1" applyAlignment="1">
      <alignment horizontal="left" vertical="center" indent="4"/>
    </xf>
    <xf numFmtId="0" fontId="6" fillId="0" borderId="4" xfId="0" applyFont="1" applyBorder="1" applyAlignment="1">
      <alignment horizontal="center" vertical="center"/>
    </xf>
    <xf numFmtId="9" fontId="4" fillId="0" borderId="4" xfId="0" applyNumberFormat="1" applyFont="1" applyBorder="1"/>
    <xf numFmtId="0" fontId="4" fillId="0" borderId="5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9" fontId="4" fillId="0" borderId="0" xfId="0" applyNumberFormat="1" applyFont="1"/>
    <xf numFmtId="2" fontId="4" fillId="0" borderId="6" xfId="0" applyNumberFormat="1" applyFont="1" applyBorder="1" applyAlignment="1">
      <alignment horizontal="center"/>
    </xf>
    <xf numFmtId="0" fontId="4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 vertical="center" indent="4"/>
    </xf>
    <xf numFmtId="0" fontId="6" fillId="3" borderId="4" xfId="0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/>
    </xf>
    <xf numFmtId="165" fontId="3" fillId="3" borderId="5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9" fontId="4" fillId="2" borderId="0" xfId="0" applyNumberFormat="1" applyFont="1" applyFill="1" applyAlignment="1">
      <alignment horizontal="center"/>
    </xf>
    <xf numFmtId="10" fontId="0" fillId="0" borderId="0" xfId="2" applyNumberFormat="1" applyFont="1"/>
  </cellXfs>
  <cellStyles count="4">
    <cellStyle name="Comma 3" xfId="3" xr:uid="{C24210EC-FA34-40BA-ADD6-BFCF42C4FFF5}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E9B7-D2EB-4B4E-B83B-405FA5F33B7F}">
  <dimension ref="A1:K38"/>
  <sheetViews>
    <sheetView showGridLines="0" topLeftCell="A19" workbookViewId="0">
      <selection activeCell="A19" sqref="A1:XFD1048576"/>
    </sheetView>
  </sheetViews>
  <sheetFormatPr baseColWidth="10" defaultRowHeight="15" x14ac:dyDescent="0.25"/>
  <cols>
    <col min="2" max="2" width="4.140625" bestFit="1" customWidth="1"/>
    <col min="3" max="3" width="45.42578125" customWidth="1"/>
    <col min="7" max="7" width="19.7109375" style="2" bestFit="1" customWidth="1"/>
    <col min="8" max="8" width="7" bestFit="1" customWidth="1"/>
  </cols>
  <sheetData>
    <row r="1" spans="1:11" x14ac:dyDescent="0.25">
      <c r="D1" s="1"/>
      <c r="E1" s="1"/>
      <c r="I1" s="1"/>
      <c r="J1" s="1"/>
    </row>
    <row r="2" spans="1:11" x14ac:dyDescent="0.25">
      <c r="D2" s="3">
        <f>+SUM(D4:D1048576)</f>
        <v>23115740</v>
      </c>
      <c r="E2" s="3">
        <f>+SUM(E4:E1048576)</f>
        <v>23115740</v>
      </c>
      <c r="I2" s="1"/>
      <c r="J2" s="3"/>
      <c r="K2" s="4"/>
    </row>
    <row r="3" spans="1:11" s="5" customFormat="1" x14ac:dyDescent="0.25">
      <c r="A3" s="5">
        <v>1</v>
      </c>
      <c r="D3" s="6" t="s">
        <v>0</v>
      </c>
      <c r="E3" s="6" t="s">
        <v>1</v>
      </c>
      <c r="F3" s="7"/>
      <c r="G3" s="8" t="s">
        <v>5</v>
      </c>
      <c r="I3" s="6"/>
      <c r="J3" s="6"/>
    </row>
    <row r="5" spans="1:11" x14ac:dyDescent="0.25">
      <c r="A5" t="s">
        <v>18</v>
      </c>
      <c r="B5" t="s">
        <v>19</v>
      </c>
      <c r="C5" t="s">
        <v>20</v>
      </c>
      <c r="D5">
        <v>2500</v>
      </c>
      <c r="H5" s="9" t="s">
        <v>6</v>
      </c>
      <c r="I5" t="s">
        <v>2</v>
      </c>
    </row>
    <row r="6" spans="1:11" x14ac:dyDescent="0.25">
      <c r="A6" t="s">
        <v>3</v>
      </c>
      <c r="B6" t="s">
        <v>4</v>
      </c>
      <c r="C6" t="s">
        <v>17</v>
      </c>
      <c r="E6">
        <v>2500</v>
      </c>
      <c r="H6" t="s">
        <v>11</v>
      </c>
      <c r="I6" t="s">
        <v>12</v>
      </c>
    </row>
    <row r="7" spans="1:11" x14ac:dyDescent="0.25">
      <c r="A7" s="5"/>
      <c r="B7" s="5"/>
      <c r="C7" s="5"/>
      <c r="D7" s="6" t="s">
        <v>0</v>
      </c>
      <c r="E7" s="6" t="s">
        <v>1</v>
      </c>
      <c r="F7" s="7"/>
      <c r="H7" t="s">
        <v>13</v>
      </c>
      <c r="I7" t="s">
        <v>14</v>
      </c>
    </row>
    <row r="9" spans="1:11" x14ac:dyDescent="0.25">
      <c r="A9" t="s">
        <v>31</v>
      </c>
      <c r="B9" t="s">
        <v>19</v>
      </c>
      <c r="C9" t="s">
        <v>33</v>
      </c>
      <c r="E9">
        <f>150000</f>
        <v>150000</v>
      </c>
    </row>
    <row r="10" spans="1:11" x14ac:dyDescent="0.25">
      <c r="A10" t="s">
        <v>31</v>
      </c>
      <c r="B10" t="s">
        <v>4</v>
      </c>
      <c r="C10" t="s">
        <v>34</v>
      </c>
      <c r="D10">
        <f>150000*1.21</f>
        <v>181500</v>
      </c>
      <c r="G10" s="2" t="s">
        <v>7</v>
      </c>
      <c r="H10">
        <v>500000</v>
      </c>
      <c r="I10" t="s">
        <v>10</v>
      </c>
    </row>
    <row r="11" spans="1:11" x14ac:dyDescent="0.25">
      <c r="A11" t="s">
        <v>31</v>
      </c>
      <c r="B11" t="s">
        <v>37</v>
      </c>
      <c r="C11" t="s">
        <v>35</v>
      </c>
      <c r="E11">
        <f>+E9*0.21</f>
        <v>31500</v>
      </c>
      <c r="G11" s="2" t="s">
        <v>8</v>
      </c>
      <c r="H11">
        <v>0.6</v>
      </c>
      <c r="I11">
        <f>+H11*500000</f>
        <v>300000</v>
      </c>
    </row>
    <row r="12" spans="1:11" x14ac:dyDescent="0.25">
      <c r="A12" t="s">
        <v>18</v>
      </c>
      <c r="B12" t="s">
        <v>4</v>
      </c>
      <c r="C12" t="s">
        <v>36</v>
      </c>
      <c r="E12" s="1">
        <v>280000</v>
      </c>
      <c r="G12" s="2" t="s">
        <v>9</v>
      </c>
      <c r="H12">
        <v>0.4</v>
      </c>
      <c r="I12">
        <f>+H12*500000</f>
        <v>200000</v>
      </c>
    </row>
    <row r="13" spans="1:11" x14ac:dyDescent="0.25">
      <c r="C13" t="s">
        <v>42</v>
      </c>
      <c r="D13">
        <f>+I17</f>
        <v>112000</v>
      </c>
      <c r="G13" s="2" t="s">
        <v>15</v>
      </c>
      <c r="H13">
        <f>+I12/80</f>
        <v>2500</v>
      </c>
    </row>
    <row r="14" spans="1:11" x14ac:dyDescent="0.25">
      <c r="C14" t="s">
        <v>43</v>
      </c>
      <c r="D14" s="1">
        <f>+E12-D13</f>
        <v>168000</v>
      </c>
      <c r="G14" s="2" t="s">
        <v>16</v>
      </c>
      <c r="H14">
        <f>+H13*10</f>
        <v>25000</v>
      </c>
      <c r="I14" t="s">
        <v>26</v>
      </c>
    </row>
    <row r="16" spans="1:11" x14ac:dyDescent="0.25">
      <c r="G16" s="2" t="s">
        <v>21</v>
      </c>
    </row>
    <row r="17" spans="1:9" x14ac:dyDescent="0.25">
      <c r="G17" s="2">
        <v>280000</v>
      </c>
      <c r="H17">
        <f>+G17/10</f>
        <v>28000</v>
      </c>
      <c r="I17">
        <f>+H17*4</f>
        <v>112000</v>
      </c>
    </row>
    <row r="18" spans="1:9" x14ac:dyDescent="0.25">
      <c r="A18" s="5"/>
      <c r="B18" s="5"/>
      <c r="C18" s="5"/>
      <c r="D18" s="6" t="s">
        <v>0</v>
      </c>
      <c r="E18" s="6" t="s">
        <v>1</v>
      </c>
      <c r="F18" s="7"/>
    </row>
    <row r="19" spans="1:9" x14ac:dyDescent="0.25">
      <c r="A19" t="s">
        <v>18</v>
      </c>
      <c r="B19" t="s">
        <v>19</v>
      </c>
      <c r="C19" t="s">
        <v>27</v>
      </c>
      <c r="D19">
        <v>1740</v>
      </c>
    </row>
    <row r="20" spans="1:9" x14ac:dyDescent="0.25">
      <c r="A20" t="s">
        <v>3</v>
      </c>
      <c r="B20" t="s">
        <v>4</v>
      </c>
      <c r="C20" t="s">
        <v>17</v>
      </c>
      <c r="E20">
        <v>1740</v>
      </c>
      <c r="G20" s="2" t="s">
        <v>22</v>
      </c>
      <c r="H20">
        <v>120000</v>
      </c>
      <c r="I20" t="s">
        <v>23</v>
      </c>
    </row>
    <row r="21" spans="1:9" x14ac:dyDescent="0.25">
      <c r="G21" s="2" t="s">
        <v>24</v>
      </c>
      <c r="H21">
        <f>12000/100000</f>
        <v>0.12</v>
      </c>
    </row>
    <row r="22" spans="1:9" x14ac:dyDescent="0.25">
      <c r="G22" s="2" t="s">
        <v>28</v>
      </c>
      <c r="H22">
        <f>+H21*14500</f>
        <v>1740</v>
      </c>
    </row>
    <row r="23" spans="1:9" x14ac:dyDescent="0.25">
      <c r="A23" s="5"/>
      <c r="B23" s="5"/>
      <c r="C23" s="5"/>
      <c r="D23" s="6" t="s">
        <v>0</v>
      </c>
      <c r="E23" s="6" t="s">
        <v>1</v>
      </c>
      <c r="F23" s="7"/>
      <c r="G23" s="2" t="s">
        <v>25</v>
      </c>
      <c r="H23">
        <f>+H21*6400</f>
        <v>768</v>
      </c>
    </row>
    <row r="24" spans="1:9" x14ac:dyDescent="0.25">
      <c r="A24" t="s">
        <v>18</v>
      </c>
      <c r="B24" t="s">
        <v>32</v>
      </c>
      <c r="C24" t="s">
        <v>44</v>
      </c>
      <c r="D24">
        <f>+G38</f>
        <v>22650000</v>
      </c>
    </row>
    <row r="25" spans="1:9" x14ac:dyDescent="0.25">
      <c r="A25" t="s">
        <v>18</v>
      </c>
      <c r="B25" t="s">
        <v>4</v>
      </c>
      <c r="C25" t="s">
        <v>45</v>
      </c>
      <c r="E25">
        <f>+G38</f>
        <v>22650000</v>
      </c>
    </row>
    <row r="26" spans="1:9" x14ac:dyDescent="0.25">
      <c r="G26" s="2" t="s">
        <v>29</v>
      </c>
    </row>
    <row r="29" spans="1:9" x14ac:dyDescent="0.25">
      <c r="G29" s="2" t="s">
        <v>30</v>
      </c>
    </row>
    <row r="30" spans="1:9" x14ac:dyDescent="0.25">
      <c r="G30" s="2" t="s">
        <v>38</v>
      </c>
    </row>
    <row r="32" spans="1:9" x14ac:dyDescent="0.25">
      <c r="G32" s="2" t="s">
        <v>39</v>
      </c>
    </row>
    <row r="33" spans="7:9" x14ac:dyDescent="0.25">
      <c r="G33" s="2">
        <v>522</v>
      </c>
    </row>
    <row r="34" spans="7:9" x14ac:dyDescent="0.25">
      <c r="G34" s="2">
        <v>950</v>
      </c>
    </row>
    <row r="35" spans="7:9" x14ac:dyDescent="0.25">
      <c r="G35" s="2">
        <f>+G34+G33</f>
        <v>1472</v>
      </c>
      <c r="H35">
        <v>717</v>
      </c>
      <c r="I35" t="s">
        <v>41</v>
      </c>
    </row>
    <row r="36" spans="7:9" x14ac:dyDescent="0.25">
      <c r="G36" s="2">
        <f>+G35-H35</f>
        <v>755</v>
      </c>
      <c r="H36" t="s">
        <v>40</v>
      </c>
    </row>
    <row r="37" spans="7:9" x14ac:dyDescent="0.25">
      <c r="G37" s="2">
        <v>30000</v>
      </c>
    </row>
    <row r="38" spans="7:9" x14ac:dyDescent="0.25">
      <c r="G38" s="2">
        <f>+G37*G36</f>
        <v>22650000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1F88-8E89-4A4F-8A6F-819FE130CA4F}">
  <dimension ref="A1:K23"/>
  <sheetViews>
    <sheetView workbookViewId="0">
      <selection activeCell="A21" sqref="A21"/>
    </sheetView>
  </sheetViews>
  <sheetFormatPr baseColWidth="10" defaultRowHeight="15" x14ac:dyDescent="0.25"/>
  <cols>
    <col min="2" max="2" width="4.140625" bestFit="1" customWidth="1"/>
    <col min="3" max="3" width="45.42578125" customWidth="1"/>
    <col min="4" max="5" width="13" bestFit="1" customWidth="1"/>
    <col min="7" max="7" width="19.7109375" style="2" bestFit="1" customWidth="1"/>
    <col min="8" max="8" width="7" bestFit="1" customWidth="1"/>
  </cols>
  <sheetData>
    <row r="1" spans="1:11" x14ac:dyDescent="0.25">
      <c r="D1" s="1"/>
      <c r="E1" s="1"/>
      <c r="I1" s="1"/>
      <c r="J1" s="1"/>
    </row>
    <row r="2" spans="1:11" x14ac:dyDescent="0.25">
      <c r="D2" s="3">
        <f>+SUM(D4:D1048576)</f>
        <v>270234</v>
      </c>
      <c r="E2" s="3">
        <f>+SUM(E4:E1048576)</f>
        <v>262234</v>
      </c>
      <c r="I2" s="1"/>
      <c r="J2" s="3"/>
      <c r="K2" s="4"/>
    </row>
    <row r="3" spans="1:11" s="5" customFormat="1" x14ac:dyDescent="0.25">
      <c r="D3" s="6" t="s">
        <v>0</v>
      </c>
      <c r="E3" s="6" t="s">
        <v>1</v>
      </c>
      <c r="F3" s="7"/>
      <c r="G3" s="8" t="s">
        <v>5</v>
      </c>
      <c r="I3" s="6"/>
      <c r="J3" s="6"/>
    </row>
    <row r="4" spans="1:11" x14ac:dyDescent="0.25">
      <c r="A4" t="s">
        <v>18</v>
      </c>
      <c r="B4" t="s">
        <v>4</v>
      </c>
      <c r="C4" t="s">
        <v>47</v>
      </c>
      <c r="E4">
        <f>20000*1.21</f>
        <v>24200</v>
      </c>
    </row>
    <row r="5" spans="1:11" x14ac:dyDescent="0.25">
      <c r="A5" t="s">
        <v>31</v>
      </c>
      <c r="B5" t="s">
        <v>4</v>
      </c>
      <c r="C5" t="s">
        <v>48</v>
      </c>
      <c r="D5">
        <f>+D6*0.21</f>
        <v>4200</v>
      </c>
      <c r="G5" s="2" t="s">
        <v>46</v>
      </c>
      <c r="H5" s="9"/>
    </row>
    <row r="6" spans="1:11" x14ac:dyDescent="0.25">
      <c r="A6" t="s">
        <v>31</v>
      </c>
      <c r="B6" t="s">
        <v>4</v>
      </c>
      <c r="C6" t="s">
        <v>49</v>
      </c>
      <c r="D6">
        <v>20000</v>
      </c>
      <c r="G6" s="2">
        <v>755000</v>
      </c>
      <c r="H6" t="s">
        <v>6</v>
      </c>
    </row>
    <row r="8" spans="1:11" x14ac:dyDescent="0.25">
      <c r="A8" t="s">
        <v>31</v>
      </c>
      <c r="B8" t="s">
        <v>4</v>
      </c>
      <c r="C8" t="s">
        <v>46</v>
      </c>
      <c r="D8">
        <v>50000</v>
      </c>
    </row>
    <row r="9" spans="1:11" x14ac:dyDescent="0.25">
      <c r="A9" t="s">
        <v>18</v>
      </c>
      <c r="B9" t="s">
        <v>4</v>
      </c>
      <c r="C9" t="s">
        <v>30</v>
      </c>
      <c r="E9">
        <v>50000</v>
      </c>
    </row>
    <row r="11" spans="1:11" x14ac:dyDescent="0.25">
      <c r="A11" s="5"/>
      <c r="B11" s="5"/>
      <c r="C11" s="5"/>
      <c r="D11" s="6" t="s">
        <v>0</v>
      </c>
      <c r="E11" s="6" t="s">
        <v>1</v>
      </c>
      <c r="F11" s="7"/>
      <c r="G11" s="2" t="s">
        <v>22</v>
      </c>
    </row>
    <row r="12" spans="1:11" x14ac:dyDescent="0.25">
      <c r="A12" t="s">
        <v>31</v>
      </c>
      <c r="B12" t="s">
        <v>4</v>
      </c>
      <c r="C12" t="s">
        <v>22</v>
      </c>
      <c r="D12">
        <v>155400</v>
      </c>
      <c r="G12" s="10">
        <v>215000</v>
      </c>
    </row>
    <row r="13" spans="1:11" x14ac:dyDescent="0.25">
      <c r="A13" t="s">
        <v>31</v>
      </c>
      <c r="B13" t="s">
        <v>4</v>
      </c>
      <c r="C13" t="s">
        <v>48</v>
      </c>
      <c r="D13">
        <v>32634</v>
      </c>
    </row>
    <row r="14" spans="1:11" x14ac:dyDescent="0.25">
      <c r="A14" t="s">
        <v>31</v>
      </c>
      <c r="B14" t="s">
        <v>50</v>
      </c>
      <c r="C14" t="s">
        <v>52</v>
      </c>
      <c r="E14">
        <f>188034/2</f>
        <v>94017</v>
      </c>
    </row>
    <row r="15" spans="1:11" x14ac:dyDescent="0.25">
      <c r="A15" t="s">
        <v>18</v>
      </c>
      <c r="B15" t="s">
        <v>4</v>
      </c>
      <c r="C15" t="s">
        <v>51</v>
      </c>
      <c r="E15">
        <v>94017</v>
      </c>
    </row>
    <row r="17" spans="1:6" x14ac:dyDescent="0.25">
      <c r="A17" s="5"/>
      <c r="B17" s="5"/>
      <c r="C17" s="5"/>
      <c r="D17" s="6" t="s">
        <v>0</v>
      </c>
      <c r="E17" s="6" t="s">
        <v>1</v>
      </c>
      <c r="F17" s="7"/>
    </row>
    <row r="18" spans="1:6" x14ac:dyDescent="0.25">
      <c r="A18" s="11" t="s">
        <v>18</v>
      </c>
      <c r="B18" s="11" t="s">
        <v>54</v>
      </c>
      <c r="C18" s="11" t="s">
        <v>55</v>
      </c>
      <c r="D18">
        <v>2000</v>
      </c>
    </row>
    <row r="19" spans="1:6" x14ac:dyDescent="0.25">
      <c r="A19" s="11" t="s">
        <v>18</v>
      </c>
      <c r="B19" s="11" t="s">
        <v>54</v>
      </c>
      <c r="C19" s="11" t="s">
        <v>55</v>
      </c>
      <c r="D19">
        <v>4000</v>
      </c>
    </row>
    <row r="20" spans="1:6" x14ac:dyDescent="0.25">
      <c r="A20" s="11" t="s">
        <v>18</v>
      </c>
      <c r="B20" s="11" t="s">
        <v>54</v>
      </c>
      <c r="C20" s="11" t="s">
        <v>55</v>
      </c>
      <c r="D20">
        <v>2000</v>
      </c>
    </row>
    <row r="23" spans="1:6" x14ac:dyDescent="0.25">
      <c r="A23" t="s">
        <v>31</v>
      </c>
      <c r="B23" t="s">
        <v>50</v>
      </c>
      <c r="C23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D70F-36A9-4C08-812F-C2A0C13E76CA}">
  <dimension ref="A1:P46"/>
  <sheetViews>
    <sheetView tabSelected="1" workbookViewId="0">
      <selection activeCell="H10" sqref="H10"/>
    </sheetView>
  </sheetViews>
  <sheetFormatPr baseColWidth="10" defaultRowHeight="15" x14ac:dyDescent="0.25"/>
  <cols>
    <col min="1" max="4" width="11.42578125" style="1"/>
    <col min="5" max="5" width="4.7109375" style="1" bestFit="1" customWidth="1"/>
    <col min="6" max="6" width="12" style="1" bestFit="1" customWidth="1"/>
    <col min="7" max="8" width="11.42578125" style="1"/>
    <col min="9" max="9" width="12" style="1" bestFit="1" customWidth="1"/>
    <col min="10" max="16384" width="11.42578125" style="1"/>
  </cols>
  <sheetData>
    <row r="1" spans="1:14" x14ac:dyDescent="0.25">
      <c r="A1" s="1" t="s">
        <v>57</v>
      </c>
      <c r="B1" s="1">
        <v>300</v>
      </c>
    </row>
    <row r="2" spans="1:14" x14ac:dyDescent="0.25">
      <c r="A2" s="1">
        <v>300</v>
      </c>
      <c r="B2" s="1" t="s">
        <v>69</v>
      </c>
      <c r="F2" s="44" t="s">
        <v>70</v>
      </c>
      <c r="G2" s="44"/>
      <c r="H2" s="44"/>
      <c r="I2" s="44"/>
      <c r="J2" s="44"/>
      <c r="K2" s="44"/>
      <c r="L2" s="44"/>
      <c r="M2" s="44"/>
      <c r="N2" s="44"/>
    </row>
    <row r="3" spans="1:14" x14ac:dyDescent="0.25">
      <c r="A3" s="1" t="s">
        <v>72</v>
      </c>
      <c r="B3" s="1">
        <v>15000</v>
      </c>
      <c r="F3" s="45" t="s">
        <v>67</v>
      </c>
      <c r="G3" s="45"/>
      <c r="H3" s="45"/>
      <c r="I3" s="45"/>
      <c r="J3" s="45"/>
      <c r="K3" s="45"/>
      <c r="L3" s="45"/>
      <c r="M3" s="45"/>
      <c r="N3" s="45"/>
    </row>
    <row r="4" spans="1:14" x14ac:dyDescent="0.25">
      <c r="A4" s="1" t="s">
        <v>73</v>
      </c>
      <c r="B4" s="1">
        <v>50</v>
      </c>
    </row>
    <row r="5" spans="1:14" x14ac:dyDescent="0.25">
      <c r="A5" s="1" t="s">
        <v>74</v>
      </c>
      <c r="B5" s="1">
        <f>50+14</f>
        <v>64</v>
      </c>
    </row>
    <row r="6" spans="1:14" x14ac:dyDescent="0.25">
      <c r="A6" s="1" t="s">
        <v>56</v>
      </c>
      <c r="F6" s="1" t="s">
        <v>71</v>
      </c>
    </row>
    <row r="7" spans="1:14" x14ac:dyDescent="0.25">
      <c r="A7" s="1" t="s">
        <v>77</v>
      </c>
      <c r="B7" s="1">
        <f>+F11*B5</f>
        <v>32000</v>
      </c>
      <c r="F7" s="1" t="s">
        <v>75</v>
      </c>
      <c r="G7" s="1" t="s">
        <v>76</v>
      </c>
    </row>
    <row r="8" spans="1:14" x14ac:dyDescent="0.25">
      <c r="A8" s="1" t="s">
        <v>78</v>
      </c>
      <c r="B8" s="1">
        <f>+G17</f>
        <v>10000</v>
      </c>
    </row>
    <row r="9" spans="1:14" x14ac:dyDescent="0.25">
      <c r="A9" s="1" t="s">
        <v>79</v>
      </c>
      <c r="B9" s="1">
        <f>+B7-B8</f>
        <v>22000</v>
      </c>
    </row>
    <row r="10" spans="1:14" x14ac:dyDescent="0.25">
      <c r="A10" s="46">
        <f>+B9/B7</f>
        <v>0.6875</v>
      </c>
    </row>
    <row r="11" spans="1:14" x14ac:dyDescent="0.25">
      <c r="F11" s="1">
        <v>500</v>
      </c>
      <c r="G11" s="1" t="s">
        <v>58</v>
      </c>
    </row>
    <row r="12" spans="1:14" x14ac:dyDescent="0.25">
      <c r="A12" s="1">
        <v>0.6</v>
      </c>
      <c r="F12" s="1">
        <v>2800</v>
      </c>
      <c r="G12" s="1" t="s">
        <v>59</v>
      </c>
      <c r="J12" s="1">
        <f>+F12/500</f>
        <v>5.6</v>
      </c>
    </row>
    <row r="13" spans="1:14" x14ac:dyDescent="0.25">
      <c r="F13" s="1">
        <f>30*140</f>
        <v>4200</v>
      </c>
      <c r="G13" s="1" t="s">
        <v>60</v>
      </c>
      <c r="J13" s="1">
        <f>+F13/500</f>
        <v>8.4</v>
      </c>
    </row>
    <row r="14" spans="1:14" x14ac:dyDescent="0.25">
      <c r="G14" s="1">
        <f>+F13+F12</f>
        <v>7000</v>
      </c>
      <c r="H14" s="1" t="s">
        <v>62</v>
      </c>
      <c r="K14" s="1">
        <f>+J13+J12</f>
        <v>14</v>
      </c>
    </row>
    <row r="16" spans="1:14" x14ac:dyDescent="0.25">
      <c r="E16" s="1" t="s">
        <v>68</v>
      </c>
      <c r="F16" s="1">
        <f>0.3*10000</f>
        <v>3000</v>
      </c>
      <c r="G16" s="1" t="s">
        <v>61</v>
      </c>
    </row>
    <row r="17" spans="1:16" x14ac:dyDescent="0.25">
      <c r="G17" s="1">
        <f>+F16+G14</f>
        <v>10000</v>
      </c>
      <c r="H17" s="1" t="s">
        <v>63</v>
      </c>
    </row>
    <row r="19" spans="1:16" x14ac:dyDescent="0.25">
      <c r="E19" s="1" t="s">
        <v>68</v>
      </c>
      <c r="F19" s="1">
        <f>0.7*10000</f>
        <v>7000</v>
      </c>
      <c r="G19" s="1" t="s">
        <v>66</v>
      </c>
    </row>
    <row r="20" spans="1:16" x14ac:dyDescent="0.25">
      <c r="E20" s="1" t="s">
        <v>68</v>
      </c>
      <c r="F20" s="1">
        <v>5000</v>
      </c>
      <c r="G20" s="1" t="s">
        <v>65</v>
      </c>
    </row>
    <row r="21" spans="1:16" x14ac:dyDescent="0.25">
      <c r="G21" s="1">
        <f>+F20+F19+F16</f>
        <v>15000</v>
      </c>
      <c r="H21" s="1" t="s">
        <v>64</v>
      </c>
    </row>
    <row r="30" spans="1:16" x14ac:dyDescent="0.25">
      <c r="A30" s="12"/>
      <c r="B30" s="13"/>
      <c r="C30" s="13"/>
      <c r="D30" s="13"/>
      <c r="E30" s="13"/>
      <c r="F30" s="13"/>
      <c r="G30" s="14"/>
      <c r="H30" s="13"/>
      <c r="I30" s="13"/>
      <c r="J30" s="14"/>
      <c r="K30" s="14"/>
      <c r="L30" s="13"/>
      <c r="M30" s="13"/>
      <c r="N30" s="15"/>
      <c r="O30" s="15"/>
      <c r="P30" s="13"/>
    </row>
    <row r="31" spans="1:16" x14ac:dyDescent="0.25">
      <c r="A31" s="13"/>
      <c r="B31" s="12"/>
      <c r="C31" s="13"/>
      <c r="D31" s="13"/>
      <c r="E31" s="13"/>
      <c r="F31" s="13"/>
      <c r="G31" s="14"/>
      <c r="H31" s="13"/>
      <c r="I31" s="13"/>
      <c r="J31" s="14"/>
      <c r="K31" s="14"/>
      <c r="L31" s="13"/>
      <c r="M31" s="13"/>
      <c r="N31" s="15"/>
      <c r="O31" s="15"/>
      <c r="P31" s="13"/>
    </row>
    <row r="32" spans="1:16" x14ac:dyDescent="0.25">
      <c r="A32" s="13"/>
      <c r="B32" s="16"/>
      <c r="C32" s="17"/>
      <c r="D32" s="17"/>
      <c r="E32" s="17"/>
      <c r="F32" s="17"/>
      <c r="G32" s="18"/>
      <c r="H32" s="19"/>
      <c r="I32" s="20"/>
      <c r="J32" s="13"/>
      <c r="K32" s="13"/>
      <c r="L32" s="13"/>
      <c r="M32" s="13"/>
      <c r="N32" s="15"/>
      <c r="O32" s="15"/>
      <c r="P32" s="13"/>
    </row>
    <row r="33" spans="1:16" x14ac:dyDescent="0.25">
      <c r="A33" s="13"/>
      <c r="B33" s="21"/>
      <c r="C33" s="13"/>
      <c r="D33" s="13"/>
      <c r="E33" s="13"/>
      <c r="F33" s="13"/>
      <c r="G33" s="13"/>
      <c r="H33" s="13"/>
      <c r="I33" s="13"/>
      <c r="J33" s="14"/>
      <c r="K33" s="14"/>
      <c r="L33" s="13"/>
      <c r="M33" s="13"/>
      <c r="N33" s="15"/>
      <c r="O33" s="15"/>
      <c r="P33" s="13"/>
    </row>
    <row r="34" spans="1:16" x14ac:dyDescent="0.25">
      <c r="A34" s="13"/>
      <c r="B34" s="21"/>
      <c r="C34" s="13"/>
      <c r="D34" s="13"/>
      <c r="E34" s="13"/>
      <c r="F34" s="13"/>
      <c r="G34" s="22"/>
      <c r="H34" s="13"/>
      <c r="I34" s="13"/>
      <c r="J34" s="14"/>
      <c r="K34" s="14"/>
      <c r="L34" s="13"/>
      <c r="M34" s="13"/>
      <c r="N34" s="15"/>
      <c r="O34" s="15"/>
      <c r="P34" s="13"/>
    </row>
    <row r="35" spans="1:16" x14ac:dyDescent="0.25">
      <c r="A35" s="23"/>
      <c r="B35" s="21"/>
      <c r="C35" s="13"/>
      <c r="D35" s="13"/>
      <c r="E35" s="13"/>
      <c r="F35" s="13"/>
      <c r="G35" s="22"/>
      <c r="H35" s="13"/>
      <c r="I35" s="13"/>
      <c r="J35" s="14"/>
      <c r="K35" s="14"/>
      <c r="L35" s="13"/>
      <c r="M35" s="13"/>
      <c r="N35" s="24"/>
      <c r="O35" s="24"/>
      <c r="P35" s="13"/>
    </row>
    <row r="36" spans="1:16" x14ac:dyDescent="0.25">
      <c r="A36" s="23"/>
      <c r="B36" s="25"/>
      <c r="C36" s="13"/>
      <c r="D36" s="13"/>
      <c r="E36" s="13"/>
      <c r="F36" s="13"/>
      <c r="G36" s="26"/>
      <c r="H36" s="26"/>
      <c r="I36" s="13"/>
      <c r="J36" s="14"/>
      <c r="K36" s="14"/>
      <c r="L36" s="13"/>
      <c r="M36" s="13"/>
      <c r="N36" s="24"/>
      <c r="O36" s="24"/>
      <c r="P36" s="13"/>
    </row>
    <row r="37" spans="1:16" x14ac:dyDescent="0.25">
      <c r="A37" s="23"/>
      <c r="B37" s="27"/>
      <c r="C37" s="28"/>
      <c r="D37" s="28"/>
      <c r="E37" s="28"/>
      <c r="F37" s="28"/>
      <c r="G37" s="29"/>
      <c r="H37" s="30"/>
      <c r="I37" s="13"/>
      <c r="J37" s="14"/>
      <c r="K37" s="14"/>
      <c r="L37" s="13"/>
      <c r="M37" s="13"/>
      <c r="N37" s="24"/>
      <c r="O37" s="24"/>
      <c r="P37" s="13"/>
    </row>
    <row r="38" spans="1:16" x14ac:dyDescent="0.25">
      <c r="A38" s="23"/>
      <c r="B38" s="31"/>
      <c r="C38" s="31"/>
      <c r="D38" s="31"/>
      <c r="E38" s="31"/>
      <c r="F38" s="23"/>
      <c r="G38" s="23"/>
      <c r="H38" s="13"/>
      <c r="I38" s="13"/>
      <c r="J38" s="13"/>
      <c r="K38" s="13"/>
      <c r="L38" s="24"/>
      <c r="M38" s="24"/>
      <c r="N38" s="24"/>
      <c r="O38" s="24"/>
      <c r="P38" s="13"/>
    </row>
    <row r="39" spans="1:16" x14ac:dyDescent="0.25">
      <c r="A39" s="12"/>
      <c r="B39" s="13"/>
      <c r="C39" s="14"/>
      <c r="D39" s="31"/>
      <c r="E39" s="31"/>
      <c r="F39" s="23"/>
      <c r="G39" s="23"/>
      <c r="H39" s="13"/>
      <c r="I39" s="13"/>
      <c r="J39" s="13"/>
      <c r="K39" s="13"/>
      <c r="L39" s="24"/>
      <c r="M39" s="24"/>
      <c r="N39" s="24"/>
      <c r="O39" s="24"/>
      <c r="P39" s="13"/>
    </row>
    <row r="40" spans="1:16" x14ac:dyDescent="0.25">
      <c r="A40" s="23"/>
      <c r="B40" s="12"/>
      <c r="C40" s="14"/>
      <c r="D40" s="31"/>
      <c r="E40" s="31"/>
      <c r="F40" s="23"/>
      <c r="G40" s="23"/>
      <c r="H40" s="13"/>
      <c r="I40" s="13"/>
      <c r="J40" s="13"/>
      <c r="K40" s="13"/>
      <c r="L40" s="24"/>
      <c r="M40" s="24"/>
      <c r="N40" s="24"/>
      <c r="O40" s="24"/>
      <c r="P40" s="13"/>
    </row>
    <row r="41" spans="1:16" x14ac:dyDescent="0.25">
      <c r="A41" s="23"/>
      <c r="B41" s="16"/>
      <c r="C41" s="17"/>
      <c r="D41" s="32"/>
      <c r="E41" s="32"/>
      <c r="F41" s="33"/>
      <c r="G41" s="34"/>
      <c r="H41" s="35"/>
      <c r="I41" s="13"/>
      <c r="J41" s="13"/>
      <c r="K41" s="13"/>
      <c r="L41" s="24"/>
      <c r="M41" s="24"/>
      <c r="N41" s="24"/>
      <c r="O41" s="24"/>
      <c r="P41" s="13"/>
    </row>
    <row r="42" spans="1:16" x14ac:dyDescent="0.25">
      <c r="A42" s="23"/>
      <c r="B42" s="21"/>
      <c r="C42" s="13"/>
      <c r="D42" s="31"/>
      <c r="E42" s="31"/>
      <c r="F42" s="36"/>
      <c r="G42" s="37"/>
      <c r="H42" s="13"/>
      <c r="I42" s="13"/>
      <c r="J42" s="13"/>
      <c r="K42" s="13"/>
      <c r="L42" s="24"/>
      <c r="M42" s="24"/>
      <c r="N42" s="24"/>
      <c r="O42" s="24"/>
      <c r="P42" s="13"/>
    </row>
    <row r="43" spans="1:16" x14ac:dyDescent="0.25">
      <c r="A43" s="23"/>
      <c r="B43" s="21"/>
      <c r="C43" s="13"/>
      <c r="D43" s="31"/>
      <c r="E43" s="31"/>
      <c r="F43" s="36"/>
      <c r="G43" s="14"/>
      <c r="H43" s="13"/>
      <c r="I43" s="13"/>
      <c r="J43" s="13"/>
      <c r="K43" s="13"/>
      <c r="L43" s="24"/>
      <c r="M43" s="24"/>
      <c r="N43" s="24"/>
      <c r="O43" s="24"/>
      <c r="P43" s="13"/>
    </row>
    <row r="44" spans="1:16" x14ac:dyDescent="0.25">
      <c r="A44" s="23"/>
      <c r="B44" s="21"/>
      <c r="C44" s="13"/>
      <c r="D44" s="31"/>
      <c r="E44" s="31"/>
      <c r="F44" s="36"/>
      <c r="G44" s="14"/>
      <c r="H44" s="13"/>
      <c r="I44" s="13"/>
      <c r="J44" s="13"/>
      <c r="K44" s="13"/>
      <c r="L44" s="24"/>
      <c r="M44" s="24"/>
      <c r="N44" s="24"/>
      <c r="O44" s="24"/>
      <c r="P44" s="13"/>
    </row>
    <row r="45" spans="1:16" x14ac:dyDescent="0.25">
      <c r="A45" s="23"/>
      <c r="B45" s="25"/>
      <c r="C45" s="13"/>
      <c r="D45" s="31"/>
      <c r="E45" s="31"/>
      <c r="F45" s="36"/>
      <c r="G45" s="38"/>
      <c r="H45" s="38"/>
      <c r="I45" s="13"/>
      <c r="J45" s="13"/>
      <c r="K45" s="13"/>
      <c r="L45" s="24"/>
      <c r="M45" s="24"/>
      <c r="N45" s="24"/>
      <c r="O45" s="24"/>
      <c r="P45" s="13"/>
    </row>
    <row r="46" spans="1:16" x14ac:dyDescent="0.25">
      <c r="A46" s="23"/>
      <c r="B46" s="27"/>
      <c r="C46" s="39"/>
      <c r="D46" s="40"/>
      <c r="E46" s="40"/>
      <c r="F46" s="41"/>
      <c r="G46" s="42"/>
      <c r="H46" s="43"/>
      <c r="I46" s="13"/>
      <c r="J46" s="13"/>
      <c r="K46" s="13"/>
      <c r="L46" s="24"/>
      <c r="M46" s="24"/>
      <c r="N46" s="24"/>
      <c r="O46" s="24"/>
      <c r="P46" s="13"/>
    </row>
  </sheetData>
  <mergeCells count="7">
    <mergeCell ref="G32:H32"/>
    <mergeCell ref="G36:H36"/>
    <mergeCell ref="G37:H37"/>
    <mergeCell ref="G45:H45"/>
    <mergeCell ref="G46:H46"/>
    <mergeCell ref="F2:N2"/>
    <mergeCell ref="F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POLO</vt:lpstr>
      <vt:lpstr>YOGA</vt:lpstr>
      <vt:lpstr>ELFOS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2022-06-23T14:25:13Z</dcterms:created>
  <dcterms:modified xsi:type="dcterms:W3CDTF">2022-06-24T15:36:57Z</dcterms:modified>
</cp:coreProperties>
</file>