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3 Cuatrimestre/Contabilidad/TUTORIALES/"/>
    </mc:Choice>
  </mc:AlternateContent>
  <xr:revisionPtr revIDLastSave="0" documentId="8_{60A425B7-C5E7-4D82-A8EC-F2D6B5EF01FF}" xr6:coauthVersionLast="47" xr6:coauthVersionMax="47" xr10:uidLastSave="{00000000-0000-0000-0000-000000000000}"/>
  <bookViews>
    <workbookView xWindow="-108" yWindow="-108" windowWidth="23256" windowHeight="12456" activeTab="1" xr2:uid="{FFE86C06-A4A3-418C-9A1D-2BE80B202617}"/>
  </bookViews>
  <sheets>
    <sheet name="Luna" sheetId="1" r:id="rId1"/>
    <sheet name="So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0" i="2" l="1"/>
  <c r="V28" i="2"/>
  <c r="V27" i="2"/>
  <c r="Q30" i="2"/>
  <c r="Q28" i="2"/>
  <c r="Q27" i="2"/>
  <c r="L27" i="2"/>
  <c r="L29" i="2" s="1"/>
  <c r="L28" i="2"/>
  <c r="Q29" i="2" l="1"/>
  <c r="V31" i="2" l="1"/>
  <c r="L31" i="2"/>
  <c r="L32" i="2"/>
  <c r="T24" i="2"/>
  <c r="V23" i="2"/>
  <c r="O24" i="2"/>
  <c r="J24" i="2"/>
  <c r="L23" i="2"/>
  <c r="J23" i="2"/>
  <c r="G25" i="2"/>
  <c r="E24" i="2"/>
  <c r="E25" i="2"/>
  <c r="L24" i="2" l="1"/>
  <c r="L25" i="2" s="1"/>
  <c r="T12" i="2"/>
  <c r="V19" i="2"/>
  <c r="O13" i="2"/>
  <c r="V17" i="2"/>
  <c r="V18" i="2" s="1"/>
  <c r="V20" i="2"/>
  <c r="T13" i="2"/>
  <c r="Q12" i="2"/>
  <c r="Q19" i="2"/>
  <c r="O12" i="2"/>
  <c r="Q17" i="2"/>
  <c r="L20" i="2"/>
  <c r="J13" i="2"/>
  <c r="L17" i="2"/>
  <c r="L12" i="2"/>
  <c r="V16" i="2"/>
  <c r="Q16" i="2"/>
  <c r="L16" i="2"/>
  <c r="L18" i="2" s="1"/>
  <c r="G17" i="2"/>
  <c r="G16" i="2"/>
  <c r="E12" i="2" s="1"/>
  <c r="E13" i="2"/>
  <c r="V29" i="2"/>
  <c r="V32" i="2" s="1"/>
  <c r="V24" i="2" s="1"/>
  <c r="V25" i="2" s="1"/>
  <c r="Q32" i="2"/>
  <c r="Q24" i="2" s="1"/>
  <c r="Q25" i="2" s="1"/>
  <c r="G29" i="2"/>
  <c r="G32" i="2" s="1"/>
  <c r="T25" i="2"/>
  <c r="O25" i="2"/>
  <c r="J25" i="2"/>
  <c r="V9" i="2"/>
  <c r="T9" i="2"/>
  <c r="Q9" i="2"/>
  <c r="O9" i="2"/>
  <c r="L9" i="2"/>
  <c r="J9" i="2"/>
  <c r="G9" i="2"/>
  <c r="E9" i="2"/>
  <c r="T14" i="2" l="1"/>
  <c r="Q18" i="2"/>
  <c r="Q21" i="2" s="1"/>
  <c r="Q13" i="2" s="1"/>
  <c r="G18" i="2"/>
  <c r="J12" i="2"/>
  <c r="J14" i="2" s="1"/>
  <c r="V21" i="2"/>
  <c r="V13" i="2" s="1"/>
  <c r="V14" i="2" s="1"/>
  <c r="L14" i="2"/>
  <c r="L21" i="2"/>
  <c r="L13" i="2" s="1"/>
  <c r="E14" i="2"/>
  <c r="G21" i="2" l="1"/>
  <c r="G13" i="2"/>
  <c r="G14" i="2" s="1"/>
  <c r="Q14" i="2"/>
  <c r="O14" i="2"/>
</calcChain>
</file>

<file path=xl/sharedStrings.xml><?xml version="1.0" encoding="utf-8"?>
<sst xmlns="http://schemas.openxmlformats.org/spreadsheetml/2006/main" count="122" uniqueCount="40">
  <si>
    <t>Resolución Ejercitación Adicional LUNA S.A.</t>
  </si>
  <si>
    <t>CASO 1: BASES DE MEDICIÓN</t>
  </si>
  <si>
    <t>i.</t>
  </si>
  <si>
    <t>Bases de medición</t>
  </si>
  <si>
    <t>Según direccionalidad</t>
  </si>
  <si>
    <t>Valores de entrada</t>
  </si>
  <si>
    <t>Valores de salida</t>
  </si>
  <si>
    <t>Según temporalidad</t>
  </si>
  <si>
    <t>Valores históricos</t>
  </si>
  <si>
    <t>CH</t>
  </si>
  <si>
    <t>Valores corrientes</t>
  </si>
  <si>
    <t>CR</t>
  </si>
  <si>
    <t>ii.</t>
  </si>
  <si>
    <t>CASO 2: VALOR RECUPERABLE</t>
  </si>
  <si>
    <t>Mercurio</t>
  </si>
  <si>
    <t>Venus</t>
  </si>
  <si>
    <t>Marte</t>
  </si>
  <si>
    <t>Júpiter</t>
  </si>
  <si>
    <t>VNR</t>
  </si>
  <si>
    <t>VU</t>
  </si>
  <si>
    <t>Valor recuperable</t>
  </si>
  <si>
    <t>¿Hay problema de recuperabilidad?</t>
  </si>
  <si>
    <t>Medición del terreno al cierre</t>
  </si>
  <si>
    <t>Capital</t>
  </si>
  <si>
    <t>Resultado</t>
  </si>
  <si>
    <t>Caja</t>
  </si>
  <si>
    <t>(a) CH -MN</t>
  </si>
  <si>
    <t>(b) CH -MH</t>
  </si>
  <si>
    <t>(c) CR -MN</t>
  </si>
  <si>
    <t>(d) CR -MH</t>
  </si>
  <si>
    <t>Venta</t>
  </si>
  <si>
    <t>Costo venta</t>
  </si>
  <si>
    <t>Rdo. Bruto</t>
  </si>
  <si>
    <t>RXT</t>
  </si>
  <si>
    <t>REI</t>
  </si>
  <si>
    <t>Rdo. Neto</t>
  </si>
  <si>
    <t>SOL S.A.</t>
  </si>
  <si>
    <t>Mercs</t>
  </si>
  <si>
    <t>(el costo fue ese, lo demas es resultado</t>
  </si>
  <si>
    <t>,,,,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</si>
</sst>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(#,##0\)_ ;_ * &quot;-&quot;_ ;_ @_ "/>
  </numFmts>
  <fonts count="5" x14ac:knownFonts="1">
    <font>
      <sz val="11"/>
      <color theme="1"/>
      <name val="Calibri"/>
      <family val="2"/>
      <scheme val="minor"/>
    </font>
    <font>
      <b/>
      <u/>
      <sz val="8"/>
      <color theme="1"/>
      <name val="Calibri"/>
      <family val="2"/>
    </font>
    <font>
      <sz val="8"/>
      <color theme="1"/>
      <name val="Calibri"/>
      <family val="2"/>
    </font>
    <font>
      <b/>
      <sz val="8"/>
      <color theme="1"/>
      <name val="Calibri"/>
      <family val="2"/>
    </font>
    <font>
      <i/>
      <sz val="8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0" xfId="0" applyFont="1"/>
    <xf numFmtId="0" fontId="2" fillId="2" borderId="10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3" borderId="10" xfId="0" applyFont="1" applyFill="1" applyBorder="1" applyAlignment="1">
      <alignment horizontal="center"/>
    </xf>
    <xf numFmtId="0" fontId="2" fillId="0" borderId="6" xfId="0" applyFont="1" applyBorder="1"/>
    <xf numFmtId="0" fontId="2" fillId="0" borderId="13" xfId="0" applyFont="1" applyBorder="1"/>
    <xf numFmtId="164" fontId="2" fillId="0" borderId="10" xfId="0" applyNumberFormat="1" applyFont="1" applyBorder="1" applyAlignment="1">
      <alignment horizontal="right" wrapText="1"/>
    </xf>
    <xf numFmtId="0" fontId="3" fillId="0" borderId="6" xfId="0" applyFont="1" applyBorder="1"/>
    <xf numFmtId="0" fontId="3" fillId="0" borderId="13" xfId="0" applyFont="1" applyBorder="1"/>
    <xf numFmtId="164" fontId="3" fillId="0" borderId="10" xfId="0" applyNumberFormat="1" applyFont="1" applyBorder="1" applyAlignment="1">
      <alignment horizontal="right" wrapText="1"/>
    </xf>
    <xf numFmtId="164" fontId="3" fillId="0" borderId="10" xfId="0" applyNumberFormat="1" applyFont="1" applyBorder="1" applyAlignment="1">
      <alignment horizontal="center" wrapText="1"/>
    </xf>
    <xf numFmtId="164" fontId="2" fillId="0" borderId="4" xfId="0" applyNumberFormat="1" applyFont="1" applyBorder="1" applyAlignment="1">
      <alignment horizontal="left" wrapText="1"/>
    </xf>
    <xf numFmtId="164" fontId="2" fillId="0" borderId="5" xfId="0" applyNumberFormat="1" applyFont="1" applyBorder="1" applyAlignment="1">
      <alignment horizontal="left" wrapText="1"/>
    </xf>
    <xf numFmtId="164" fontId="2" fillId="0" borderId="0" xfId="0" applyNumberFormat="1" applyFont="1" applyAlignment="1">
      <alignment horizontal="left" wrapText="1"/>
    </xf>
    <xf numFmtId="164" fontId="2" fillId="0" borderId="8" xfId="0" applyNumberFormat="1" applyFont="1" applyBorder="1" applyAlignment="1">
      <alignment horizontal="left" wrapText="1"/>
    </xf>
    <xf numFmtId="164" fontId="2" fillId="0" borderId="9" xfId="0" applyNumberFormat="1" applyFont="1" applyBorder="1" applyAlignment="1">
      <alignment horizontal="left" wrapText="1"/>
    </xf>
    <xf numFmtId="0" fontId="3" fillId="0" borderId="0" xfId="0" applyFont="1" applyAlignment="1">
      <alignment horizontal="center" vertical="center"/>
    </xf>
    <xf numFmtId="164" fontId="4" fillId="0" borderId="14" xfId="0" applyNumberFormat="1" applyFont="1" applyBorder="1" applyAlignment="1">
      <alignment horizontal="left" wrapText="1"/>
    </xf>
    <xf numFmtId="164" fontId="4" fillId="0" borderId="0" xfId="0" applyNumberFormat="1" applyFont="1" applyAlignment="1">
      <alignment horizontal="left" wrapText="1"/>
    </xf>
    <xf numFmtId="164" fontId="2" fillId="4" borderId="0" xfId="0" applyNumberFormat="1" applyFont="1" applyFill="1" applyAlignment="1">
      <alignment horizontal="left" wrapText="1"/>
    </xf>
    <xf numFmtId="164" fontId="2" fillId="4" borderId="15" xfId="0" applyNumberFormat="1" applyFont="1" applyFill="1" applyBorder="1" applyAlignment="1">
      <alignment horizontal="left" wrapText="1"/>
    </xf>
    <xf numFmtId="164" fontId="2" fillId="4" borderId="13" xfId="0" applyNumberFormat="1" applyFont="1" applyFill="1" applyBorder="1" applyAlignment="1">
      <alignment horizontal="left" wrapText="1"/>
    </xf>
    <xf numFmtId="164" fontId="2" fillId="4" borderId="16" xfId="0" applyNumberFormat="1" applyFont="1" applyFill="1" applyBorder="1" applyAlignment="1">
      <alignment horizontal="left" wrapText="1"/>
    </xf>
    <xf numFmtId="164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" fontId="3" fillId="3" borderId="11" xfId="0" applyNumberFormat="1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54FB-24A9-4BE5-8034-A6BD93B3E95D}">
  <dimension ref="B2:H38"/>
  <sheetViews>
    <sheetView showGridLines="0" zoomScale="130" zoomScaleNormal="130" workbookViewId="0">
      <selection activeCell="G10" sqref="G10"/>
    </sheetView>
  </sheetViews>
  <sheetFormatPr baseColWidth="10" defaultColWidth="8.6640625" defaultRowHeight="10.199999999999999" x14ac:dyDescent="0.2"/>
  <cols>
    <col min="1" max="1" width="4.6640625" style="2" customWidth="1"/>
    <col min="2" max="4" width="8.6640625" style="2"/>
    <col min="5" max="5" width="7.109375" style="2" customWidth="1"/>
    <col min="6" max="6" width="8.6640625" style="2"/>
    <col min="7" max="7" width="7.109375" style="2" customWidth="1"/>
    <col min="8" max="8" width="8.6640625" style="2"/>
    <col min="9" max="9" width="8.109375" style="2" customWidth="1"/>
    <col min="10" max="10" width="7.109375" style="2" customWidth="1"/>
    <col min="11" max="11" width="8" style="2" customWidth="1"/>
    <col min="12" max="12" width="7.109375" style="2" customWidth="1"/>
    <col min="13" max="13" width="3.77734375" style="2" customWidth="1"/>
    <col min="14" max="14" width="8.109375" style="2" customWidth="1"/>
    <col min="15" max="15" width="7.109375" style="2" customWidth="1"/>
    <col min="16" max="16" width="8.109375" style="2" customWidth="1"/>
    <col min="17" max="17" width="7.109375" style="2" customWidth="1"/>
    <col min="18" max="18" width="8.6640625" style="2"/>
    <col min="19" max="19" width="8.109375" style="2" customWidth="1"/>
    <col min="20" max="20" width="7.109375" style="2" customWidth="1"/>
    <col min="21" max="21" width="8.109375" style="2" customWidth="1"/>
    <col min="22" max="22" width="7.109375" style="2" customWidth="1"/>
    <col min="23" max="16384" width="8.6640625" style="2"/>
  </cols>
  <sheetData>
    <row r="2" spans="2:8" x14ac:dyDescent="0.2">
      <c r="B2" s="1" t="s">
        <v>0</v>
      </c>
    </row>
    <row r="3" spans="2:8" ht="10.8" thickBot="1" x14ac:dyDescent="0.25"/>
    <row r="4" spans="2:8" ht="10.8" thickBot="1" x14ac:dyDescent="0.25">
      <c r="B4" s="3" t="s">
        <v>1</v>
      </c>
      <c r="C4" s="4"/>
      <c r="D4" s="4"/>
      <c r="E4" s="4"/>
      <c r="F4" s="4"/>
      <c r="G4" s="4"/>
      <c r="H4" s="5"/>
    </row>
    <row r="6" spans="2:8" x14ac:dyDescent="0.2">
      <c r="B6" s="6" t="s">
        <v>2</v>
      </c>
    </row>
    <row r="7" spans="2:8" x14ac:dyDescent="0.2">
      <c r="B7" s="35" t="s">
        <v>3</v>
      </c>
      <c r="C7" s="36"/>
      <c r="D7" s="39" t="s">
        <v>4</v>
      </c>
      <c r="E7" s="40"/>
    </row>
    <row r="8" spans="2:8" ht="20.399999999999999" x14ac:dyDescent="0.2">
      <c r="B8" s="37"/>
      <c r="C8" s="38"/>
      <c r="D8" s="7" t="s">
        <v>5</v>
      </c>
      <c r="E8" s="7" t="s">
        <v>6</v>
      </c>
    </row>
    <row r="9" spans="2:8" ht="20.399999999999999" x14ac:dyDescent="0.2">
      <c r="B9" s="41" t="s">
        <v>7</v>
      </c>
      <c r="C9" s="8" t="s">
        <v>8</v>
      </c>
      <c r="D9" s="9"/>
      <c r="E9" s="9"/>
    </row>
    <row r="10" spans="2:8" ht="20.399999999999999" x14ac:dyDescent="0.2">
      <c r="B10" s="42"/>
      <c r="C10" s="8" t="s">
        <v>10</v>
      </c>
      <c r="D10" s="9"/>
      <c r="E10" s="9"/>
    </row>
    <row r="12" spans="2:8" x14ac:dyDescent="0.2">
      <c r="B12" s="6" t="s">
        <v>12</v>
      </c>
    </row>
    <row r="13" spans="2:8" ht="14.4" x14ac:dyDescent="0.3">
      <c r="B13"/>
      <c r="C13"/>
      <c r="D13"/>
      <c r="E13"/>
      <c r="F13"/>
    </row>
    <row r="14" spans="2:8" ht="14.4" x14ac:dyDescent="0.3">
      <c r="B14"/>
      <c r="C14"/>
      <c r="D14"/>
      <c r="E14"/>
      <c r="F14"/>
    </row>
    <row r="15" spans="2:8" ht="14.4" x14ac:dyDescent="0.3">
      <c r="B15"/>
      <c r="C15"/>
      <c r="D15"/>
      <c r="E15"/>
      <c r="F15"/>
    </row>
    <row r="16" spans="2:8" ht="14.4" x14ac:dyDescent="0.3">
      <c r="B16"/>
      <c r="C16"/>
      <c r="D16"/>
      <c r="E16"/>
      <c r="F16"/>
    </row>
    <row r="17" spans="2:8" ht="14.4" x14ac:dyDescent="0.3">
      <c r="B17"/>
      <c r="C17"/>
      <c r="D17"/>
      <c r="E17"/>
      <c r="F17"/>
    </row>
    <row r="18" spans="2:8" ht="14.4" x14ac:dyDescent="0.3">
      <c r="B18"/>
      <c r="C18"/>
      <c r="D18"/>
      <c r="E18"/>
      <c r="F18"/>
    </row>
    <row r="19" spans="2:8" ht="14.4" x14ac:dyDescent="0.3">
      <c r="B19"/>
      <c r="C19"/>
      <c r="D19"/>
      <c r="E19"/>
      <c r="F19"/>
    </row>
    <row r="20" spans="2:8" ht="14.4" x14ac:dyDescent="0.3">
      <c r="B20"/>
      <c r="C20"/>
      <c r="D20"/>
      <c r="E20"/>
      <c r="F20"/>
    </row>
    <row r="21" spans="2:8" ht="14.4" x14ac:dyDescent="0.3">
      <c r="B21"/>
      <c r="C21"/>
      <c r="D21"/>
      <c r="E21"/>
      <c r="F21"/>
    </row>
    <row r="22" spans="2:8" ht="14.4" x14ac:dyDescent="0.3">
      <c r="B22"/>
      <c r="C22"/>
      <c r="D22"/>
      <c r="E22"/>
      <c r="F22"/>
    </row>
    <row r="23" spans="2:8" ht="14.4" x14ac:dyDescent="0.3">
      <c r="B23"/>
      <c r="C23"/>
      <c r="D23"/>
      <c r="E23"/>
      <c r="F23"/>
    </row>
    <row r="24" spans="2:8" ht="14.4" x14ac:dyDescent="0.3">
      <c r="B24"/>
      <c r="C24"/>
      <c r="D24"/>
      <c r="E24"/>
      <c r="F24"/>
    </row>
    <row r="25" spans="2:8" ht="14.4" x14ac:dyDescent="0.3">
      <c r="B25"/>
      <c r="C25"/>
      <c r="D25"/>
      <c r="E25"/>
      <c r="F25"/>
    </row>
    <row r="27" spans="2:8" ht="10.8" thickBot="1" x14ac:dyDescent="0.25"/>
    <row r="28" spans="2:8" ht="10.8" thickBot="1" x14ac:dyDescent="0.25">
      <c r="B28" s="3" t="s">
        <v>13</v>
      </c>
      <c r="C28" s="4"/>
      <c r="D28" s="4"/>
      <c r="E28" s="4"/>
      <c r="F28" s="4"/>
      <c r="G28" s="4"/>
      <c r="H28" s="5"/>
    </row>
    <row r="31" spans="2:8" x14ac:dyDescent="0.2">
      <c r="B31" s="43"/>
      <c r="C31" s="43"/>
      <c r="D31" s="43"/>
      <c r="E31" s="10" t="s">
        <v>14</v>
      </c>
      <c r="F31" s="10" t="s">
        <v>15</v>
      </c>
      <c r="G31" s="10" t="s">
        <v>16</v>
      </c>
      <c r="H31" s="10" t="s">
        <v>17</v>
      </c>
    </row>
    <row r="32" spans="2:8" x14ac:dyDescent="0.2">
      <c r="B32" s="11" t="s">
        <v>9</v>
      </c>
      <c r="C32" s="12"/>
      <c r="D32" s="12"/>
      <c r="E32" s="13">
        <v>100000</v>
      </c>
      <c r="F32" s="13">
        <v>100000</v>
      </c>
      <c r="G32" s="13">
        <v>100000</v>
      </c>
      <c r="H32" s="13">
        <v>100000</v>
      </c>
    </row>
    <row r="33" spans="2:8" x14ac:dyDescent="0.2">
      <c r="B33" s="11" t="s">
        <v>11</v>
      </c>
      <c r="C33" s="12"/>
      <c r="D33" s="12"/>
      <c r="E33" s="13">
        <v>120000</v>
      </c>
      <c r="F33" s="13">
        <v>120000</v>
      </c>
      <c r="G33" s="13">
        <v>120000</v>
      </c>
      <c r="H33" s="13">
        <v>80000</v>
      </c>
    </row>
    <row r="34" spans="2:8" x14ac:dyDescent="0.2">
      <c r="B34" s="11" t="s">
        <v>18</v>
      </c>
      <c r="C34" s="12"/>
      <c r="D34" s="12"/>
      <c r="E34" s="13">
        <v>150000</v>
      </c>
      <c r="F34" s="13">
        <v>80000</v>
      </c>
      <c r="G34" s="13">
        <v>80000</v>
      </c>
      <c r="H34" s="13">
        <v>80000</v>
      </c>
    </row>
    <row r="35" spans="2:8" x14ac:dyDescent="0.2">
      <c r="B35" s="11" t="s">
        <v>19</v>
      </c>
      <c r="C35" s="12"/>
      <c r="D35" s="12"/>
      <c r="E35" s="13">
        <v>150000</v>
      </c>
      <c r="F35" s="13">
        <v>150000</v>
      </c>
      <c r="G35" s="13">
        <v>90000</v>
      </c>
      <c r="H35" s="13">
        <v>150000</v>
      </c>
    </row>
    <row r="36" spans="2:8" x14ac:dyDescent="0.2">
      <c r="B36" s="14" t="s">
        <v>20</v>
      </c>
      <c r="C36" s="15"/>
      <c r="D36" s="15"/>
      <c r="E36" s="16"/>
      <c r="F36" s="16"/>
      <c r="G36" s="16"/>
      <c r="H36" s="16"/>
    </row>
    <row r="37" spans="2:8" x14ac:dyDescent="0.2">
      <c r="B37" s="14" t="s">
        <v>21</v>
      </c>
      <c r="C37" s="15"/>
      <c r="D37" s="15"/>
      <c r="E37" s="17"/>
      <c r="F37" s="17"/>
      <c r="G37" s="17"/>
      <c r="H37" s="17"/>
    </row>
    <row r="38" spans="2:8" x14ac:dyDescent="0.2">
      <c r="B38" s="14" t="s">
        <v>22</v>
      </c>
      <c r="C38" s="15"/>
      <c r="D38" s="15"/>
      <c r="E38" s="16"/>
      <c r="F38" s="16"/>
      <c r="G38" s="16"/>
      <c r="H38" s="16"/>
    </row>
  </sheetData>
  <mergeCells count="4">
    <mergeCell ref="B7:C8"/>
    <mergeCell ref="D7:E7"/>
    <mergeCell ref="B9:B10"/>
    <mergeCell ref="B31:D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57420-73B8-4499-9D2B-C97FE8FC298E}">
  <dimension ref="B1:AC40"/>
  <sheetViews>
    <sheetView showGridLines="0" tabSelected="1" topLeftCell="A7" zoomScale="120" zoomScaleNormal="120" workbookViewId="0">
      <selection activeCell="X26" sqref="X26:X27"/>
    </sheetView>
  </sheetViews>
  <sheetFormatPr baseColWidth="10" defaultColWidth="8.6640625" defaultRowHeight="10.199999999999999" x14ac:dyDescent="0.2"/>
  <cols>
    <col min="1" max="1" width="1.21875" style="2" customWidth="1"/>
    <col min="2" max="2" width="6.33203125" style="31" customWidth="1"/>
    <col min="3" max="3" width="0.6640625" style="2" customWidth="1"/>
    <col min="4" max="4" width="8.109375" style="2" customWidth="1"/>
    <col min="5" max="5" width="7.109375" style="2" customWidth="1"/>
    <col min="6" max="6" width="8.109375" style="2" customWidth="1"/>
    <col min="7" max="7" width="7.109375" style="2" customWidth="1"/>
    <col min="8" max="8" width="3.77734375" style="2" customWidth="1"/>
    <col min="9" max="9" width="8.109375" style="2" customWidth="1"/>
    <col min="10" max="10" width="7.109375" style="2" customWidth="1"/>
    <col min="11" max="11" width="8" style="2" customWidth="1"/>
    <col min="12" max="12" width="7.109375" style="2" customWidth="1"/>
    <col min="13" max="13" width="3.77734375" style="31" customWidth="1"/>
    <col min="14" max="14" width="8.109375" style="2" customWidth="1"/>
    <col min="15" max="15" width="7.109375" style="2" customWidth="1"/>
    <col min="16" max="16" width="8.109375" style="2" customWidth="1"/>
    <col min="17" max="17" width="7.109375" style="2" customWidth="1"/>
    <col min="18" max="18" width="13" style="31" customWidth="1"/>
    <col min="19" max="19" width="8.109375" style="2" customWidth="1"/>
    <col min="20" max="20" width="7.109375" style="2" customWidth="1"/>
    <col min="21" max="21" width="8.109375" style="2" customWidth="1"/>
    <col min="22" max="22" width="7.109375" style="2" customWidth="1"/>
    <col min="23" max="23" width="3.77734375" style="2" customWidth="1"/>
    <col min="24" max="16384" width="8.6640625" style="2"/>
  </cols>
  <sheetData>
    <row r="1" spans="2:29" ht="5.4" customHeight="1" x14ac:dyDescent="0.2"/>
    <row r="2" spans="2:29" x14ac:dyDescent="0.2">
      <c r="B2" s="34" t="s">
        <v>36</v>
      </c>
    </row>
    <row r="3" spans="2:29" ht="10.8" thickBot="1" x14ac:dyDescent="0.25"/>
    <row r="4" spans="2:29" ht="10.8" thickBot="1" x14ac:dyDescent="0.25">
      <c r="D4" s="44" t="s">
        <v>26</v>
      </c>
      <c r="E4" s="45"/>
      <c r="F4" s="45"/>
      <c r="G4" s="46"/>
      <c r="I4" s="44" t="s">
        <v>27</v>
      </c>
      <c r="J4" s="45"/>
      <c r="K4" s="45"/>
      <c r="L4" s="46"/>
      <c r="N4" s="44" t="s">
        <v>28</v>
      </c>
      <c r="O4" s="45"/>
      <c r="P4" s="45"/>
      <c r="Q4" s="46"/>
      <c r="S4" s="44" t="s">
        <v>29</v>
      </c>
      <c r="T4" s="45"/>
      <c r="U4" s="45"/>
      <c r="V4" s="46"/>
    </row>
    <row r="7" spans="2:29" x14ac:dyDescent="0.2">
      <c r="B7" s="47">
        <v>43466</v>
      </c>
      <c r="D7" s="18" t="s">
        <v>25</v>
      </c>
      <c r="E7" s="19">
        <v>100000</v>
      </c>
      <c r="F7" s="18" t="s">
        <v>23</v>
      </c>
      <c r="G7" s="19">
        <v>200000</v>
      </c>
      <c r="H7" s="20"/>
      <c r="I7" s="18" t="s">
        <v>25</v>
      </c>
      <c r="J7" s="19">
        <v>100000</v>
      </c>
      <c r="K7" s="18" t="s">
        <v>23</v>
      </c>
      <c r="L7" s="19">
        <v>200000</v>
      </c>
      <c r="M7" s="32"/>
      <c r="N7" s="18" t="s">
        <v>25</v>
      </c>
      <c r="O7" s="19">
        <v>100000</v>
      </c>
      <c r="P7" s="18" t="s">
        <v>23</v>
      </c>
      <c r="Q7" s="19">
        <v>200000</v>
      </c>
      <c r="R7" s="32"/>
      <c r="S7" s="18" t="s">
        <v>25</v>
      </c>
      <c r="T7" s="19">
        <v>100000</v>
      </c>
      <c r="U7" s="18" t="s">
        <v>23</v>
      </c>
      <c r="V7" s="19">
        <v>200000</v>
      </c>
      <c r="W7" s="20"/>
      <c r="X7" s="20"/>
      <c r="Y7" s="20"/>
      <c r="Z7" s="20"/>
      <c r="AA7" s="20"/>
      <c r="AB7" s="20"/>
      <c r="AC7" s="20"/>
    </row>
    <row r="8" spans="2:29" x14ac:dyDescent="0.2">
      <c r="B8" s="48"/>
      <c r="D8" s="21" t="s">
        <v>37</v>
      </c>
      <c r="E8" s="22">
        <v>100000</v>
      </c>
      <c r="F8" s="21"/>
      <c r="G8" s="22"/>
      <c r="H8" s="20"/>
      <c r="I8" s="21" t="s">
        <v>37</v>
      </c>
      <c r="J8" s="22">
        <v>100000</v>
      </c>
      <c r="K8" s="21"/>
      <c r="L8" s="22"/>
      <c r="M8" s="32"/>
      <c r="N8" s="21" t="s">
        <v>37</v>
      </c>
      <c r="O8" s="22">
        <v>100000</v>
      </c>
      <c r="P8" s="21"/>
      <c r="Q8" s="22"/>
      <c r="R8" s="32"/>
      <c r="S8" s="21" t="s">
        <v>37</v>
      </c>
      <c r="T8" s="22">
        <v>100000</v>
      </c>
      <c r="U8" s="21"/>
      <c r="V8" s="22"/>
      <c r="W8" s="20"/>
      <c r="X8" s="20"/>
      <c r="Y8" s="20"/>
      <c r="Z8" s="20"/>
      <c r="AA8" s="20"/>
      <c r="AB8" s="20"/>
      <c r="AC8" s="20"/>
    </row>
    <row r="9" spans="2:29" ht="10.8" thickBot="1" x14ac:dyDescent="0.25">
      <c r="B9" s="23"/>
      <c r="D9" s="20"/>
      <c r="E9" s="24">
        <f>SUM(E7:E8)</f>
        <v>200000</v>
      </c>
      <c r="F9" s="20"/>
      <c r="G9" s="24">
        <f>SUM(G7:G8)</f>
        <v>200000</v>
      </c>
      <c r="H9" s="20"/>
      <c r="I9" s="20"/>
      <c r="J9" s="24">
        <f>SUM(J7:J8)</f>
        <v>200000</v>
      </c>
      <c r="K9" s="20"/>
      <c r="L9" s="24">
        <f>SUM(L7:L8)</f>
        <v>200000</v>
      </c>
      <c r="M9" s="32"/>
      <c r="N9" s="20"/>
      <c r="O9" s="24">
        <f>SUM(O7:O8)</f>
        <v>200000</v>
      </c>
      <c r="P9" s="20"/>
      <c r="Q9" s="24">
        <f>SUM(Q7:Q8)</f>
        <v>200000</v>
      </c>
      <c r="R9" s="32"/>
      <c r="S9" s="25"/>
      <c r="T9" s="24">
        <f>SUM(T7:T8)</f>
        <v>200000</v>
      </c>
      <c r="U9" s="20"/>
      <c r="V9" s="24">
        <f>SUM(V7:V8)</f>
        <v>200000</v>
      </c>
      <c r="W9" s="20"/>
      <c r="X9" s="20"/>
      <c r="Y9" s="20"/>
      <c r="Z9" s="20"/>
      <c r="AA9" s="20"/>
      <c r="AB9" s="20"/>
      <c r="AC9" s="20"/>
    </row>
    <row r="10" spans="2:29" x14ac:dyDescent="0.2">
      <c r="D10" s="20"/>
      <c r="E10" s="20"/>
      <c r="F10" s="20"/>
      <c r="G10" s="20"/>
      <c r="H10" s="20"/>
      <c r="I10" s="20"/>
      <c r="J10" s="20"/>
      <c r="K10" s="20"/>
      <c r="L10" s="20"/>
      <c r="M10" s="32"/>
      <c r="N10" s="20"/>
      <c r="O10" s="20"/>
      <c r="P10" s="20"/>
      <c r="Q10" s="20"/>
      <c r="R10" s="32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 spans="2:29" x14ac:dyDescent="0.2">
      <c r="D11" s="20"/>
      <c r="E11" s="20"/>
      <c r="F11" s="20"/>
      <c r="G11" s="20"/>
      <c r="H11" s="20"/>
      <c r="I11" s="20"/>
      <c r="J11" s="20"/>
      <c r="K11" s="20"/>
      <c r="L11" s="20"/>
      <c r="M11" s="32"/>
      <c r="N11" s="20"/>
      <c r="O11" s="20"/>
      <c r="P11" s="20"/>
      <c r="Q11" s="20"/>
      <c r="R11" s="32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</row>
    <row r="12" spans="2:29" x14ac:dyDescent="0.2">
      <c r="B12" s="47">
        <v>43617</v>
      </c>
      <c r="D12" s="18" t="s">
        <v>25</v>
      </c>
      <c r="E12" s="19">
        <f>100000+G16</f>
        <v>280000</v>
      </c>
      <c r="F12" s="18" t="s">
        <v>23</v>
      </c>
      <c r="G12" s="19">
        <v>200000</v>
      </c>
      <c r="H12" s="20"/>
      <c r="I12" s="18" t="s">
        <v>25</v>
      </c>
      <c r="J12" s="19">
        <f>100000+L16</f>
        <v>280000</v>
      </c>
      <c r="K12" s="18" t="s">
        <v>23</v>
      </c>
      <c r="L12" s="19">
        <f>200000*1.1</f>
        <v>220000.00000000003</v>
      </c>
      <c r="M12" s="32"/>
      <c r="N12" s="18" t="s">
        <v>25</v>
      </c>
      <c r="O12" s="19">
        <f>+O7+Q16</f>
        <v>280000</v>
      </c>
      <c r="P12" s="18" t="s">
        <v>23</v>
      </c>
      <c r="Q12" s="19">
        <f>200000</f>
        <v>200000</v>
      </c>
      <c r="R12" s="32"/>
      <c r="S12" s="18" t="s">
        <v>25</v>
      </c>
      <c r="T12" s="19">
        <f>+T7+V16</f>
        <v>280000</v>
      </c>
      <c r="U12" s="18" t="s">
        <v>23</v>
      </c>
      <c r="V12" s="19">
        <v>220000</v>
      </c>
      <c r="W12" s="20"/>
      <c r="X12" s="20"/>
      <c r="Y12" s="20"/>
      <c r="Z12" s="20"/>
      <c r="AA12" s="20"/>
      <c r="AB12" s="20"/>
      <c r="AC12" s="20"/>
    </row>
    <row r="13" spans="2:29" x14ac:dyDescent="0.2">
      <c r="B13" s="48"/>
      <c r="D13" s="21" t="s">
        <v>37</v>
      </c>
      <c r="E13" s="22">
        <f>100000-(6000*10)</f>
        <v>40000</v>
      </c>
      <c r="F13" s="21" t="s">
        <v>24</v>
      </c>
      <c r="G13" s="22">
        <f>+G18</f>
        <v>120000</v>
      </c>
      <c r="H13" s="20"/>
      <c r="I13" s="21" t="s">
        <v>37</v>
      </c>
      <c r="J13" s="22">
        <f>+(10000-6000)*10*1.1</f>
        <v>44000</v>
      </c>
      <c r="K13" s="21" t="s">
        <v>24</v>
      </c>
      <c r="L13" s="22">
        <f>+L21</f>
        <v>104000</v>
      </c>
      <c r="M13" s="32"/>
      <c r="N13" s="21" t="s">
        <v>37</v>
      </c>
      <c r="O13" s="22">
        <f>4000*15</f>
        <v>60000</v>
      </c>
      <c r="P13" s="21" t="s">
        <v>24</v>
      </c>
      <c r="Q13" s="22">
        <f>+Q21</f>
        <v>140000</v>
      </c>
      <c r="R13" s="32"/>
      <c r="S13" s="21" t="s">
        <v>37</v>
      </c>
      <c r="T13" s="22">
        <f>4000*15</f>
        <v>60000</v>
      </c>
      <c r="U13" s="21" t="s">
        <v>24</v>
      </c>
      <c r="V13" s="22">
        <f>+V21</f>
        <v>120000</v>
      </c>
      <c r="W13" s="20"/>
      <c r="X13" s="20"/>
      <c r="Y13" s="20"/>
      <c r="Z13" s="20"/>
      <c r="AA13" s="20"/>
      <c r="AB13" s="20"/>
      <c r="AC13" s="20"/>
    </row>
    <row r="14" spans="2:29" ht="10.8" thickBot="1" x14ac:dyDescent="0.25">
      <c r="D14" s="20"/>
      <c r="E14" s="24">
        <f>SUM(E12:E13)</f>
        <v>320000</v>
      </c>
      <c r="F14" s="20"/>
      <c r="G14" s="24">
        <f>SUM(G12:G13)</f>
        <v>320000</v>
      </c>
      <c r="H14" s="20"/>
      <c r="I14" s="20"/>
      <c r="J14" s="24">
        <f>SUM(J12:J13)</f>
        <v>324000</v>
      </c>
      <c r="K14" s="20"/>
      <c r="L14" s="24">
        <f>SUM(L12:L13)</f>
        <v>324000</v>
      </c>
      <c r="M14" s="32"/>
      <c r="N14" s="20"/>
      <c r="O14" s="24">
        <f>SUM(O12:O13)</f>
        <v>340000</v>
      </c>
      <c r="P14" s="20"/>
      <c r="Q14" s="24">
        <f>SUM(Q12:Q13)</f>
        <v>340000</v>
      </c>
      <c r="R14" s="32"/>
      <c r="S14" s="20"/>
      <c r="T14" s="24">
        <f>SUM(T12:T13)</f>
        <v>340000</v>
      </c>
      <c r="U14" s="20"/>
      <c r="V14" s="24">
        <f>SUM(V12:V13)</f>
        <v>340000</v>
      </c>
      <c r="W14" s="20"/>
      <c r="X14" s="20"/>
      <c r="Y14" s="20"/>
      <c r="Z14" s="20"/>
      <c r="AA14" s="20"/>
      <c r="AB14" s="20"/>
      <c r="AC14" s="20"/>
    </row>
    <row r="15" spans="2:29" x14ac:dyDescent="0.2">
      <c r="D15" s="20"/>
      <c r="E15" s="25"/>
      <c r="F15" s="20"/>
      <c r="G15" s="25"/>
      <c r="H15" s="20"/>
      <c r="I15" s="20"/>
      <c r="J15" s="20"/>
      <c r="K15" s="20"/>
      <c r="L15" s="20"/>
      <c r="M15" s="32"/>
      <c r="N15" s="20"/>
      <c r="O15" s="20"/>
      <c r="P15" s="20"/>
      <c r="Q15" s="20"/>
      <c r="R15" s="32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</row>
    <row r="16" spans="2:29" x14ac:dyDescent="0.2">
      <c r="D16" s="20"/>
      <c r="E16" s="20"/>
      <c r="F16" s="26" t="s">
        <v>30</v>
      </c>
      <c r="G16" s="26">
        <f>6000*30</f>
        <v>180000</v>
      </c>
      <c r="H16" s="20"/>
      <c r="I16" s="20"/>
      <c r="J16" s="20"/>
      <c r="K16" s="26" t="s">
        <v>30</v>
      </c>
      <c r="L16" s="26">
        <f>6000*30</f>
        <v>180000</v>
      </c>
      <c r="M16" s="32"/>
      <c r="N16" s="20"/>
      <c r="O16" s="20"/>
      <c r="P16" s="26" t="s">
        <v>30</v>
      </c>
      <c r="Q16" s="26">
        <f>6000*30</f>
        <v>180000</v>
      </c>
      <c r="R16" s="32"/>
      <c r="S16" s="20"/>
      <c r="T16" s="20"/>
      <c r="U16" s="26" t="s">
        <v>30</v>
      </c>
      <c r="V16" s="26">
        <f>6000*30</f>
        <v>180000</v>
      </c>
      <c r="W16" s="20"/>
      <c r="X16" s="20"/>
      <c r="Y16" s="20"/>
      <c r="Z16" s="20"/>
      <c r="AA16" s="20"/>
      <c r="AB16" s="20"/>
      <c r="AC16" s="20"/>
    </row>
    <row r="17" spans="2:29" ht="20.399999999999999" x14ac:dyDescent="0.2">
      <c r="D17" s="20"/>
      <c r="E17" s="20"/>
      <c r="F17" s="26" t="s">
        <v>31</v>
      </c>
      <c r="G17" s="27">
        <f>6000*10</f>
        <v>60000</v>
      </c>
      <c r="H17" s="20"/>
      <c r="I17" s="20"/>
      <c r="J17" s="20"/>
      <c r="K17" s="26" t="s">
        <v>31</v>
      </c>
      <c r="L17" s="27">
        <f>6000*10*1.1</f>
        <v>66000</v>
      </c>
      <c r="M17" s="32"/>
      <c r="N17" s="20"/>
      <c r="O17" s="20"/>
      <c r="P17" s="26" t="s">
        <v>31</v>
      </c>
      <c r="Q17" s="27">
        <f>6000*15</f>
        <v>90000</v>
      </c>
      <c r="R17" s="32"/>
      <c r="S17" s="20"/>
      <c r="T17" s="20"/>
      <c r="U17" s="26" t="s">
        <v>31</v>
      </c>
      <c r="V17" s="27">
        <f>6000*15</f>
        <v>90000</v>
      </c>
      <c r="W17" s="20"/>
      <c r="X17" s="20"/>
      <c r="Y17" s="20"/>
      <c r="Z17" s="20"/>
      <c r="AA17" s="20"/>
      <c r="AB17" s="20"/>
      <c r="AC17" s="20"/>
    </row>
    <row r="18" spans="2:29" x14ac:dyDescent="0.2">
      <c r="D18" s="20"/>
      <c r="E18" s="20"/>
      <c r="F18" s="26" t="s">
        <v>32</v>
      </c>
      <c r="G18" s="28">
        <f>+G16-G17</f>
        <v>120000</v>
      </c>
      <c r="H18" s="20"/>
      <c r="I18" s="20"/>
      <c r="J18" s="20"/>
      <c r="K18" s="26" t="s">
        <v>32</v>
      </c>
      <c r="L18" s="28">
        <f>+L16-L17</f>
        <v>114000</v>
      </c>
      <c r="M18" s="32"/>
      <c r="N18" s="20"/>
      <c r="O18" s="20"/>
      <c r="P18" s="26" t="s">
        <v>32</v>
      </c>
      <c r="Q18" s="28">
        <f>+Q16-Q17</f>
        <v>90000</v>
      </c>
      <c r="R18" s="32"/>
      <c r="S18" s="20"/>
      <c r="T18" s="20"/>
      <c r="U18" s="26" t="s">
        <v>32</v>
      </c>
      <c r="V18" s="28">
        <f>+V16-V17</f>
        <v>90000</v>
      </c>
      <c r="W18" s="20"/>
      <c r="X18" s="20"/>
      <c r="Y18" s="20"/>
      <c r="Z18" s="20"/>
      <c r="AA18" s="20"/>
      <c r="AB18" s="20"/>
      <c r="AC18" s="20"/>
    </row>
    <row r="19" spans="2:29" x14ac:dyDescent="0.2">
      <c r="D19" s="20"/>
      <c r="E19" s="20"/>
      <c r="F19" s="26" t="s">
        <v>33</v>
      </c>
      <c r="G19" s="26"/>
      <c r="H19" s="20"/>
      <c r="I19" s="20"/>
      <c r="J19" s="20"/>
      <c r="K19" s="26" t="s">
        <v>33</v>
      </c>
      <c r="L19" s="26"/>
      <c r="M19" s="32"/>
      <c r="N19" s="20"/>
      <c r="O19" s="20"/>
      <c r="P19" s="26" t="s">
        <v>33</v>
      </c>
      <c r="Q19" s="26">
        <f>10000*(15-10)</f>
        <v>50000</v>
      </c>
      <c r="R19" s="32"/>
      <c r="S19" s="20"/>
      <c r="T19" s="20"/>
      <c r="U19" s="26" t="s">
        <v>33</v>
      </c>
      <c r="V19" s="26">
        <f>10000*(15-11)</f>
        <v>40000</v>
      </c>
      <c r="W19" s="20"/>
      <c r="X19" s="20"/>
      <c r="Y19" s="20"/>
      <c r="Z19" s="20"/>
      <c r="AA19" s="20"/>
      <c r="AB19" s="20"/>
      <c r="AC19" s="20"/>
    </row>
    <row r="20" spans="2:29" x14ac:dyDescent="0.2">
      <c r="D20" s="20"/>
      <c r="E20" s="20"/>
      <c r="F20" s="26" t="s">
        <v>34</v>
      </c>
      <c r="G20" s="26"/>
      <c r="H20" s="20"/>
      <c r="I20" s="20"/>
      <c r="J20" s="20"/>
      <c r="K20" s="26" t="s">
        <v>34</v>
      </c>
      <c r="L20" s="26">
        <f>+-J7*0.1</f>
        <v>-10000</v>
      </c>
      <c r="M20" s="32"/>
      <c r="N20" s="20"/>
      <c r="O20" s="20"/>
      <c r="P20" s="26" t="s">
        <v>34</v>
      </c>
      <c r="Q20" s="26"/>
      <c r="R20" s="32"/>
      <c r="S20" s="20"/>
      <c r="T20" s="20"/>
      <c r="U20" s="26" t="s">
        <v>34</v>
      </c>
      <c r="V20" s="26">
        <f>-T7*0.1</f>
        <v>-10000</v>
      </c>
      <c r="W20" s="20"/>
      <c r="X20" s="20"/>
      <c r="Y20" s="20"/>
      <c r="Z20" s="20"/>
      <c r="AA20" s="20"/>
      <c r="AB20" s="20"/>
      <c r="AC20" s="20"/>
    </row>
    <row r="21" spans="2:29" ht="10.8" thickBot="1" x14ac:dyDescent="0.25">
      <c r="D21" s="20"/>
      <c r="E21" s="20"/>
      <c r="F21" s="26" t="s">
        <v>35</v>
      </c>
      <c r="G21" s="29">
        <f>SUM(G18:G20)</f>
        <v>120000</v>
      </c>
      <c r="H21" s="20"/>
      <c r="I21" s="20"/>
      <c r="J21" s="20"/>
      <c r="K21" s="26" t="s">
        <v>35</v>
      </c>
      <c r="L21" s="29">
        <f>SUM(L18:L20)</f>
        <v>104000</v>
      </c>
      <c r="M21" s="32"/>
      <c r="N21" s="20"/>
      <c r="O21" s="20"/>
      <c r="P21" s="26" t="s">
        <v>35</v>
      </c>
      <c r="Q21" s="29">
        <f>SUM(Q18:Q20)</f>
        <v>140000</v>
      </c>
      <c r="R21" s="32"/>
      <c r="S21" s="20"/>
      <c r="T21" s="20"/>
      <c r="U21" s="26" t="s">
        <v>35</v>
      </c>
      <c r="V21" s="29">
        <f>SUM(V18:V20)</f>
        <v>120000</v>
      </c>
      <c r="W21" s="20"/>
      <c r="X21" s="20"/>
      <c r="Y21" s="20"/>
      <c r="Z21" s="20"/>
      <c r="AA21" s="20"/>
      <c r="AB21" s="20"/>
      <c r="AC21" s="20"/>
    </row>
    <row r="22" spans="2:29" ht="10.8" thickTop="1" x14ac:dyDescent="0.2">
      <c r="D22" s="20"/>
      <c r="E22" s="20"/>
      <c r="F22" s="20"/>
      <c r="G22" s="20"/>
      <c r="H22" s="20"/>
      <c r="I22" s="20"/>
      <c r="J22" s="20"/>
      <c r="K22" s="20"/>
      <c r="L22" s="20"/>
      <c r="M22" s="32"/>
      <c r="N22" s="20"/>
      <c r="O22" s="20"/>
      <c r="P22" s="20"/>
      <c r="Q22" s="20"/>
      <c r="R22" s="32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</row>
    <row r="23" spans="2:29" x14ac:dyDescent="0.2">
      <c r="B23" s="47">
        <v>43830</v>
      </c>
      <c r="D23" s="18" t="s">
        <v>25</v>
      </c>
      <c r="E23" s="19">
        <v>280000</v>
      </c>
      <c r="F23" s="18" t="s">
        <v>23</v>
      </c>
      <c r="G23" s="19">
        <v>200000</v>
      </c>
      <c r="H23" s="20"/>
      <c r="I23" s="18" t="s">
        <v>25</v>
      </c>
      <c r="J23" s="19">
        <f>+J7+L16</f>
        <v>280000</v>
      </c>
      <c r="K23" s="18" t="s">
        <v>23</v>
      </c>
      <c r="L23" s="19">
        <f>+L7*1.32</f>
        <v>264000</v>
      </c>
      <c r="M23" s="33"/>
      <c r="N23" s="18" t="s">
        <v>25</v>
      </c>
      <c r="O23" s="19">
        <v>280000</v>
      </c>
      <c r="P23" s="18" t="s">
        <v>23</v>
      </c>
      <c r="Q23" s="19">
        <v>200000</v>
      </c>
      <c r="R23" s="32"/>
      <c r="S23" s="18" t="s">
        <v>25</v>
      </c>
      <c r="T23" s="19">
        <v>280000</v>
      </c>
      <c r="U23" s="18" t="s">
        <v>23</v>
      </c>
      <c r="V23" s="19">
        <f>+V7*1.32</f>
        <v>264000</v>
      </c>
      <c r="W23" s="20"/>
      <c r="X23" s="20"/>
      <c r="Y23" s="20"/>
      <c r="Z23" s="20"/>
      <c r="AA23" s="20"/>
      <c r="AB23" s="20"/>
      <c r="AC23" s="20"/>
    </row>
    <row r="24" spans="2:29" x14ac:dyDescent="0.2">
      <c r="B24" s="48"/>
      <c r="D24" s="21" t="s">
        <v>37</v>
      </c>
      <c r="E24" s="22">
        <f>100000-(6000*10)</f>
        <v>40000</v>
      </c>
      <c r="F24" s="21" t="s">
        <v>24</v>
      </c>
      <c r="G24" s="22">
        <v>120000</v>
      </c>
      <c r="H24" s="20"/>
      <c r="I24" s="21" t="s">
        <v>37</v>
      </c>
      <c r="J24" s="22">
        <f>4000*10*1.32</f>
        <v>52800</v>
      </c>
      <c r="K24" s="21" t="s">
        <v>24</v>
      </c>
      <c r="L24" s="22">
        <f>+L32</f>
        <v>68800</v>
      </c>
      <c r="M24" s="32"/>
      <c r="N24" s="21" t="s">
        <v>37</v>
      </c>
      <c r="O24" s="22">
        <f>4000*18</f>
        <v>72000</v>
      </c>
      <c r="P24" s="21" t="s">
        <v>24</v>
      </c>
      <c r="Q24" s="22">
        <f>+Q32</f>
        <v>152000</v>
      </c>
      <c r="R24" s="32"/>
      <c r="S24" s="21" t="s">
        <v>37</v>
      </c>
      <c r="T24" s="22">
        <f>4000*18</f>
        <v>72000</v>
      </c>
      <c r="U24" s="21" t="s">
        <v>24</v>
      </c>
      <c r="V24" s="22">
        <f>+V32</f>
        <v>88000</v>
      </c>
      <c r="W24" s="20"/>
      <c r="X24" s="20"/>
      <c r="Y24" s="20"/>
      <c r="Z24" s="20"/>
      <c r="AA24" s="20"/>
      <c r="AB24" s="20"/>
      <c r="AC24" s="20"/>
    </row>
    <row r="25" spans="2:29" ht="10.8" thickBot="1" x14ac:dyDescent="0.25">
      <c r="D25" s="20"/>
      <c r="E25" s="24">
        <f>SUM(E23:E24)</f>
        <v>320000</v>
      </c>
      <c r="F25" s="20"/>
      <c r="G25" s="24">
        <f>SUM(G23:G24)</f>
        <v>320000</v>
      </c>
      <c r="H25" s="20"/>
      <c r="I25" s="20"/>
      <c r="J25" s="24">
        <f>SUM(J23:J24)</f>
        <v>332800</v>
      </c>
      <c r="K25" s="20"/>
      <c r="L25" s="24">
        <f>SUM(L23:L24)</f>
        <v>332800</v>
      </c>
      <c r="M25" s="32"/>
      <c r="N25" s="20"/>
      <c r="O25" s="24">
        <f>SUM(O23:O24)</f>
        <v>352000</v>
      </c>
      <c r="P25" s="20"/>
      <c r="Q25" s="24">
        <f>SUM(Q23:Q24)</f>
        <v>352000</v>
      </c>
      <c r="R25" s="32"/>
      <c r="S25" s="20"/>
      <c r="T25" s="24">
        <f>SUM(T23:T24)</f>
        <v>352000</v>
      </c>
      <c r="U25" s="20"/>
      <c r="V25" s="24">
        <f>SUM(V23:V24)</f>
        <v>352000</v>
      </c>
      <c r="W25" s="20"/>
      <c r="X25" s="20"/>
      <c r="Y25" s="20"/>
      <c r="Z25" s="20"/>
      <c r="AA25" s="20"/>
      <c r="AB25" s="20"/>
      <c r="AC25" s="20"/>
    </row>
    <row r="26" spans="2:29" x14ac:dyDescent="0.2">
      <c r="D26" s="20"/>
      <c r="E26" s="25"/>
      <c r="F26" s="20"/>
      <c r="G26" s="25"/>
      <c r="H26" s="20"/>
      <c r="I26" s="20"/>
      <c r="J26" s="20"/>
      <c r="K26" s="20"/>
      <c r="L26" s="20"/>
      <c r="M26" s="32"/>
      <c r="N26" s="20"/>
      <c r="O26" s="20"/>
      <c r="P26" s="20"/>
      <c r="Q26" s="20"/>
      <c r="R26" s="32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</row>
    <row r="27" spans="2:29" x14ac:dyDescent="0.2">
      <c r="D27" s="20"/>
      <c r="E27" s="20"/>
      <c r="F27" s="26" t="s">
        <v>30</v>
      </c>
      <c r="G27" s="26"/>
      <c r="H27" s="20"/>
      <c r="I27" s="20"/>
      <c r="J27" s="20"/>
      <c r="K27" s="26" t="s">
        <v>30</v>
      </c>
      <c r="L27" s="26">
        <f>+L16*1.2</f>
        <v>216000</v>
      </c>
      <c r="M27" s="32"/>
      <c r="N27" s="20"/>
      <c r="O27" s="20"/>
      <c r="P27" s="26" t="s">
        <v>30</v>
      </c>
      <c r="Q27" s="26">
        <f>+Q16</f>
        <v>180000</v>
      </c>
      <c r="R27" s="32"/>
      <c r="S27" s="20"/>
      <c r="T27" s="20"/>
      <c r="U27" s="26" t="s">
        <v>30</v>
      </c>
      <c r="V27" s="26">
        <f>180000*1.2</f>
        <v>216000</v>
      </c>
      <c r="W27" s="20"/>
      <c r="X27" s="20"/>
      <c r="Y27" s="20"/>
      <c r="Z27" s="20"/>
      <c r="AA27" s="20"/>
      <c r="AB27" s="20"/>
      <c r="AC27" s="20"/>
    </row>
    <row r="28" spans="2:29" ht="20.399999999999999" x14ac:dyDescent="0.2">
      <c r="D28" s="20"/>
      <c r="E28" s="20"/>
      <c r="F28" s="26" t="s">
        <v>31</v>
      </c>
      <c r="G28" s="27"/>
      <c r="H28" s="20"/>
      <c r="I28" s="20"/>
      <c r="J28" s="20"/>
      <c r="K28" s="26" t="s">
        <v>31</v>
      </c>
      <c r="L28" s="27">
        <f>6000*10*1.32</f>
        <v>79200</v>
      </c>
      <c r="M28" s="32"/>
      <c r="N28" s="20"/>
      <c r="O28" s="20"/>
      <c r="P28" s="26" t="s">
        <v>31</v>
      </c>
      <c r="Q28" s="27">
        <f>6000*15</f>
        <v>90000</v>
      </c>
      <c r="R28" s="32" t="s">
        <v>38</v>
      </c>
      <c r="S28" s="20"/>
      <c r="T28" s="20"/>
      <c r="U28" s="26" t="s">
        <v>31</v>
      </c>
      <c r="V28" s="27">
        <f>6000*15*1.2</f>
        <v>108000</v>
      </c>
      <c r="W28" s="20"/>
      <c r="X28" s="20"/>
      <c r="Y28" s="20"/>
      <c r="Z28" s="20"/>
      <c r="AA28" s="20"/>
      <c r="AB28" s="20"/>
      <c r="AC28" s="20"/>
    </row>
    <row r="29" spans="2:29" x14ac:dyDescent="0.2">
      <c r="D29" s="20"/>
      <c r="E29" s="20"/>
      <c r="F29" s="26" t="s">
        <v>32</v>
      </c>
      <c r="G29" s="28">
        <f>+G27-G28</f>
        <v>0</v>
      </c>
      <c r="H29" s="20"/>
      <c r="I29" s="20"/>
      <c r="J29" s="20"/>
      <c r="K29" s="26" t="s">
        <v>32</v>
      </c>
      <c r="L29" s="28">
        <f>+L27-L28</f>
        <v>136800</v>
      </c>
      <c r="M29" s="32"/>
      <c r="N29" s="20"/>
      <c r="O29" s="20"/>
      <c r="P29" s="26" t="s">
        <v>32</v>
      </c>
      <c r="Q29" s="28">
        <f>+Q27-Q28</f>
        <v>90000</v>
      </c>
      <c r="R29" s="32"/>
      <c r="S29" s="20"/>
      <c r="T29" s="20"/>
      <c r="U29" s="26" t="s">
        <v>32</v>
      </c>
      <c r="V29" s="28">
        <f>+V27-V28</f>
        <v>108000</v>
      </c>
      <c r="W29" s="20"/>
      <c r="X29" s="20"/>
      <c r="Y29" s="20"/>
      <c r="Z29" s="20"/>
      <c r="AA29" s="20"/>
      <c r="AB29" s="20"/>
      <c r="AC29" s="20"/>
    </row>
    <row r="30" spans="2:29" x14ac:dyDescent="0.2">
      <c r="D30" s="20"/>
      <c r="E30" s="20"/>
      <c r="F30" s="26" t="s">
        <v>33</v>
      </c>
      <c r="G30" s="26"/>
      <c r="H30" s="20"/>
      <c r="I30" s="20"/>
      <c r="J30" s="20"/>
      <c r="K30" s="26" t="s">
        <v>33</v>
      </c>
      <c r="L30" s="26"/>
      <c r="M30" s="32"/>
      <c r="N30" s="20"/>
      <c r="O30" s="20"/>
      <c r="P30" s="26" t="s">
        <v>33</v>
      </c>
      <c r="Q30" s="26">
        <f>(4000*(18-10))+(6000*(15-10))</f>
        <v>62000</v>
      </c>
      <c r="R30" s="32"/>
      <c r="S30" s="20"/>
      <c r="T30" s="20"/>
      <c r="U30" s="26" t="s">
        <v>33</v>
      </c>
      <c r="V30" s="26">
        <f>(4000*(18-10*1.32))+(6000*(15-10*1.1)*1.2)</f>
        <v>48000</v>
      </c>
      <c r="W30" s="20" t="s">
        <v>39</v>
      </c>
      <c r="X30" s="20"/>
      <c r="Y30" s="20"/>
      <c r="Z30" s="20"/>
      <c r="AA30" s="20"/>
      <c r="AB30" s="20"/>
      <c r="AC30" s="20"/>
    </row>
    <row r="31" spans="2:29" x14ac:dyDescent="0.2">
      <c r="D31" s="20"/>
      <c r="E31" s="20"/>
      <c r="F31" s="26" t="s">
        <v>34</v>
      </c>
      <c r="G31" s="26"/>
      <c r="H31" s="20"/>
      <c r="I31" s="20"/>
      <c r="J31" s="20"/>
      <c r="K31" s="26" t="s">
        <v>34</v>
      </c>
      <c r="L31" s="26">
        <f>-((L16*0.2)+(J7*0.32))</f>
        <v>-68000</v>
      </c>
      <c r="M31" s="32"/>
      <c r="N31" s="20"/>
      <c r="O31" s="20"/>
      <c r="P31" s="26" t="s">
        <v>34</v>
      </c>
      <c r="Q31" s="26"/>
      <c r="R31" s="32"/>
      <c r="S31" s="20"/>
      <c r="T31" s="20"/>
      <c r="U31" s="26" t="s">
        <v>34</v>
      </c>
      <c r="V31" s="26">
        <f>-((V16*0.2)+(T7*0.32))</f>
        <v>-68000</v>
      </c>
      <c r="W31" s="20"/>
      <c r="X31" s="20"/>
      <c r="Y31" s="20"/>
      <c r="Z31" s="20"/>
      <c r="AA31" s="20"/>
      <c r="AB31" s="20"/>
      <c r="AC31" s="20"/>
    </row>
    <row r="32" spans="2:29" ht="10.8" thickBot="1" x14ac:dyDescent="0.25">
      <c r="D32" s="20"/>
      <c r="E32" s="20"/>
      <c r="F32" s="26" t="s">
        <v>35</v>
      </c>
      <c r="G32" s="29">
        <f>SUM(G29:G31)</f>
        <v>0</v>
      </c>
      <c r="H32" s="20"/>
      <c r="I32" s="20"/>
      <c r="J32" s="20"/>
      <c r="K32" s="26" t="s">
        <v>35</v>
      </c>
      <c r="L32" s="29">
        <f>SUM(L29:L31)</f>
        <v>68800</v>
      </c>
      <c r="M32" s="32"/>
      <c r="N32" s="20"/>
      <c r="O32" s="20"/>
      <c r="P32" s="26" t="s">
        <v>35</v>
      </c>
      <c r="Q32" s="29">
        <f>SUM(Q29:Q31)</f>
        <v>152000</v>
      </c>
      <c r="R32" s="32"/>
      <c r="S32" s="20"/>
      <c r="T32" s="20"/>
      <c r="U32" s="26" t="s">
        <v>35</v>
      </c>
      <c r="V32" s="29">
        <f>SUM(V29:V31)</f>
        <v>88000</v>
      </c>
      <c r="W32" s="20"/>
      <c r="X32" s="20"/>
      <c r="Y32" s="20"/>
      <c r="Z32" s="20"/>
      <c r="AA32" s="20"/>
      <c r="AB32" s="20"/>
      <c r="AC32" s="20"/>
    </row>
    <row r="33" spans="4:29" ht="10.8" thickTop="1" x14ac:dyDescent="0.2">
      <c r="D33" s="20"/>
      <c r="E33" s="20"/>
      <c r="F33" s="20"/>
      <c r="G33" s="20"/>
      <c r="H33" s="20"/>
      <c r="I33" s="20"/>
      <c r="J33" s="20"/>
      <c r="K33" s="20"/>
      <c r="L33" s="20"/>
      <c r="M33" s="32"/>
      <c r="N33" s="20"/>
      <c r="O33" s="20"/>
      <c r="P33" s="20"/>
      <c r="Q33" s="20"/>
      <c r="R33" s="32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</row>
    <row r="34" spans="4:29" x14ac:dyDescent="0.2">
      <c r="D34" s="30"/>
      <c r="E34" s="30"/>
      <c r="F34" s="30"/>
      <c r="G34" s="30"/>
      <c r="H34" s="30"/>
      <c r="I34" s="30"/>
      <c r="J34" s="30"/>
      <c r="K34" s="30"/>
      <c r="L34" s="30"/>
      <c r="M34" s="32"/>
      <c r="N34" s="30"/>
      <c r="O34" s="30"/>
      <c r="P34" s="30"/>
      <c r="Q34" s="30"/>
      <c r="R34" s="32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</row>
    <row r="35" spans="4:29" x14ac:dyDescent="0.2">
      <c r="D35" s="30"/>
      <c r="E35" s="30"/>
      <c r="F35" s="30"/>
      <c r="G35" s="30"/>
      <c r="H35" s="30"/>
      <c r="I35" s="30"/>
      <c r="J35" s="30"/>
      <c r="K35" s="30"/>
      <c r="L35" s="30"/>
      <c r="M35" s="32"/>
      <c r="N35" s="30"/>
      <c r="O35" s="30"/>
      <c r="P35" s="30"/>
      <c r="Q35" s="30"/>
      <c r="R35" s="32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</row>
    <row r="36" spans="4:29" x14ac:dyDescent="0.2">
      <c r="D36" s="30"/>
      <c r="E36" s="30"/>
      <c r="F36" s="30"/>
      <c r="G36" s="30"/>
      <c r="H36" s="30"/>
      <c r="I36" s="30"/>
      <c r="J36" s="30"/>
      <c r="K36" s="30"/>
      <c r="L36" s="30"/>
      <c r="M36" s="32"/>
      <c r="N36" s="30"/>
      <c r="O36" s="30"/>
      <c r="P36" s="30"/>
      <c r="Q36" s="30"/>
      <c r="R36" s="32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</row>
    <row r="37" spans="4:29" x14ac:dyDescent="0.2">
      <c r="D37" s="30"/>
      <c r="E37" s="30"/>
      <c r="F37" s="30"/>
      <c r="G37" s="30"/>
      <c r="H37" s="30"/>
      <c r="I37" s="30"/>
      <c r="J37" s="30"/>
      <c r="K37" s="30"/>
      <c r="L37" s="30"/>
      <c r="M37" s="32"/>
      <c r="N37" s="30"/>
      <c r="O37" s="30"/>
      <c r="P37" s="30"/>
      <c r="Q37" s="30"/>
      <c r="R37" s="32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</row>
    <row r="38" spans="4:29" x14ac:dyDescent="0.2">
      <c r="D38" s="30"/>
      <c r="E38" s="30"/>
      <c r="F38" s="30"/>
      <c r="G38" s="30"/>
      <c r="H38" s="30"/>
      <c r="I38" s="30"/>
      <c r="J38" s="30"/>
      <c r="K38" s="30"/>
      <c r="L38" s="30"/>
      <c r="M38" s="32"/>
      <c r="N38" s="30"/>
      <c r="O38" s="30"/>
      <c r="P38" s="30"/>
      <c r="Q38" s="30"/>
      <c r="R38" s="32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</row>
    <row r="39" spans="4:29" x14ac:dyDescent="0.2">
      <c r="D39" s="30"/>
      <c r="E39" s="30"/>
      <c r="F39" s="30"/>
      <c r="G39" s="30"/>
      <c r="H39" s="30"/>
      <c r="I39" s="30"/>
      <c r="J39" s="30"/>
      <c r="K39" s="30"/>
      <c r="L39" s="30"/>
      <c r="M39" s="32"/>
      <c r="N39" s="30"/>
      <c r="O39" s="30"/>
      <c r="P39" s="30"/>
      <c r="Q39" s="30"/>
      <c r="R39" s="32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</row>
    <row r="40" spans="4:29" x14ac:dyDescent="0.2">
      <c r="D40" s="30"/>
      <c r="E40" s="30"/>
      <c r="F40" s="30"/>
      <c r="G40" s="30"/>
      <c r="H40" s="30"/>
      <c r="I40" s="30"/>
      <c r="J40" s="30"/>
      <c r="K40" s="30"/>
      <c r="L40" s="30"/>
      <c r="M40" s="32"/>
      <c r="N40" s="30"/>
      <c r="O40" s="30"/>
      <c r="P40" s="30"/>
      <c r="Q40" s="30"/>
      <c r="R40" s="32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</row>
  </sheetData>
  <mergeCells count="7">
    <mergeCell ref="N4:Q4"/>
    <mergeCell ref="S4:V4"/>
    <mergeCell ref="B7:B8"/>
    <mergeCell ref="B12:B13"/>
    <mergeCell ref="B23:B24"/>
    <mergeCell ref="D4:G4"/>
    <mergeCell ref="I4:L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Luna</vt:lpstr>
      <vt:lpstr>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Solari, Florencia [CONAR]</dc:creator>
  <cp:lastModifiedBy>Federico Lopez</cp:lastModifiedBy>
  <dcterms:created xsi:type="dcterms:W3CDTF">2021-09-06T21:08:24Z</dcterms:created>
  <dcterms:modified xsi:type="dcterms:W3CDTF">2022-04-20T21:36:34Z</dcterms:modified>
</cp:coreProperties>
</file>