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3 Cuatrimestre/Contabilidad/TUTORIALES/"/>
    </mc:Choice>
  </mc:AlternateContent>
  <xr:revisionPtr revIDLastSave="170" documentId="13_ncr:1_{A3F2665C-3E1B-4437-84C1-AE0F7D48AE43}" xr6:coauthVersionLast="47" xr6:coauthVersionMax="47" xr10:uidLastSave="{7CE0517B-2AA2-4F3C-B924-503E5B8B2F60}"/>
  <bookViews>
    <workbookView xWindow="-108" yWindow="-108" windowWidth="23256" windowHeight="12456" activeTab="2" xr2:uid="{C9B81B78-3238-41E0-B507-383646E3D99A}"/>
  </bookViews>
  <sheets>
    <sheet name="Saldos al 31.05" sheetId="1" r:id="rId1"/>
    <sheet name="Libro diario junio" sheetId="2" r:id="rId2"/>
    <sheet name="Balance y ESP" sheetId="5" r:id="rId3"/>
  </sheets>
  <definedNames>
    <definedName name="_xlnm._FilterDatabase" localSheetId="1" hidden="1">'Libro diario junio'!$B$2:$I$42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5" l="1"/>
  <c r="E7" i="5"/>
  <c r="E8" i="5"/>
  <c r="E9" i="5"/>
  <c r="E10" i="5"/>
  <c r="E11" i="5"/>
  <c r="E12" i="5"/>
  <c r="E13" i="5"/>
  <c r="E14" i="5"/>
  <c r="E15" i="5"/>
  <c r="I5" i="5" s="1"/>
  <c r="E16" i="5"/>
  <c r="E17" i="5"/>
  <c r="E18" i="5"/>
  <c r="E19" i="5"/>
  <c r="E20" i="5"/>
  <c r="E21" i="5"/>
  <c r="E22" i="5"/>
  <c r="E23" i="5"/>
  <c r="E24" i="5"/>
  <c r="E25" i="5"/>
  <c r="E26" i="5"/>
  <c r="E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5" i="5"/>
  <c r="D5" i="5"/>
  <c r="D27" i="5" s="1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I34" i="2"/>
  <c r="I33" i="2"/>
  <c r="H32" i="2"/>
  <c r="I29" i="2"/>
  <c r="H24" i="2"/>
  <c r="H20" i="2"/>
  <c r="H17" i="2"/>
  <c r="I16" i="2"/>
  <c r="I15" i="2"/>
  <c r="I12" i="2"/>
  <c r="I8" i="2"/>
  <c r="D16" i="1"/>
  <c r="C16" i="1"/>
  <c r="C27" i="5" l="1"/>
</calcChain>
</file>

<file path=xl/sharedStrings.xml><?xml version="1.0" encoding="utf-8"?>
<sst xmlns="http://schemas.openxmlformats.org/spreadsheetml/2006/main" count="176" uniqueCount="75">
  <si>
    <t>DEUDOR</t>
  </si>
  <si>
    <t>ACREEDOR</t>
  </si>
  <si>
    <t>Banco Europeo Cta Cte</t>
  </si>
  <si>
    <t>Capital social</t>
  </si>
  <si>
    <t>CMV</t>
  </si>
  <si>
    <t>Deudores por ventas</t>
  </si>
  <si>
    <t>Fondo fijo</t>
  </si>
  <si>
    <t>Gastos generales</t>
  </si>
  <si>
    <t>Inmuebles</t>
  </si>
  <si>
    <t>IVA Saldos a favor</t>
  </si>
  <si>
    <t>Mercaderías</t>
  </si>
  <si>
    <t>Proveedores</t>
  </si>
  <si>
    <t>Valores a depositar</t>
  </si>
  <si>
    <t>Ventas</t>
  </si>
  <si>
    <t>Haber</t>
  </si>
  <si>
    <t>Debe</t>
  </si>
  <si>
    <t>Anticipo a proveedores</t>
  </si>
  <si>
    <t>IVA CF</t>
  </si>
  <si>
    <t>Valores diferidos a pagar</t>
  </si>
  <si>
    <t>IVA DF</t>
  </si>
  <si>
    <t>Adelantos al personal</t>
  </si>
  <si>
    <t>IVA saldo a pagar</t>
  </si>
  <si>
    <t>IIGG a pagar</t>
  </si>
  <si>
    <t>Balance de Saldos al 31/05/X0</t>
  </si>
  <si>
    <t>Rubro Estado de situación patrimonial</t>
  </si>
  <si>
    <t>Caja y bancos</t>
  </si>
  <si>
    <t>Patrimonio neto</t>
  </si>
  <si>
    <t>Créditos por ventas</t>
  </si>
  <si>
    <t>Bienes de uso</t>
  </si>
  <si>
    <t>Otros créditos</t>
  </si>
  <si>
    <t>Bienes de cambio</t>
  </si>
  <si>
    <t>Deudas comerciales</t>
  </si>
  <si>
    <t>Balance de saldos al 30-06-X0:</t>
  </si>
  <si>
    <t>Estado de situación patrimonial</t>
  </si>
  <si>
    <t>30/06/X0</t>
  </si>
  <si>
    <t>Descripción cuenta</t>
  </si>
  <si>
    <t>Deudas fiscales</t>
  </si>
  <si>
    <t>Total activo</t>
  </si>
  <si>
    <t>Total pasivo + PN</t>
  </si>
  <si>
    <t>Capital de trabajo</t>
  </si>
  <si>
    <t>Activo corriente</t>
  </si>
  <si>
    <t>Pasivo corriente</t>
  </si>
  <si>
    <t>Clientes a cobrar</t>
  </si>
  <si>
    <t>Gastos varios</t>
  </si>
  <si>
    <t>Cargo Impuesto a las ganancias</t>
  </si>
  <si>
    <t>Saldo Deudor</t>
  </si>
  <si>
    <t>Saldo Acreedor</t>
  </si>
  <si>
    <t>+</t>
  </si>
  <si>
    <t>-</t>
  </si>
  <si>
    <t>A</t>
  </si>
  <si>
    <t>banco europeo cta cte</t>
  </si>
  <si>
    <t>anticipo a proveedores</t>
  </si>
  <si>
    <t>P</t>
  </si>
  <si>
    <t>BANCO EUROPEO CTA CTE</t>
  </si>
  <si>
    <t>VALORES DIFERIDOS A PAGAR</t>
  </si>
  <si>
    <t>PROVEEDORES</t>
  </si>
  <si>
    <t>VALORES A DEPOSITAR</t>
  </si>
  <si>
    <t>RP</t>
  </si>
  <si>
    <t>ventas</t>
  </si>
  <si>
    <t>rn</t>
  </si>
  <si>
    <t>p</t>
  </si>
  <si>
    <t>iva df</t>
  </si>
  <si>
    <t>a</t>
  </si>
  <si>
    <t>deudores por ventas</t>
  </si>
  <si>
    <t>cmv</t>
  </si>
  <si>
    <t>mercaderías</t>
  </si>
  <si>
    <t>gastos generales</t>
  </si>
  <si>
    <t>iva cf</t>
  </si>
  <si>
    <t>adelantos al personal</t>
  </si>
  <si>
    <t>fondo fijo</t>
  </si>
  <si>
    <t>iva saldos a favor</t>
  </si>
  <si>
    <t>pn</t>
  </si>
  <si>
    <t>cargo impuesto a las ganancias</t>
  </si>
  <si>
    <t>iigg a pagar</t>
  </si>
  <si>
    <t>iigg sobre res bruto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</si>
</sst>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 * #,##0_ ;_ * \(#,##0\)_ ;_ 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44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0" xfId="0" applyFont="1"/>
    <xf numFmtId="164" fontId="0" fillId="0" borderId="1" xfId="1" applyNumberFormat="1" applyFont="1" applyBorder="1" applyAlignment="1">
      <alignment horizontal="right" wrapText="1"/>
    </xf>
    <xf numFmtId="164" fontId="0" fillId="0" borderId="0" xfId="1" applyNumberFormat="1" applyFont="1"/>
    <xf numFmtId="0" fontId="0" fillId="0" borderId="0" xfId="0" applyAlignment="1">
      <alignment horizontal="left"/>
    </xf>
    <xf numFmtId="0" fontId="0" fillId="0" borderId="0" xfId="0" applyFill="1" applyBorder="1"/>
    <xf numFmtId="164" fontId="2" fillId="2" borderId="1" xfId="1" applyNumberFormat="1" applyFont="1" applyFill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4" fillId="0" borderId="0" xfId="2" applyFont="1"/>
    <xf numFmtId="0" fontId="5" fillId="0" borderId="0" xfId="2" applyFont="1"/>
    <xf numFmtId="165" fontId="5" fillId="0" borderId="1" xfId="2" applyNumberFormat="1" applyFont="1" applyBorder="1" applyAlignment="1">
      <alignment horizontal="right" wrapText="1"/>
    </xf>
    <xf numFmtId="165" fontId="5" fillId="0" borderId="6" xfId="2" applyNumberFormat="1" applyFont="1" applyBorder="1" applyAlignment="1">
      <alignment horizontal="right" wrapText="1"/>
    </xf>
    <xf numFmtId="0" fontId="5" fillId="0" borderId="1" xfId="2" applyFont="1" applyBorder="1"/>
    <xf numFmtId="165" fontId="5" fillId="0" borderId="7" xfId="2" applyNumberFormat="1" applyFont="1" applyBorder="1" applyAlignment="1">
      <alignment horizontal="right" wrapText="1"/>
    </xf>
    <xf numFmtId="165" fontId="5" fillId="0" borderId="0" xfId="2" applyNumberFormat="1" applyFont="1" applyAlignment="1">
      <alignment horizontal="right" wrapText="1"/>
    </xf>
    <xf numFmtId="0" fontId="6" fillId="0" borderId="0" xfId="2" applyFont="1"/>
    <xf numFmtId="165" fontId="6" fillId="0" borderId="0" xfId="2" applyNumberFormat="1" applyFont="1"/>
    <xf numFmtId="165" fontId="5" fillId="0" borderId="0" xfId="2" applyNumberFormat="1" applyFont="1"/>
    <xf numFmtId="165" fontId="7" fillId="0" borderId="0" xfId="2" applyNumberFormat="1" applyFont="1"/>
    <xf numFmtId="0" fontId="6" fillId="0" borderId="1" xfId="2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0" fillId="0" borderId="2" xfId="0" applyFill="1" applyBorder="1"/>
    <xf numFmtId="16" fontId="0" fillId="0" borderId="0" xfId="0" applyNumberFormat="1" applyFill="1"/>
    <xf numFmtId="164" fontId="0" fillId="0" borderId="0" xfId="1" applyNumberFormat="1" applyFont="1" applyFill="1" applyAlignment="1">
      <alignment horizontal="center" vertical="center"/>
    </xf>
    <xf numFmtId="0" fontId="0" fillId="0" borderId="0" xfId="0" applyFill="1"/>
    <xf numFmtId="0" fontId="0" fillId="0" borderId="0" xfId="0" quotePrefix="1" applyFill="1"/>
    <xf numFmtId="164" fontId="0" fillId="0" borderId="3" xfId="1" applyNumberFormat="1" applyFont="1" applyFill="1" applyBorder="1" applyAlignment="1">
      <alignment horizontal="center" vertical="center"/>
    </xf>
    <xf numFmtId="0" fontId="0" fillId="0" borderId="0" xfId="0" applyFont="1" applyFill="1" applyBorder="1"/>
    <xf numFmtId="164" fontId="0" fillId="0" borderId="0" xfId="0" applyNumberFormat="1" applyFill="1"/>
    <xf numFmtId="0" fontId="0" fillId="0" borderId="0" xfId="0" applyFill="1" applyAlignment="1">
      <alignment horizontal="right"/>
    </xf>
    <xf numFmtId="164" fontId="0" fillId="0" borderId="0" xfId="1" applyNumberFormat="1" applyFont="1" applyFill="1"/>
    <xf numFmtId="0" fontId="2" fillId="0" borderId="0" xfId="0" applyFont="1" applyFill="1"/>
    <xf numFmtId="0" fontId="0" fillId="0" borderId="0" xfId="0" quotePrefix="1" applyFill="1" applyAlignment="1">
      <alignment horizontal="right"/>
    </xf>
    <xf numFmtId="164" fontId="2" fillId="0" borderId="0" xfId="0" applyNumberFormat="1" applyFont="1" applyFill="1"/>
    <xf numFmtId="164" fontId="0" fillId="2" borderId="4" xfId="1" applyNumberFormat="1" applyFont="1" applyFill="1" applyBorder="1" applyAlignment="1">
      <alignment horizontal="center"/>
    </xf>
    <xf numFmtId="164" fontId="0" fillId="2" borderId="5" xfId="1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6" fillId="0" borderId="8" xfId="2" applyFont="1" applyBorder="1" applyAlignment="1">
      <alignment horizontal="center"/>
    </xf>
    <xf numFmtId="0" fontId="6" fillId="0" borderId="2" xfId="2" applyFont="1" applyBorder="1" applyAlignment="1">
      <alignment horizontal="center"/>
    </xf>
  </cellXfs>
  <cellStyles count="3">
    <cellStyle name="Millares" xfId="1" builtinId="3"/>
    <cellStyle name="Normal" xfId="0" builtinId="0"/>
    <cellStyle name="Normal 2" xfId="2" xr:uid="{E73B1999-8C3A-4915-A930-310A1A9715E8}"/>
  </cellStyles>
  <dxfs count="0"/>
  <tableStyles count="0" defaultTableStyle="TableStyleMedium2" defaultPivotStyle="PivotStyleLight16"/>
  <colors>
    <mruColors>
      <color rgb="FFFF8F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7F31A-F7A0-4CF0-B3FD-B5356B42E6CC}">
  <dimension ref="B2:E16"/>
  <sheetViews>
    <sheetView showGridLines="0" workbookViewId="0">
      <selection activeCell="D13" sqref="D13"/>
    </sheetView>
  </sheetViews>
  <sheetFormatPr baseColWidth="10" defaultColWidth="8.88671875" defaultRowHeight="14.4" x14ac:dyDescent="0.3"/>
  <cols>
    <col min="1" max="1" width="8.88671875" style="4"/>
    <col min="2" max="2" width="20.109375" style="4" bestFit="1" customWidth="1"/>
    <col min="3" max="4" width="12.77734375" style="6" bestFit="1" customWidth="1"/>
    <col min="5" max="5" width="33.44140625" style="4" bestFit="1" customWidth="1"/>
    <col min="6" max="16384" width="8.88671875" style="4"/>
  </cols>
  <sheetData>
    <row r="2" spans="2:5" x14ac:dyDescent="0.3">
      <c r="C2" s="39" t="s">
        <v>23</v>
      </c>
      <c r="D2" s="40"/>
    </row>
    <row r="3" spans="2:5" x14ac:dyDescent="0.3">
      <c r="B3" s="3"/>
      <c r="C3" s="9" t="s">
        <v>0</v>
      </c>
      <c r="D3" s="9" t="s">
        <v>1</v>
      </c>
      <c r="E3" s="2" t="s">
        <v>24</v>
      </c>
    </row>
    <row r="4" spans="2:5" x14ac:dyDescent="0.3">
      <c r="B4" s="3" t="s">
        <v>2</v>
      </c>
      <c r="C4" s="5">
        <v>17920</v>
      </c>
      <c r="D4" s="5"/>
      <c r="E4" s="1" t="s">
        <v>25</v>
      </c>
    </row>
    <row r="5" spans="2:5" x14ac:dyDescent="0.3">
      <c r="B5" s="3" t="s">
        <v>3</v>
      </c>
      <c r="C5" s="5"/>
      <c r="D5" s="5">
        <v>150000</v>
      </c>
      <c r="E5" s="1" t="s">
        <v>26</v>
      </c>
    </row>
    <row r="6" spans="2:5" x14ac:dyDescent="0.3">
      <c r="B6" s="3" t="s">
        <v>4</v>
      </c>
      <c r="C6" s="5">
        <v>63560</v>
      </c>
      <c r="D6" s="5"/>
      <c r="E6" s="1" t="s">
        <v>26</v>
      </c>
    </row>
    <row r="7" spans="2:5" x14ac:dyDescent="0.3">
      <c r="B7" s="3" t="s">
        <v>5</v>
      </c>
      <c r="C7" s="5">
        <v>40100</v>
      </c>
      <c r="D7" s="5"/>
      <c r="E7" s="1" t="s">
        <v>27</v>
      </c>
    </row>
    <row r="8" spans="2:5" x14ac:dyDescent="0.3">
      <c r="B8" s="3" t="s">
        <v>6</v>
      </c>
      <c r="C8" s="5">
        <v>2000</v>
      </c>
      <c r="D8" s="5"/>
      <c r="E8" s="1" t="s">
        <v>25</v>
      </c>
    </row>
    <row r="9" spans="2:5" x14ac:dyDescent="0.3">
      <c r="B9" s="3" t="s">
        <v>7</v>
      </c>
      <c r="C9" s="5">
        <v>20000</v>
      </c>
      <c r="D9" s="5"/>
      <c r="E9" s="1" t="s">
        <v>26</v>
      </c>
    </row>
    <row r="10" spans="2:5" x14ac:dyDescent="0.3">
      <c r="B10" s="3" t="s">
        <v>8</v>
      </c>
      <c r="C10" s="5">
        <v>150000</v>
      </c>
      <c r="D10" s="5"/>
      <c r="E10" s="1" t="s">
        <v>28</v>
      </c>
    </row>
    <row r="11" spans="2:5" x14ac:dyDescent="0.3">
      <c r="B11" s="3" t="s">
        <v>9</v>
      </c>
      <c r="C11" s="5">
        <v>100</v>
      </c>
      <c r="D11" s="5"/>
      <c r="E11" s="1" t="s">
        <v>29</v>
      </c>
    </row>
    <row r="12" spans="2:5" x14ac:dyDescent="0.3">
      <c r="B12" s="3" t="s">
        <v>10</v>
      </c>
      <c r="C12" s="5">
        <v>12500</v>
      </c>
      <c r="D12" s="5"/>
      <c r="E12" s="1" t="s">
        <v>30</v>
      </c>
    </row>
    <row r="13" spans="2:5" x14ac:dyDescent="0.3">
      <c r="B13" s="3" t="s">
        <v>11</v>
      </c>
      <c r="C13" s="5"/>
      <c r="D13" s="5">
        <v>23440</v>
      </c>
      <c r="E13" s="1" t="s">
        <v>31</v>
      </c>
    </row>
    <row r="14" spans="2:5" x14ac:dyDescent="0.3">
      <c r="B14" s="3" t="s">
        <v>12</v>
      </c>
      <c r="C14" s="5">
        <v>6000</v>
      </c>
      <c r="D14" s="5"/>
      <c r="E14" s="1" t="s">
        <v>25</v>
      </c>
    </row>
    <row r="15" spans="2:5" x14ac:dyDescent="0.3">
      <c r="B15" s="3" t="s">
        <v>13</v>
      </c>
      <c r="C15" s="5"/>
      <c r="D15" s="5">
        <v>138740</v>
      </c>
      <c r="E15" s="1" t="s">
        <v>26</v>
      </c>
    </row>
    <row r="16" spans="2:5" x14ac:dyDescent="0.3">
      <c r="C16" s="6">
        <f>SUM(C4:C15)</f>
        <v>312180</v>
      </c>
      <c r="D16" s="6">
        <f>SUM(D4:D15)</f>
        <v>312180</v>
      </c>
    </row>
  </sheetData>
  <mergeCells count="1">
    <mergeCell ref="C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3AA8-2E33-4FBA-941A-0D2719FAA3E7}">
  <dimension ref="A2:S48"/>
  <sheetViews>
    <sheetView showGridLines="0" workbookViewId="0">
      <selection activeCell="I35" sqref="I35"/>
    </sheetView>
  </sheetViews>
  <sheetFormatPr baseColWidth="10" defaultColWidth="8.77734375" defaultRowHeight="14.4" x14ac:dyDescent="0.3"/>
  <cols>
    <col min="2" max="2" width="9.21875" style="29" customWidth="1"/>
    <col min="3" max="6" width="8.77734375" style="29"/>
    <col min="7" max="7" width="4.5546875" style="29" customWidth="1"/>
    <col min="8" max="9" width="9.33203125" style="28" bestFit="1" customWidth="1"/>
    <col min="10" max="10" width="2.44140625" style="29" customWidth="1"/>
    <col min="11" max="11" width="10.33203125" style="29" bestFit="1" customWidth="1"/>
    <col min="12" max="12" width="14.33203125" style="29" customWidth="1"/>
    <col min="13" max="13" width="11.88671875" style="29" bestFit="1" customWidth="1"/>
    <col min="14" max="14" width="11.33203125" style="29" bestFit="1" customWidth="1"/>
    <col min="15" max="15" width="9.5546875" style="29" customWidth="1"/>
    <col min="16" max="18" width="8.77734375" style="29"/>
  </cols>
  <sheetData>
    <row r="2" spans="1:14" x14ac:dyDescent="0.3">
      <c r="B2" s="26"/>
      <c r="C2" s="26"/>
      <c r="D2" s="8"/>
      <c r="E2" s="27"/>
      <c r="F2" s="26"/>
      <c r="G2" s="26"/>
    </row>
    <row r="3" spans="1:14" x14ac:dyDescent="0.3">
      <c r="A3" t="s">
        <v>48</v>
      </c>
      <c r="B3" s="30" t="s">
        <v>49</v>
      </c>
      <c r="C3" s="29" t="s">
        <v>50</v>
      </c>
      <c r="H3" s="31"/>
      <c r="I3" s="31">
        <v>3000</v>
      </c>
      <c r="M3" s="30"/>
    </row>
    <row r="4" spans="1:14" x14ac:dyDescent="0.3">
      <c r="A4" t="s">
        <v>47</v>
      </c>
      <c r="B4" s="30" t="s">
        <v>49</v>
      </c>
      <c r="C4" s="29" t="s">
        <v>16</v>
      </c>
      <c r="E4" s="32"/>
      <c r="H4" s="31">
        <v>3000</v>
      </c>
      <c r="I4" s="31"/>
    </row>
    <row r="5" spans="1:14" x14ac:dyDescent="0.3">
      <c r="B5" s="26"/>
      <c r="C5" s="26"/>
      <c r="D5" s="8"/>
      <c r="E5" s="27"/>
      <c r="F5" s="26"/>
      <c r="G5" s="26"/>
      <c r="H5" s="31"/>
      <c r="I5" s="31"/>
    </row>
    <row r="6" spans="1:14" x14ac:dyDescent="0.3">
      <c r="A6" t="s">
        <v>47</v>
      </c>
      <c r="B6" s="30" t="s">
        <v>49</v>
      </c>
      <c r="C6" s="29" t="s">
        <v>10</v>
      </c>
      <c r="H6" s="31">
        <v>11300</v>
      </c>
      <c r="I6" s="31"/>
    </row>
    <row r="7" spans="1:14" x14ac:dyDescent="0.3">
      <c r="A7" t="s">
        <v>47</v>
      </c>
      <c r="B7" s="30" t="s">
        <v>49</v>
      </c>
      <c r="C7" s="29" t="s">
        <v>17</v>
      </c>
      <c r="H7" s="31">
        <v>2373</v>
      </c>
      <c r="I7" s="31"/>
    </row>
    <row r="8" spans="1:14" x14ac:dyDescent="0.3">
      <c r="A8" t="s">
        <v>47</v>
      </c>
      <c r="B8" s="30" t="s">
        <v>52</v>
      </c>
      <c r="C8" s="29" t="s">
        <v>11</v>
      </c>
      <c r="H8" s="31"/>
      <c r="I8" s="31">
        <f>11000*1.21-I9</f>
        <v>10310</v>
      </c>
    </row>
    <row r="9" spans="1:14" x14ac:dyDescent="0.3">
      <c r="A9" t="s">
        <v>48</v>
      </c>
      <c r="B9" s="30" t="s">
        <v>49</v>
      </c>
      <c r="C9" s="29" t="s">
        <v>51</v>
      </c>
      <c r="H9" s="31"/>
      <c r="I9" s="31">
        <v>3000</v>
      </c>
    </row>
    <row r="10" spans="1:14" x14ac:dyDescent="0.3">
      <c r="A10" t="s">
        <v>48</v>
      </c>
      <c r="B10" s="26" t="s">
        <v>49</v>
      </c>
      <c r="C10" s="26" t="s">
        <v>53</v>
      </c>
      <c r="D10" s="8"/>
      <c r="E10" s="27"/>
      <c r="F10" s="26"/>
      <c r="G10" s="26"/>
      <c r="H10" s="31"/>
      <c r="I10" s="31">
        <v>363</v>
      </c>
    </row>
    <row r="11" spans="1:14" x14ac:dyDescent="0.3">
      <c r="A11" t="s">
        <v>48</v>
      </c>
      <c r="B11" s="30" t="s">
        <v>52</v>
      </c>
      <c r="C11" s="8" t="s">
        <v>55</v>
      </c>
      <c r="H11" s="31">
        <v>11720</v>
      </c>
      <c r="I11" s="31"/>
      <c r="L11" s="33"/>
    </row>
    <row r="12" spans="1:14" x14ac:dyDescent="0.3">
      <c r="A12" t="s">
        <v>47</v>
      </c>
      <c r="B12" s="30" t="s">
        <v>52</v>
      </c>
      <c r="C12" s="29" t="s">
        <v>54</v>
      </c>
      <c r="H12" s="31"/>
      <c r="I12" s="31">
        <f>+H11</f>
        <v>11720</v>
      </c>
      <c r="L12" s="33"/>
      <c r="M12" s="8"/>
      <c r="N12" s="8"/>
    </row>
    <row r="13" spans="1:14" x14ac:dyDescent="0.3">
      <c r="A13" t="s">
        <v>48</v>
      </c>
      <c r="B13" s="30" t="s">
        <v>49</v>
      </c>
      <c r="C13" s="29" t="s">
        <v>56</v>
      </c>
      <c r="E13" s="32"/>
      <c r="H13" s="31"/>
      <c r="I13" s="31"/>
    </row>
    <row r="14" spans="1:14" x14ac:dyDescent="0.3">
      <c r="B14" s="26"/>
      <c r="C14" s="26"/>
      <c r="D14" s="8"/>
      <c r="E14" s="27"/>
      <c r="F14" s="26"/>
      <c r="G14" s="26"/>
      <c r="H14" s="31"/>
      <c r="I14" s="31"/>
    </row>
    <row r="15" spans="1:14" x14ac:dyDescent="0.3">
      <c r="A15" t="s">
        <v>47</v>
      </c>
      <c r="B15" s="30" t="s">
        <v>57</v>
      </c>
      <c r="C15" s="8" t="s">
        <v>58</v>
      </c>
      <c r="I15" s="31">
        <f>250*50</f>
        <v>12500</v>
      </c>
    </row>
    <row r="16" spans="1:14" x14ac:dyDescent="0.3">
      <c r="A16" t="s">
        <v>47</v>
      </c>
      <c r="B16" s="30" t="s">
        <v>60</v>
      </c>
      <c r="C16" s="8" t="s">
        <v>61</v>
      </c>
      <c r="I16" s="31">
        <f>53*50</f>
        <v>2650</v>
      </c>
    </row>
    <row r="17" spans="1:19" x14ac:dyDescent="0.3">
      <c r="A17" t="s">
        <v>47</v>
      </c>
      <c r="B17" s="30" t="s">
        <v>62</v>
      </c>
      <c r="C17" s="8" t="s">
        <v>63</v>
      </c>
      <c r="H17" s="31">
        <f>+I16+I15</f>
        <v>15150</v>
      </c>
      <c r="I17" s="31"/>
    </row>
    <row r="18" spans="1:19" x14ac:dyDescent="0.3">
      <c r="B18" s="26"/>
      <c r="C18" s="26"/>
      <c r="D18" s="8"/>
      <c r="E18" s="27"/>
      <c r="F18" s="26"/>
      <c r="G18" s="26"/>
      <c r="H18" s="31"/>
      <c r="I18" s="31"/>
      <c r="N18" s="34"/>
    </row>
    <row r="19" spans="1:19" x14ac:dyDescent="0.3">
      <c r="B19" s="30"/>
      <c r="H19" s="31"/>
      <c r="I19" s="31"/>
      <c r="N19" s="34"/>
    </row>
    <row r="20" spans="1:19" x14ac:dyDescent="0.3">
      <c r="A20" t="s">
        <v>47</v>
      </c>
      <c r="B20" s="30" t="s">
        <v>59</v>
      </c>
      <c r="C20" s="29" t="s">
        <v>64</v>
      </c>
      <c r="H20" s="31">
        <f>113*50</f>
        <v>5650</v>
      </c>
      <c r="I20" s="31"/>
      <c r="N20" s="34"/>
    </row>
    <row r="21" spans="1:19" x14ac:dyDescent="0.3">
      <c r="A21" t="s">
        <v>48</v>
      </c>
      <c r="B21" s="30" t="s">
        <v>62</v>
      </c>
      <c r="C21" s="29" t="s">
        <v>65</v>
      </c>
      <c r="H21" s="31"/>
      <c r="I21" s="31">
        <v>5650</v>
      </c>
      <c r="K21" s="35"/>
      <c r="N21" s="34"/>
      <c r="R21" s="34"/>
    </row>
    <row r="22" spans="1:19" x14ac:dyDescent="0.3">
      <c r="B22" s="26"/>
      <c r="C22" s="26"/>
      <c r="D22" s="8"/>
      <c r="E22" s="27"/>
      <c r="F22" s="26"/>
      <c r="G22" s="26"/>
      <c r="H22" s="31"/>
      <c r="I22" s="31"/>
      <c r="N22" s="36"/>
      <c r="O22" s="36"/>
      <c r="S22" s="7"/>
    </row>
    <row r="23" spans="1:19" x14ac:dyDescent="0.3">
      <c r="A23" t="s">
        <v>47</v>
      </c>
      <c r="B23" s="30" t="s">
        <v>59</v>
      </c>
      <c r="C23" s="29" t="s">
        <v>66</v>
      </c>
      <c r="H23" s="31">
        <v>100</v>
      </c>
      <c r="I23" s="31"/>
      <c r="N23" s="36"/>
      <c r="O23" s="36"/>
    </row>
    <row r="24" spans="1:19" x14ac:dyDescent="0.3">
      <c r="A24" t="s">
        <v>47</v>
      </c>
      <c r="B24" s="30" t="s">
        <v>49</v>
      </c>
      <c r="C24" s="29" t="s">
        <v>67</v>
      </c>
      <c r="H24" s="31">
        <f>+H23*0.21</f>
        <v>21</v>
      </c>
      <c r="I24" s="31"/>
    </row>
    <row r="25" spans="1:19" x14ac:dyDescent="0.3">
      <c r="A25" t="s">
        <v>47</v>
      </c>
      <c r="B25" s="26" t="s">
        <v>62</v>
      </c>
      <c r="C25" s="26" t="s">
        <v>68</v>
      </c>
      <c r="D25" s="8"/>
      <c r="E25" s="27"/>
      <c r="F25" s="26"/>
      <c r="G25" s="26"/>
      <c r="H25" s="31">
        <v>200</v>
      </c>
      <c r="I25" s="31"/>
    </row>
    <row r="26" spans="1:19" x14ac:dyDescent="0.3">
      <c r="A26" t="s">
        <v>47</v>
      </c>
      <c r="B26" s="30" t="s">
        <v>59</v>
      </c>
      <c r="C26" s="8" t="s">
        <v>66</v>
      </c>
      <c r="H26" s="31">
        <v>30</v>
      </c>
      <c r="I26" s="31"/>
    </row>
    <row r="27" spans="1:19" x14ac:dyDescent="0.3">
      <c r="A27" t="s">
        <v>48</v>
      </c>
      <c r="B27" s="30" t="s">
        <v>62</v>
      </c>
      <c r="C27" s="8" t="s">
        <v>69</v>
      </c>
      <c r="H27" s="31"/>
      <c r="I27" s="31">
        <v>351</v>
      </c>
    </row>
    <row r="28" spans="1:19" x14ac:dyDescent="0.3">
      <c r="A28" t="s">
        <v>47</v>
      </c>
      <c r="B28" s="30" t="s">
        <v>62</v>
      </c>
      <c r="C28" s="8" t="s">
        <v>69</v>
      </c>
      <c r="H28" s="31">
        <v>351</v>
      </c>
      <c r="I28" s="31"/>
    </row>
    <row r="29" spans="1:19" x14ac:dyDescent="0.3">
      <c r="A29" t="s">
        <v>48</v>
      </c>
      <c r="B29" s="30" t="s">
        <v>62</v>
      </c>
      <c r="C29" s="8" t="s">
        <v>50</v>
      </c>
      <c r="H29" s="31"/>
      <c r="I29" s="31">
        <f>+H28</f>
        <v>351</v>
      </c>
    </row>
    <row r="30" spans="1:19" x14ac:dyDescent="0.3">
      <c r="B30" s="30"/>
      <c r="H30" s="31"/>
      <c r="I30" s="31"/>
    </row>
    <row r="31" spans="1:19" x14ac:dyDescent="0.3">
      <c r="B31" s="26"/>
      <c r="C31" s="26"/>
      <c r="D31" s="8"/>
      <c r="E31" s="27"/>
      <c r="F31" s="26"/>
      <c r="G31" s="26"/>
      <c r="H31" s="31"/>
      <c r="I31" s="31"/>
    </row>
    <row r="32" spans="1:19" x14ac:dyDescent="0.3">
      <c r="A32" t="s">
        <v>48</v>
      </c>
      <c r="B32" s="30" t="s">
        <v>60</v>
      </c>
      <c r="C32" s="8" t="s">
        <v>61</v>
      </c>
      <c r="D32" s="8"/>
      <c r="H32" s="31">
        <f>+I16</f>
        <v>2650</v>
      </c>
      <c r="I32" s="31"/>
    </row>
    <row r="33" spans="1:14" x14ac:dyDescent="0.3">
      <c r="A33" t="s">
        <v>48</v>
      </c>
      <c r="B33" s="30" t="s">
        <v>62</v>
      </c>
      <c r="C33" s="8" t="s">
        <v>67</v>
      </c>
      <c r="E33" s="32"/>
      <c r="H33" s="31"/>
      <c r="I33" s="31">
        <f>+H24+H7</f>
        <v>2394</v>
      </c>
    </row>
    <row r="34" spans="1:14" x14ac:dyDescent="0.3">
      <c r="A34" t="s">
        <v>48</v>
      </c>
      <c r="B34" s="26" t="s">
        <v>62</v>
      </c>
      <c r="C34" s="26" t="s">
        <v>70</v>
      </c>
      <c r="D34" s="8"/>
      <c r="E34" s="27"/>
      <c r="F34" s="26"/>
      <c r="G34" s="26"/>
      <c r="H34" s="31"/>
      <c r="I34" s="31">
        <f>+H32-I33</f>
        <v>256</v>
      </c>
    </row>
    <row r="35" spans="1:14" x14ac:dyDescent="0.3">
      <c r="B35" s="30"/>
      <c r="H35" s="31"/>
      <c r="I35" s="31"/>
      <c r="K35" s="37"/>
      <c r="M35" s="33"/>
    </row>
    <row r="36" spans="1:14" x14ac:dyDescent="0.3">
      <c r="A36" t="s">
        <v>47</v>
      </c>
      <c r="B36" s="30" t="s">
        <v>59</v>
      </c>
      <c r="C36" s="29" t="s">
        <v>72</v>
      </c>
      <c r="H36" s="31">
        <v>18570</v>
      </c>
      <c r="I36" s="31"/>
      <c r="K36" s="37" t="s">
        <v>74</v>
      </c>
      <c r="M36" s="33"/>
    </row>
    <row r="37" spans="1:14" x14ac:dyDescent="0.3">
      <c r="A37" t="s">
        <v>47</v>
      </c>
      <c r="B37" s="30" t="s">
        <v>71</v>
      </c>
      <c r="C37" s="29" t="s">
        <v>73</v>
      </c>
      <c r="H37" s="31"/>
      <c r="I37" s="31"/>
      <c r="M37" s="33"/>
    </row>
    <row r="38" spans="1:14" x14ac:dyDescent="0.3">
      <c r="B38" s="30"/>
      <c r="H38" s="31"/>
      <c r="I38" s="31"/>
    </row>
    <row r="39" spans="1:14" x14ac:dyDescent="0.3">
      <c r="B39" s="26"/>
      <c r="C39" s="26"/>
      <c r="D39" s="8"/>
      <c r="E39" s="27"/>
      <c r="F39" s="26"/>
      <c r="G39" s="26"/>
      <c r="H39" s="31"/>
      <c r="I39" s="31"/>
      <c r="L39" s="36"/>
      <c r="M39" s="38"/>
    </row>
    <row r="40" spans="1:14" x14ac:dyDescent="0.3">
      <c r="B40" s="30"/>
      <c r="H40" s="31"/>
      <c r="I40" s="31"/>
    </row>
    <row r="41" spans="1:14" x14ac:dyDescent="0.3">
      <c r="B41" s="30"/>
      <c r="H41" s="31"/>
      <c r="I41" s="31"/>
    </row>
    <row r="42" spans="1:14" x14ac:dyDescent="0.3">
      <c r="H42" s="31"/>
      <c r="I42" s="31"/>
      <c r="M42" s="41"/>
      <c r="N42" s="41"/>
    </row>
    <row r="43" spans="1:14" x14ac:dyDescent="0.3">
      <c r="H43" s="31"/>
      <c r="I43" s="31"/>
      <c r="N43" s="33"/>
    </row>
    <row r="44" spans="1:14" x14ac:dyDescent="0.3">
      <c r="N44" s="33"/>
    </row>
    <row r="45" spans="1:14" x14ac:dyDescent="0.3">
      <c r="M45" s="36"/>
      <c r="N45" s="38"/>
    </row>
    <row r="46" spans="1:14" x14ac:dyDescent="0.3">
      <c r="N46" s="33"/>
    </row>
    <row r="47" spans="1:14" x14ac:dyDescent="0.3">
      <c r="M47" s="36"/>
      <c r="N47" s="38"/>
    </row>
    <row r="48" spans="1:14" x14ac:dyDescent="0.3">
      <c r="M48" s="36"/>
      <c r="N48" s="38"/>
    </row>
  </sheetData>
  <mergeCells count="1">
    <mergeCell ref="M42:N4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EA08BA-C074-4114-A70A-CAB41D25E54A}">
          <x14:formula1>
            <xm:f>'Balance y ESP'!$A$5:$A$26</xm:f>
          </x14:formula1>
          <xm:sqref>C2:C1048576</xm:sqref>
        </x14:dataValidation>
        <x14:dataValidation type="list" showDropDown="1" showInputMessage="1" showErrorMessage="1" xr:uid="{C6C299C8-05E6-41AC-B16F-913A88DC92AB}">
          <x14:formula1>
            <xm:f>'Balance y ESP'!C5:C26</xm:f>
          </x14:formula1>
          <xm:sqref>D1:D1048576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BD4C-8D56-4321-8D48-C0D022FEEF2C}">
  <dimension ref="A2:K52"/>
  <sheetViews>
    <sheetView showGridLines="0" tabSelected="1" zoomScale="80" zoomScaleNormal="80" workbookViewId="0">
      <selection activeCell="H25" sqref="H25"/>
    </sheetView>
  </sheetViews>
  <sheetFormatPr baseColWidth="10" defaultColWidth="8.77734375" defaultRowHeight="14.4" x14ac:dyDescent="0.3"/>
  <cols>
    <col min="1" max="1" width="30.77734375" style="13" bestFit="1" customWidth="1"/>
    <col min="2" max="2" width="34.21875" style="13" bestFit="1" customWidth="1"/>
    <col min="3" max="3" width="11.6640625" style="13" bestFit="1" customWidth="1"/>
    <col min="4" max="7" width="8.77734375" style="13"/>
    <col min="8" max="8" width="17.21875" style="13" bestFit="1" customWidth="1"/>
    <col min="9" max="9" width="8.77734375" style="13"/>
    <col min="10" max="10" width="17.77734375" style="13" bestFit="1" customWidth="1"/>
    <col min="11" max="16384" width="8.77734375" style="13"/>
  </cols>
  <sheetData>
    <row r="2" spans="1:11" x14ac:dyDescent="0.3">
      <c r="A2" s="12" t="s">
        <v>32</v>
      </c>
    </row>
    <row r="3" spans="1:11" x14ac:dyDescent="0.3">
      <c r="C3" s="42" t="s">
        <v>34</v>
      </c>
      <c r="D3" s="43"/>
      <c r="E3" s="43"/>
      <c r="F3" s="43"/>
      <c r="H3" s="12" t="s">
        <v>33</v>
      </c>
    </row>
    <row r="4" spans="1:11" s="25" customFormat="1" ht="28.8" x14ac:dyDescent="0.3">
      <c r="A4" s="23" t="s">
        <v>35</v>
      </c>
      <c r="B4" s="24" t="s">
        <v>24</v>
      </c>
      <c r="C4" s="23" t="s">
        <v>15</v>
      </c>
      <c r="D4" s="23" t="s">
        <v>14</v>
      </c>
      <c r="E4" s="23" t="s">
        <v>45</v>
      </c>
      <c r="F4" s="23" t="s">
        <v>46</v>
      </c>
    </row>
    <row r="5" spans="1:11" x14ac:dyDescent="0.3">
      <c r="A5" s="10" t="s">
        <v>2</v>
      </c>
      <c r="B5" s="10" t="s">
        <v>25</v>
      </c>
      <c r="C5" s="14">
        <f>+SUMIF('Saldos al 31.05'!$B$4:$B$15, 'Balance y ESP'!$A5, 'Saldos al 31.05'!$C$4:$C$15)+(SUMIF('Libro diario junio'!C:C, 'Libro diario junio'!C3, 'Libro diario junio'!H:H))</f>
        <v>17920</v>
      </c>
      <c r="D5" s="14">
        <f>+SUMIF('Saldos al 31.05'!$B$4:$B$15, 'Balance y ESP'!$A5, 'Saldos al 31.05'!$C$4:$C$15)+(SUMIF('Libro diario junio'!D$3:D$44, 'Libro diario junio'!D3, 'Libro diario junio'!$H:$H))</f>
        <v>17920</v>
      </c>
      <c r="E5" s="14">
        <f>+C5-D5</f>
        <v>0</v>
      </c>
      <c r="F5" s="16"/>
      <c r="H5" s="10" t="s">
        <v>25</v>
      </c>
      <c r="I5" s="14">
        <f>+SUMIF($B$5:$B$26, $B5, E$5:E$26)</f>
        <v>2394</v>
      </c>
      <c r="J5" s="10" t="s">
        <v>31</v>
      </c>
      <c r="K5" s="15"/>
    </row>
    <row r="6" spans="1:11" x14ac:dyDescent="0.3">
      <c r="A6" s="10" t="s">
        <v>3</v>
      </c>
      <c r="B6" s="10" t="s">
        <v>26</v>
      </c>
      <c r="C6" s="14">
        <f>+SUMIF('Saldos al 31.05'!$B$4:$B$15, 'Balance y ESP'!$A6, 'Saldos al 31.05'!$C$4:$C$15)+(SUMIF('Libro diario junio'!C:C, 'Libro diario junio'!C4, 'Libro diario junio'!H:H))</f>
        <v>3000</v>
      </c>
      <c r="D6" s="14">
        <f>+SUMIF('Saldos al 31.05'!$B$4:$B$15, 'Balance y ESP'!$A6, 'Saldos al 31.05'!$C$4:$C$15)+(SUMIF('Libro diario junio'!D$3:D$44, 'Libro diario junio'!D4, 'Libro diario junio'!$H:$H))</f>
        <v>0</v>
      </c>
      <c r="E6" s="14">
        <f t="shared" ref="E6:E26" si="0">+C6-D6</f>
        <v>3000</v>
      </c>
      <c r="F6" s="16"/>
      <c r="H6" s="10" t="s">
        <v>27</v>
      </c>
      <c r="I6" s="14"/>
      <c r="J6" s="16" t="s">
        <v>36</v>
      </c>
      <c r="K6" s="17"/>
    </row>
    <row r="7" spans="1:11" x14ac:dyDescent="0.3">
      <c r="A7" s="10" t="s">
        <v>4</v>
      </c>
      <c r="B7" s="10" t="s">
        <v>26</v>
      </c>
      <c r="C7" s="14">
        <f>+SUMIF('Saldos al 31.05'!$B$4:$B$15, 'Balance y ESP'!$A7, 'Saldos al 31.05'!$C$4:$C$15)+(SUMIF('Libro diario junio'!C:C, 'Libro diario junio'!C5, 'Libro diario junio'!H:H))</f>
        <v>63560</v>
      </c>
      <c r="D7" s="14">
        <f>+SUMIF('Saldos al 31.05'!$B$4:$B$15, 'Balance y ESP'!$A7, 'Saldos al 31.05'!$C$4:$C$15)+(SUMIF('Libro diario junio'!D$3:D$44, 'Libro diario junio'!D5, 'Libro diario junio'!$H:$H))</f>
        <v>63560</v>
      </c>
      <c r="E7" s="14">
        <f t="shared" si="0"/>
        <v>0</v>
      </c>
      <c r="F7" s="16"/>
      <c r="H7" s="10" t="s">
        <v>29</v>
      </c>
      <c r="I7" s="14"/>
    </row>
    <row r="8" spans="1:11" x14ac:dyDescent="0.3">
      <c r="A8" s="10" t="s">
        <v>5</v>
      </c>
      <c r="B8" s="10" t="s">
        <v>27</v>
      </c>
      <c r="C8" s="14">
        <f>+SUMIF('Saldos al 31.05'!$B$4:$B$15, 'Balance y ESP'!$A8, 'Saldos al 31.05'!$C$4:$C$15)+(SUMIF('Libro diario junio'!C:C, 'Libro diario junio'!C6, 'Libro diario junio'!H:H))</f>
        <v>51400</v>
      </c>
      <c r="D8" s="14">
        <f>+SUMIF('Saldos al 31.05'!$B$4:$B$15, 'Balance y ESP'!$A8, 'Saldos al 31.05'!$C$4:$C$15)+(SUMIF('Libro diario junio'!D$3:D$44, 'Libro diario junio'!D6, 'Libro diario junio'!$H:$H))</f>
        <v>40100</v>
      </c>
      <c r="E8" s="14">
        <f t="shared" si="0"/>
        <v>11300</v>
      </c>
      <c r="F8" s="16"/>
      <c r="H8" s="10" t="s">
        <v>30</v>
      </c>
      <c r="I8" s="14"/>
      <c r="J8" s="10" t="s">
        <v>26</v>
      </c>
      <c r="K8" s="14"/>
    </row>
    <row r="9" spans="1:11" x14ac:dyDescent="0.3">
      <c r="A9" s="10" t="s">
        <v>6</v>
      </c>
      <c r="B9" s="10" t="s">
        <v>25</v>
      </c>
      <c r="C9" s="14">
        <f>+SUMIF('Saldos al 31.05'!$B$4:$B$15, 'Balance y ESP'!$A9, 'Saldos al 31.05'!$C$4:$C$15)+(SUMIF('Libro diario junio'!C:C, 'Libro diario junio'!C7, 'Libro diario junio'!H:H))</f>
        <v>4394</v>
      </c>
      <c r="D9" s="14">
        <f>+SUMIF('Saldos al 31.05'!$B$4:$B$15, 'Balance y ESP'!$A9, 'Saldos al 31.05'!$C$4:$C$15)+(SUMIF('Libro diario junio'!D$3:D$44, 'Libro diario junio'!D7, 'Libro diario junio'!$H:$H))</f>
        <v>2000</v>
      </c>
      <c r="E9" s="14">
        <f t="shared" si="0"/>
        <v>2394</v>
      </c>
      <c r="F9" s="16"/>
      <c r="H9" s="10" t="s">
        <v>28</v>
      </c>
      <c r="I9" s="14"/>
      <c r="K9" s="18"/>
    </row>
    <row r="10" spans="1:11" x14ac:dyDescent="0.3">
      <c r="A10" s="10" t="s">
        <v>7</v>
      </c>
      <c r="B10" s="10" t="s">
        <v>26</v>
      </c>
      <c r="C10" s="14">
        <f>+SUMIF('Saldos al 31.05'!$B$4:$B$15, 'Balance y ESP'!$A10, 'Saldos al 31.05'!$C$4:$C$15)+(SUMIF('Libro diario junio'!C:C, 'Libro diario junio'!C8, 'Libro diario junio'!H:H))</f>
        <v>31720</v>
      </c>
      <c r="D10" s="14">
        <f>+SUMIF('Saldos al 31.05'!$B$4:$B$15, 'Balance y ESP'!$A10, 'Saldos al 31.05'!$C$4:$C$15)+(SUMIF('Libro diario junio'!D$3:D$44, 'Libro diario junio'!D8, 'Libro diario junio'!$H:$H))</f>
        <v>20000</v>
      </c>
      <c r="E10" s="14">
        <f t="shared" si="0"/>
        <v>11720</v>
      </c>
      <c r="F10" s="16"/>
      <c r="H10" s="19" t="s">
        <v>37</v>
      </c>
      <c r="I10" s="20"/>
      <c r="J10" s="19" t="s">
        <v>38</v>
      </c>
      <c r="K10" s="20"/>
    </row>
    <row r="11" spans="1:11" x14ac:dyDescent="0.3">
      <c r="A11" s="10" t="s">
        <v>8</v>
      </c>
      <c r="B11" s="10" t="s">
        <v>28</v>
      </c>
      <c r="C11" s="14">
        <f>+SUMIF('Saldos al 31.05'!$B$4:$B$15, 'Balance y ESP'!$A11, 'Saldos al 31.05'!$C$4:$C$15)+(SUMIF('Libro diario junio'!C:C, 'Libro diario junio'!C9, 'Libro diario junio'!H:H))</f>
        <v>153000</v>
      </c>
      <c r="D11" s="14">
        <f>+SUMIF('Saldos al 31.05'!$B$4:$B$15, 'Balance y ESP'!$A11, 'Saldos al 31.05'!$C$4:$C$15)+(SUMIF('Libro diario junio'!D$3:D$44, 'Libro diario junio'!D9, 'Libro diario junio'!$H:$H))</f>
        <v>150000</v>
      </c>
      <c r="E11" s="14">
        <f t="shared" si="0"/>
        <v>3000</v>
      </c>
      <c r="F11" s="16"/>
    </row>
    <row r="12" spans="1:11" x14ac:dyDescent="0.3">
      <c r="A12" s="10" t="s">
        <v>9</v>
      </c>
      <c r="B12" s="10" t="s">
        <v>29</v>
      </c>
      <c r="C12" s="14">
        <f>+SUMIF('Saldos al 31.05'!$B$4:$B$15, 'Balance y ESP'!$A12, 'Saldos al 31.05'!$C$4:$C$15)+(SUMIF('Libro diario junio'!C:C, 'Libro diario junio'!C10, 'Libro diario junio'!H:H))</f>
        <v>100</v>
      </c>
      <c r="D12" s="14">
        <f>+SUMIF('Saldos al 31.05'!$B$4:$B$15, 'Balance y ESP'!$A12, 'Saldos al 31.05'!$C$4:$C$15)+(SUMIF('Libro diario junio'!D$3:D$44, 'Libro diario junio'!D10, 'Libro diario junio'!$H:$H))</f>
        <v>100</v>
      </c>
      <c r="E12" s="14">
        <f t="shared" si="0"/>
        <v>0</v>
      </c>
      <c r="F12" s="16"/>
    </row>
    <row r="13" spans="1:11" x14ac:dyDescent="0.3">
      <c r="A13" s="10" t="s">
        <v>10</v>
      </c>
      <c r="B13" s="10" t="s">
        <v>30</v>
      </c>
      <c r="C13" s="14">
        <f>+SUMIF('Saldos al 31.05'!$B$4:$B$15, 'Balance y ESP'!$A13, 'Saldos al 31.05'!$C$4:$C$15)+(SUMIF('Libro diario junio'!C:C, 'Libro diario junio'!C11, 'Libro diario junio'!H:H))</f>
        <v>24220</v>
      </c>
      <c r="D13" s="14">
        <f>+SUMIF('Saldos al 31.05'!$B$4:$B$15, 'Balance y ESP'!$A13, 'Saldos al 31.05'!$C$4:$C$15)+(SUMIF('Libro diario junio'!D$3:D$44, 'Libro diario junio'!D11, 'Libro diario junio'!$H:$H))</f>
        <v>12500</v>
      </c>
      <c r="E13" s="14">
        <f t="shared" si="0"/>
        <v>11720</v>
      </c>
      <c r="F13" s="16"/>
      <c r="H13" s="12" t="s">
        <v>39</v>
      </c>
    </row>
    <row r="14" spans="1:11" x14ac:dyDescent="0.3">
      <c r="A14" s="10" t="s">
        <v>11</v>
      </c>
      <c r="B14" s="10" t="s">
        <v>31</v>
      </c>
      <c r="C14" s="14">
        <f>+SUMIF('Saldos al 31.05'!$B$4:$B$15, 'Balance y ESP'!$A14, 'Saldos al 31.05'!$C$4:$C$15)+(SUMIF('Libro diario junio'!C:C, 'Libro diario junio'!C12, 'Libro diario junio'!H:H))</f>
        <v>0</v>
      </c>
      <c r="D14" s="14">
        <f>+SUMIF('Saldos al 31.05'!$B$4:$B$15, 'Balance y ESP'!$A14, 'Saldos al 31.05'!$C$4:$C$15)+(SUMIF('Libro diario junio'!D$3:D$44, 'Libro diario junio'!D12, 'Libro diario junio'!$H:$H))</f>
        <v>0</v>
      </c>
      <c r="E14" s="14">
        <f t="shared" si="0"/>
        <v>0</v>
      </c>
      <c r="F14" s="16"/>
      <c r="H14" s="13" t="s">
        <v>40</v>
      </c>
      <c r="I14" s="21"/>
    </row>
    <row r="15" spans="1:11" x14ac:dyDescent="0.3">
      <c r="A15" s="10" t="s">
        <v>12</v>
      </c>
      <c r="B15" s="10" t="s">
        <v>25</v>
      </c>
      <c r="C15" s="14">
        <f>+SUMIF('Saldos al 31.05'!$B$4:$B$15, 'Balance y ESP'!$A15, 'Saldos al 31.05'!$C$4:$C$15)+(SUMIF('Libro diario junio'!C:C, 'Libro diario junio'!C13, 'Libro diario junio'!H:H))</f>
        <v>6000</v>
      </c>
      <c r="D15" s="14">
        <f>+SUMIF('Saldos al 31.05'!$B$4:$B$15, 'Balance y ESP'!$A15, 'Saldos al 31.05'!$C$4:$C$15)+(SUMIF('Libro diario junio'!D$3:D$44, 'Libro diario junio'!D13, 'Libro diario junio'!$H:$H))</f>
        <v>6000</v>
      </c>
      <c r="E15" s="14">
        <f t="shared" si="0"/>
        <v>0</v>
      </c>
      <c r="F15" s="16"/>
      <c r="H15" s="13" t="s">
        <v>41</v>
      </c>
      <c r="I15" s="21"/>
    </row>
    <row r="16" spans="1:11" x14ac:dyDescent="0.3">
      <c r="A16" s="10" t="s">
        <v>13</v>
      </c>
      <c r="B16" s="10" t="s">
        <v>26</v>
      </c>
      <c r="C16" s="14">
        <f>+SUMIF('Saldos al 31.05'!$B$4:$B$15, 'Balance y ESP'!$A16, 'Saldos al 31.05'!$C$4:$C$15)+(SUMIF('Libro diario junio'!C:C, 'Libro diario junio'!C14, 'Libro diario junio'!H:H))</f>
        <v>0</v>
      </c>
      <c r="D16" s="14">
        <f>+SUMIF('Saldos al 31.05'!$B$4:$B$15, 'Balance y ESP'!$A16, 'Saldos al 31.05'!$C$4:$C$15)+(SUMIF('Libro diario junio'!D$3:D$44, 'Libro diario junio'!D14, 'Libro diario junio'!$H:$H))</f>
        <v>0</v>
      </c>
      <c r="E16" s="14">
        <f t="shared" si="0"/>
        <v>0</v>
      </c>
      <c r="F16" s="16"/>
      <c r="I16" s="22"/>
    </row>
    <row r="17" spans="1:6" x14ac:dyDescent="0.3">
      <c r="A17" s="10" t="s">
        <v>16</v>
      </c>
      <c r="B17" s="16" t="s">
        <v>29</v>
      </c>
      <c r="C17" s="14">
        <f>+SUMIF('Saldos al 31.05'!$B$4:$B$15, 'Balance y ESP'!$A17, 'Saldos al 31.05'!$C$4:$C$15)+(SUMIF('Libro diario junio'!C:C, 'Libro diario junio'!C15, 'Libro diario junio'!H:H))</f>
        <v>0</v>
      </c>
      <c r="D17" s="14">
        <f>+SUMIF('Saldos al 31.05'!$B$4:$B$15, 'Balance y ESP'!$A17, 'Saldos al 31.05'!$C$4:$C$15)+(SUMIF('Libro diario junio'!D$3:D$44, 'Libro diario junio'!D15, 'Libro diario junio'!$H:$H))</f>
        <v>0</v>
      </c>
      <c r="E17" s="14">
        <f t="shared" si="0"/>
        <v>0</v>
      </c>
      <c r="F17" s="16"/>
    </row>
    <row r="18" spans="1:6" x14ac:dyDescent="0.3">
      <c r="A18" s="10" t="s">
        <v>17</v>
      </c>
      <c r="B18" s="16" t="s">
        <v>29</v>
      </c>
      <c r="C18" s="14">
        <f>+SUMIF('Saldos al 31.05'!$B$4:$B$15, 'Balance y ESP'!$A18, 'Saldos al 31.05'!$C$4:$C$15)+(SUMIF('Libro diario junio'!C:C, 'Libro diario junio'!C16, 'Libro diario junio'!H:H))</f>
        <v>2650</v>
      </c>
      <c r="D18" s="14">
        <f>+SUMIF('Saldos al 31.05'!$B$4:$B$15, 'Balance y ESP'!$A18, 'Saldos al 31.05'!$C$4:$C$15)+(SUMIF('Libro diario junio'!D$3:D$44, 'Libro diario junio'!D16, 'Libro diario junio'!$H:$H))</f>
        <v>0</v>
      </c>
      <c r="E18" s="14">
        <f t="shared" si="0"/>
        <v>2650</v>
      </c>
      <c r="F18" s="16"/>
    </row>
    <row r="19" spans="1:6" x14ac:dyDescent="0.3">
      <c r="A19" s="10" t="s">
        <v>18</v>
      </c>
      <c r="B19" s="16" t="s">
        <v>31</v>
      </c>
      <c r="C19" s="14">
        <f>+SUMIF('Saldos al 31.05'!$B$4:$B$15, 'Balance y ESP'!$A19, 'Saldos al 31.05'!$C$4:$C$15)+(SUMIF('Libro diario junio'!C:C, 'Libro diario junio'!C17, 'Libro diario junio'!H:H))</f>
        <v>15150</v>
      </c>
      <c r="D19" s="14">
        <f>+SUMIF('Saldos al 31.05'!$B$4:$B$15, 'Balance y ESP'!$A19, 'Saldos al 31.05'!$C$4:$C$15)+(SUMIF('Libro diario junio'!D$3:D$44, 'Libro diario junio'!D17, 'Libro diario junio'!$H:$H))</f>
        <v>0</v>
      </c>
      <c r="E19" s="14">
        <f t="shared" si="0"/>
        <v>15150</v>
      </c>
      <c r="F19" s="16"/>
    </row>
    <row r="20" spans="1:6" x14ac:dyDescent="0.3">
      <c r="A20" s="10" t="s">
        <v>42</v>
      </c>
      <c r="B20" s="16" t="s">
        <v>27</v>
      </c>
      <c r="C20" s="14">
        <f>+SUMIF('Saldos al 31.05'!$B$4:$B$15, 'Balance y ESP'!$A20, 'Saldos al 31.05'!$C$4:$C$15)+(SUMIF('Libro diario junio'!C:C, 'Libro diario junio'!C18, 'Libro diario junio'!H:H))</f>
        <v>0</v>
      </c>
      <c r="D20" s="14">
        <f>+SUMIF('Saldos al 31.05'!$B$4:$B$15, 'Balance y ESP'!$A20, 'Saldos al 31.05'!$C$4:$C$15)+(SUMIF('Libro diario junio'!D$3:D$44, 'Libro diario junio'!D18, 'Libro diario junio'!$H:$H))</f>
        <v>0</v>
      </c>
      <c r="E20" s="14">
        <f t="shared" si="0"/>
        <v>0</v>
      </c>
      <c r="F20" s="16"/>
    </row>
    <row r="21" spans="1:6" x14ac:dyDescent="0.3">
      <c r="A21" s="10" t="s">
        <v>19</v>
      </c>
      <c r="B21" s="16" t="s">
        <v>36</v>
      </c>
      <c r="C21" s="14">
        <f>+SUMIF('Saldos al 31.05'!$B$4:$B$15, 'Balance y ESP'!$A21, 'Saldos al 31.05'!$C$4:$C$15)+(SUMIF('Libro diario junio'!C:C, 'Libro diario junio'!C19, 'Libro diario junio'!H:H))</f>
        <v>0</v>
      </c>
      <c r="D21" s="14">
        <f>+SUMIF('Saldos al 31.05'!$B$4:$B$15, 'Balance y ESP'!$A21, 'Saldos al 31.05'!$C$4:$C$15)+(SUMIF('Libro diario junio'!D$3:D$44, 'Libro diario junio'!D19, 'Libro diario junio'!$H:$H))</f>
        <v>0</v>
      </c>
      <c r="E21" s="14">
        <f t="shared" si="0"/>
        <v>0</v>
      </c>
      <c r="F21" s="16"/>
    </row>
    <row r="22" spans="1:6" x14ac:dyDescent="0.3">
      <c r="A22" s="10" t="s">
        <v>43</v>
      </c>
      <c r="B22" s="16" t="s">
        <v>26</v>
      </c>
      <c r="C22" s="14">
        <f>+SUMIF('Saldos al 31.05'!$B$4:$B$15, 'Balance y ESP'!$A22, 'Saldos al 31.05'!$C$4:$C$15)+(SUMIF('Libro diario junio'!C:C, 'Libro diario junio'!C20, 'Libro diario junio'!H:H))</f>
        <v>5650</v>
      </c>
      <c r="D22" s="14">
        <f>+SUMIF('Saldos al 31.05'!$B$4:$B$15, 'Balance y ESP'!$A22, 'Saldos al 31.05'!$C$4:$C$15)+(SUMIF('Libro diario junio'!D$3:D$44, 'Libro diario junio'!D20, 'Libro diario junio'!$H:$H))</f>
        <v>0</v>
      </c>
      <c r="E22" s="14">
        <f t="shared" si="0"/>
        <v>5650</v>
      </c>
      <c r="F22" s="16"/>
    </row>
    <row r="23" spans="1:6" x14ac:dyDescent="0.3">
      <c r="A23" s="10" t="s">
        <v>20</v>
      </c>
      <c r="B23" s="16" t="s">
        <v>29</v>
      </c>
      <c r="C23" s="14">
        <f>+SUMIF('Saldos al 31.05'!$B$4:$B$15, 'Balance y ESP'!$A23, 'Saldos al 31.05'!$C$4:$C$15)+(SUMIF('Libro diario junio'!C:C, 'Libro diario junio'!C21, 'Libro diario junio'!H:H))</f>
        <v>11300</v>
      </c>
      <c r="D23" s="14">
        <f>+SUMIF('Saldos al 31.05'!$B$4:$B$15, 'Balance y ESP'!$A23, 'Saldos al 31.05'!$C$4:$C$15)+(SUMIF('Libro diario junio'!D$3:D$44, 'Libro diario junio'!D21, 'Libro diario junio'!$H:$H))</f>
        <v>0</v>
      </c>
      <c r="E23" s="14">
        <f t="shared" si="0"/>
        <v>11300</v>
      </c>
      <c r="F23" s="16"/>
    </row>
    <row r="24" spans="1:6" x14ac:dyDescent="0.3">
      <c r="A24" s="10" t="s">
        <v>21</v>
      </c>
      <c r="B24" s="16" t="s">
        <v>36</v>
      </c>
      <c r="C24" s="14">
        <f>+SUMIF('Saldos al 31.05'!$B$4:$B$15, 'Balance y ESP'!$A24, 'Saldos al 31.05'!$C$4:$C$15)+(SUMIF('Libro diario junio'!C:C, 'Libro diario junio'!C22, 'Libro diario junio'!H:H))</f>
        <v>0</v>
      </c>
      <c r="D24" s="14">
        <f>+SUMIF('Saldos al 31.05'!$B$4:$B$15, 'Balance y ESP'!$A24, 'Saldos al 31.05'!$C$4:$C$15)+(SUMIF('Libro diario junio'!D$3:D$44, 'Libro diario junio'!D22, 'Libro diario junio'!$H:$H))</f>
        <v>0</v>
      </c>
      <c r="E24" s="14">
        <f t="shared" si="0"/>
        <v>0</v>
      </c>
      <c r="F24" s="16"/>
    </row>
    <row r="25" spans="1:6" x14ac:dyDescent="0.3">
      <c r="A25" s="10" t="s">
        <v>44</v>
      </c>
      <c r="B25" s="16" t="s">
        <v>26</v>
      </c>
      <c r="C25" s="14">
        <f>+SUMIF('Saldos al 31.05'!$B$4:$B$15, 'Balance y ESP'!$A25, 'Saldos al 31.05'!$C$4:$C$15)+(SUMIF('Libro diario junio'!C:C, 'Libro diario junio'!C23, 'Libro diario junio'!H:H))</f>
        <v>130</v>
      </c>
      <c r="D25" s="14">
        <f>+SUMIF('Saldos al 31.05'!$B$4:$B$15, 'Balance y ESP'!$A25, 'Saldos al 31.05'!$C$4:$C$15)+(SUMIF('Libro diario junio'!D$3:D$44, 'Libro diario junio'!D23, 'Libro diario junio'!$H:$H))</f>
        <v>0</v>
      </c>
      <c r="E25" s="14">
        <f t="shared" si="0"/>
        <v>130</v>
      </c>
      <c r="F25" s="16"/>
    </row>
    <row r="26" spans="1:6" x14ac:dyDescent="0.3">
      <c r="A26" s="10" t="s">
        <v>22</v>
      </c>
      <c r="B26" s="16" t="s">
        <v>36</v>
      </c>
      <c r="C26" s="14">
        <f>+SUMIF('Saldos al 31.05'!$B$4:$B$15, 'Balance y ESP'!$A26, 'Saldos al 31.05'!$C$4:$C$15)+(SUMIF('Libro diario junio'!C:C, 'Libro diario junio'!C24, 'Libro diario junio'!H:H))</f>
        <v>2394</v>
      </c>
      <c r="D26" s="14">
        <f>+SUMIF('Saldos al 31.05'!$B$4:$B$15, 'Balance y ESP'!$A26, 'Saldos al 31.05'!$C$4:$C$15)+(SUMIF('Libro diario junio'!D$3:D$44, 'Libro diario junio'!D24, 'Libro diario junio'!$H:$H))</f>
        <v>0</v>
      </c>
      <c r="E26" s="14">
        <f t="shared" si="0"/>
        <v>2394</v>
      </c>
      <c r="F26" s="16"/>
    </row>
    <row r="27" spans="1:6" x14ac:dyDescent="0.3">
      <c r="A27" s="11"/>
      <c r="C27" s="20">
        <f>+SUM(C4:C26)</f>
        <v>392588</v>
      </c>
      <c r="D27" s="20">
        <f>+SUM(D4:D26)</f>
        <v>312180</v>
      </c>
      <c r="E27" s="20"/>
    </row>
    <row r="28" spans="1:6" x14ac:dyDescent="0.3">
      <c r="A28" s="11"/>
    </row>
    <row r="29" spans="1:6" x14ac:dyDescent="0.3">
      <c r="A29" s="11"/>
    </row>
    <row r="30" spans="1:6" x14ac:dyDescent="0.3">
      <c r="A30" s="11"/>
    </row>
    <row r="31" spans="1:6" x14ac:dyDescent="0.3">
      <c r="A31" s="11"/>
    </row>
    <row r="32" spans="1:6" x14ac:dyDescent="0.3">
      <c r="A32" s="11"/>
    </row>
    <row r="33" spans="1:1" x14ac:dyDescent="0.3">
      <c r="A33" s="11"/>
    </row>
    <row r="34" spans="1:1" x14ac:dyDescent="0.3">
      <c r="A34" s="11"/>
    </row>
    <row r="35" spans="1:1" x14ac:dyDescent="0.3">
      <c r="A35" s="11"/>
    </row>
    <row r="36" spans="1:1" x14ac:dyDescent="0.3">
      <c r="A36" s="11"/>
    </row>
    <row r="37" spans="1:1" x14ac:dyDescent="0.3">
      <c r="A37" s="11"/>
    </row>
    <row r="38" spans="1:1" x14ac:dyDescent="0.3">
      <c r="A38" s="11"/>
    </row>
    <row r="39" spans="1:1" x14ac:dyDescent="0.3">
      <c r="A39" s="11"/>
    </row>
    <row r="40" spans="1:1" x14ac:dyDescent="0.3">
      <c r="A40" s="11"/>
    </row>
    <row r="41" spans="1:1" x14ac:dyDescent="0.3">
      <c r="A41" s="11"/>
    </row>
    <row r="42" spans="1:1" x14ac:dyDescent="0.3">
      <c r="A42" s="11"/>
    </row>
    <row r="43" spans="1:1" x14ac:dyDescent="0.3">
      <c r="A43" s="11"/>
    </row>
    <row r="44" spans="1:1" x14ac:dyDescent="0.3">
      <c r="A44" s="11"/>
    </row>
    <row r="45" spans="1:1" x14ac:dyDescent="0.3">
      <c r="A45" s="11"/>
    </row>
    <row r="46" spans="1:1" x14ac:dyDescent="0.3">
      <c r="A46" s="11"/>
    </row>
    <row r="47" spans="1:1" x14ac:dyDescent="0.3">
      <c r="A47" s="11"/>
    </row>
    <row r="48" spans="1:1" x14ac:dyDescent="0.3">
      <c r="A48" s="11"/>
    </row>
    <row r="49" spans="1:1" x14ac:dyDescent="0.3">
      <c r="A49" s="11"/>
    </row>
    <row r="50" spans="1:1" x14ac:dyDescent="0.3">
      <c r="A50" s="11"/>
    </row>
    <row r="51" spans="1:1" x14ac:dyDescent="0.3">
      <c r="A51" s="11"/>
    </row>
    <row r="52" spans="1:1" x14ac:dyDescent="0.3">
      <c r="A52" s="11"/>
    </row>
  </sheetData>
  <mergeCells count="1">
    <mergeCell ref="C3:F3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Saldos al 31.05</vt:lpstr>
      <vt:lpstr>Libro diario junio</vt:lpstr>
      <vt:lpstr>Balance y 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Solari, Florencia [CONAR]</dc:creator>
  <cp:lastModifiedBy>Federico Lopez</cp:lastModifiedBy>
  <dcterms:created xsi:type="dcterms:W3CDTF">2021-03-30T15:35:14Z</dcterms:created>
  <dcterms:modified xsi:type="dcterms:W3CDTF">2022-04-08T22:41:51Z</dcterms:modified>
</cp:coreProperties>
</file>