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72" documentId="11_18F1676171A5BF2C7202A2BA1799A964486C2A72" xr6:coauthVersionLast="47" xr6:coauthVersionMax="47" xr10:uidLastSave="{84CD3410-B521-4285-B27E-BCE07A390C6D}"/>
  <bookViews>
    <workbookView xWindow="16965" yWindow="16440" windowWidth="10305" windowHeight="11985" activeTab="6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F9" i="6"/>
  <c r="E8" i="3"/>
  <c r="C3" i="4" l="1"/>
  <c r="D3" i="7" l="1"/>
  <c r="H7" i="6"/>
  <c r="D3" i="6"/>
  <c r="E5" i="6" s="1"/>
  <c r="G11" i="5"/>
  <c r="G5" i="5"/>
  <c r="I5" i="5" s="1"/>
  <c r="I7" i="5" s="1"/>
  <c r="E5" i="5"/>
  <c r="C5" i="5"/>
  <c r="F9" i="3"/>
  <c r="F5" i="2"/>
  <c r="F2" i="2"/>
  <c r="E11" i="6" l="1"/>
  <c r="D16" i="5"/>
  <c r="G18" i="1" l="1"/>
  <c r="E29" i="1"/>
  <c r="F29" i="1" s="1"/>
  <c r="I15" i="1"/>
  <c r="E6" i="1"/>
  <c r="I14" i="1" s="1"/>
  <c r="E5" i="1"/>
  <c r="F5" i="1" s="1"/>
  <c r="H4" i="1"/>
  <c r="I13" i="1" l="1"/>
  <c r="I18" i="1" s="1"/>
  <c r="I20" i="1" s="1"/>
  <c r="F6" i="1"/>
  <c r="E7" i="1"/>
  <c r="E8" i="1" l="1"/>
  <c r="F7" i="1"/>
  <c r="E9" i="1" l="1"/>
  <c r="F8" i="1"/>
  <c r="F9" i="1" l="1"/>
  <c r="E10" i="1"/>
  <c r="E11" i="1" l="1"/>
  <c r="F10" i="1"/>
  <c r="F11" i="1" l="1"/>
  <c r="E12" i="1"/>
  <c r="F12" i="1" l="1"/>
  <c r="E13" i="1"/>
  <c r="F13" i="1" l="1"/>
  <c r="E14" i="1"/>
  <c r="E15" i="1" l="1"/>
  <c r="F14" i="1"/>
  <c r="F15" i="1" l="1"/>
  <c r="E16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F28" i="1" l="1"/>
  <c r="I9" i="1" s="1"/>
  <c r="I8" i="1"/>
  <c r="I6" i="1"/>
  <c r="I7" i="1" s="1"/>
</calcChain>
</file>

<file path=xl/sharedStrings.xml><?xml version="1.0" encoding="utf-8"?>
<sst xmlns="http://schemas.openxmlformats.org/spreadsheetml/2006/main" count="53" uniqueCount="41">
  <si>
    <t xml:space="preserve">TNA = </t>
  </si>
  <si>
    <t>Alquiler</t>
  </si>
  <si>
    <t>Mes</t>
  </si>
  <si>
    <t>Flujos de Fondos</t>
  </si>
  <si>
    <t>VA de cada Flujo</t>
  </si>
  <si>
    <t>TEM =</t>
  </si>
  <si>
    <t>VA en el momento -1 =</t>
  </si>
  <si>
    <t>VA en el momento 0 =</t>
  </si>
  <si>
    <t>=</t>
  </si>
  <si>
    <t>+</t>
  </si>
  <si>
    <t>VAN =</t>
  </si>
  <si>
    <t>a)</t>
  </si>
  <si>
    <t>Valor de contado equivalente =</t>
  </si>
  <si>
    <t>b)</t>
  </si>
  <si>
    <t>Debe pagar en el mes 19 un total de =</t>
  </si>
  <si>
    <t>Cuota semestral =</t>
  </si>
  <si>
    <t>Monto adicional a la última cuota =</t>
  </si>
  <si>
    <t>n =</t>
  </si>
  <si>
    <t>i =</t>
  </si>
  <si>
    <t>0,08/2</t>
  </si>
  <si>
    <t>VA =</t>
  </si>
  <si>
    <t xml:space="preserve"> No lo compraría, dado que el VAN sería negativo =</t>
  </si>
  <si>
    <t>Para calcular el importe de las cuotas, el VA debe estar un semestre antes de la primera, por lo que calculamos el VA el 30 de diciembre de 2018:</t>
  </si>
  <si>
    <t xml:space="preserve"> =</t>
  </si>
  <si>
    <t>VA de las cuotas</t>
  </si>
  <si>
    <t>Con el VA de las cuotas, ya podemos calcular el importe de las mismas =</t>
  </si>
  <si>
    <t>Calculemos la TEM, ya que los depósitos serían mensuales:</t>
  </si>
  <si>
    <t>((1+TEB)^(1/2))-1</t>
  </si>
  <si>
    <t xml:space="preserve">Ahora calculemos el importe de cada depósito mensual, tomando el importe de cada cuota semestral como el monto a reunir </t>
  </si>
  <si>
    <t xml:space="preserve">Depósito = </t>
  </si>
  <si>
    <t>VA del primer hotel =</t>
  </si>
  <si>
    <t>Ese VA está un año antes del primer flujo, es decir, está en el momento de inauguración del hotel</t>
  </si>
  <si>
    <t>El VA del primer hotel es en la fecha de hoy =</t>
  </si>
  <si>
    <t>Dado que los hoteles se inaugurarían con una frecuencia semestral, necesitamos la TES =</t>
  </si>
  <si>
    <t>El VA de los ocho hoteles es en el momento de hoy =</t>
  </si>
  <si>
    <t>Cada desembolso mensual debería ser =</t>
  </si>
  <si>
    <t>5.2)</t>
  </si>
  <si>
    <t>5.1)</t>
  </si>
  <si>
    <t>VA un año antes del primer dividendo</t>
  </si>
  <si>
    <t>VA dos meses antes del primer diviendo</t>
  </si>
  <si>
    <t>al final de cada semestre, pero actualizando esos 255.590,18 un mes para que ese monto esté en el momento del último de los 6 depósitos mensuales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</si>
</sst>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&quot;$&quot;\ #,##0.000;[Red]\-&quot;$&quot;\ 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1" applyFont="1"/>
    <xf numFmtId="164" fontId="0" fillId="0" borderId="0" xfId="0" applyNumberFormat="1"/>
    <xf numFmtId="0" fontId="2" fillId="2" borderId="0" xfId="0" applyFont="1" applyFill="1"/>
    <xf numFmtId="165" fontId="2" fillId="2" borderId="0" xfId="1" applyFont="1" applyFill="1"/>
    <xf numFmtId="0" fontId="0" fillId="0" borderId="0" xfId="0" applyAlignment="1">
      <alignment horizontal="center"/>
    </xf>
    <xf numFmtId="164" fontId="2" fillId="0" borderId="0" xfId="0" applyNumberFormat="1" applyFont="1"/>
    <xf numFmtId="165" fontId="2" fillId="2" borderId="0" xfId="0" applyNumberFormat="1" applyFont="1" applyFill="1"/>
    <xf numFmtId="165" fontId="0" fillId="0" borderId="0" xfId="0" applyNumberFormat="1"/>
    <xf numFmtId="0" fontId="0" fillId="0" borderId="1" xfId="0" applyBorder="1"/>
    <xf numFmtId="165" fontId="0" fillId="0" borderId="1" xfId="1" applyFont="1" applyBorder="1"/>
    <xf numFmtId="0" fontId="2" fillId="0" borderId="1" xfId="0" applyFont="1" applyBorder="1" applyAlignment="1">
      <alignment horizontal="center"/>
    </xf>
    <xf numFmtId="165" fontId="0" fillId="0" borderId="2" xfId="1" applyFont="1" applyBorder="1"/>
    <xf numFmtId="0" fontId="2" fillId="2" borderId="3" xfId="0" applyFont="1" applyFill="1" applyBorder="1"/>
    <xf numFmtId="0" fontId="2" fillId="2" borderId="4" xfId="0" applyFont="1" applyFill="1" applyBorder="1"/>
    <xf numFmtId="165" fontId="2" fillId="2" borderId="5" xfId="1" applyFont="1" applyFill="1" applyBorder="1"/>
    <xf numFmtId="164" fontId="0" fillId="0" borderId="0" xfId="0" applyNumberFormat="1" applyAlignment="1">
      <alignment horizontal="center"/>
    </xf>
    <xf numFmtId="164" fontId="2" fillId="2" borderId="5" xfId="0" applyNumberFormat="1" applyFont="1" applyFill="1" applyBorder="1"/>
    <xf numFmtId="14" fontId="0" fillId="0" borderId="0" xfId="0" applyNumberFormat="1"/>
    <xf numFmtId="2" fontId="0" fillId="0" borderId="0" xfId="0" applyNumberFormat="1"/>
    <xf numFmtId="14" fontId="3" fillId="0" borderId="0" xfId="0" applyNumberFormat="1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B27" sqref="A10:B27"/>
    </sheetView>
  </sheetViews>
  <sheetFormatPr defaultColWidth="11.42578125" defaultRowHeight="15" x14ac:dyDescent="0.25"/>
  <cols>
    <col min="1" max="1" width="15.140625" style="19" bestFit="1" customWidth="1"/>
    <col min="6" max="6" width="13.85546875" customWidth="1"/>
  </cols>
  <sheetData>
    <row r="1" spans="1:6" ht="15.75" thickBot="1" x14ac:dyDescent="0.3"/>
    <row r="2" spans="1:6" ht="15.75" thickBot="1" x14ac:dyDescent="0.3">
      <c r="B2" t="s">
        <v>11</v>
      </c>
      <c r="C2" s="14" t="s">
        <v>12</v>
      </c>
      <c r="D2" s="15"/>
      <c r="E2" s="15"/>
      <c r="F2" s="18">
        <f>PV(0.06/12,120,-4000)+200000</f>
        <v>560293.81330866669</v>
      </c>
    </row>
    <row r="4" spans="1:6" ht="15.75" thickBot="1" x14ac:dyDescent="0.3"/>
    <row r="5" spans="1:6" ht="15.75" thickBot="1" x14ac:dyDescent="0.3">
      <c r="B5" t="s">
        <v>13</v>
      </c>
      <c r="C5" s="14" t="s">
        <v>14</v>
      </c>
      <c r="D5" s="15"/>
      <c r="E5" s="15"/>
      <c r="F5" s="18">
        <f>PV(0.06/12,101,-4000)+4000</f>
        <v>320587.6408588101</v>
      </c>
    </row>
    <row r="10" spans="1:6" x14ac:dyDescent="0.25">
      <c r="A10" s="20"/>
      <c r="B10" s="19"/>
    </row>
    <row r="11" spans="1:6" x14ac:dyDescent="0.25">
      <c r="A11" s="20"/>
      <c r="B11" s="19"/>
    </row>
    <row r="12" spans="1:6" x14ac:dyDescent="0.25">
      <c r="A12" s="20"/>
      <c r="B12" s="19"/>
    </row>
    <row r="13" spans="1:6" x14ac:dyDescent="0.25">
      <c r="A13" s="20"/>
      <c r="B13" s="19"/>
    </row>
    <row r="14" spans="1:6" x14ac:dyDescent="0.25">
      <c r="A14" s="20"/>
      <c r="B14" s="19"/>
    </row>
    <row r="15" spans="1:6" x14ac:dyDescent="0.25">
      <c r="A15" s="20"/>
      <c r="B15" s="19"/>
    </row>
    <row r="16" spans="1:6" x14ac:dyDescent="0.25">
      <c r="A16" s="20"/>
      <c r="B16" s="19"/>
    </row>
    <row r="17" spans="1:2" x14ac:dyDescent="0.25">
      <c r="A17" s="20"/>
      <c r="B17" s="19"/>
    </row>
    <row r="18" spans="1:2" x14ac:dyDescent="0.25">
      <c r="A18" s="20"/>
      <c r="B18" s="19"/>
    </row>
    <row r="19" spans="1:2" x14ac:dyDescent="0.25">
      <c r="A19" s="20"/>
      <c r="B19" s="19"/>
    </row>
    <row r="20" spans="1:2" x14ac:dyDescent="0.25">
      <c r="A20" s="20"/>
      <c r="B20" s="21"/>
    </row>
    <row r="21" spans="1:2" x14ac:dyDescent="0.25">
      <c r="A21" s="20"/>
      <c r="B21" s="19"/>
    </row>
    <row r="22" spans="1:2" x14ac:dyDescent="0.25">
      <c r="A22" s="20"/>
      <c r="B22" s="19"/>
    </row>
    <row r="23" spans="1:2" x14ac:dyDescent="0.25">
      <c r="A23" s="20"/>
      <c r="B23" s="19"/>
    </row>
    <row r="24" spans="1:2" x14ac:dyDescent="0.25">
      <c r="A24" s="20"/>
      <c r="B24" s="19"/>
    </row>
    <row r="25" spans="1:2" x14ac:dyDescent="0.25">
      <c r="A25" s="20"/>
      <c r="B25" s="19"/>
    </row>
    <row r="26" spans="1:2" x14ac:dyDescent="0.25">
      <c r="A26" s="20"/>
      <c r="B26" s="19"/>
    </row>
    <row r="27" spans="1:2" x14ac:dyDescent="0.25">
      <c r="A27" s="20"/>
      <c r="B27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9"/>
  <sheetViews>
    <sheetView workbookViewId="0">
      <selection activeCell="F9" sqref="F9"/>
    </sheetView>
  </sheetViews>
  <sheetFormatPr defaultColWidth="11.42578125" defaultRowHeight="15" x14ac:dyDescent="0.25"/>
  <cols>
    <col min="5" max="5" width="14.5703125" bestFit="1" customWidth="1"/>
    <col min="6" max="6" width="12.28515625" bestFit="1" customWidth="1"/>
  </cols>
  <sheetData>
    <row r="3" spans="2:6" x14ac:dyDescent="0.25">
      <c r="B3" t="s">
        <v>15</v>
      </c>
      <c r="E3" s="2">
        <v>25000</v>
      </c>
    </row>
    <row r="4" spans="2:6" x14ac:dyDescent="0.25">
      <c r="B4" t="s">
        <v>16</v>
      </c>
      <c r="E4" s="2">
        <v>1000000</v>
      </c>
    </row>
    <row r="5" spans="2:6" x14ac:dyDescent="0.25">
      <c r="B5" t="s">
        <v>17</v>
      </c>
      <c r="E5">
        <v>20</v>
      </c>
    </row>
    <row r="6" spans="2:6" x14ac:dyDescent="0.25">
      <c r="B6" t="s">
        <v>18</v>
      </c>
      <c r="E6" t="s">
        <v>19</v>
      </c>
    </row>
    <row r="7" spans="2:6" ht="15.75" thickBot="1" x14ac:dyDescent="0.3"/>
    <row r="8" spans="2:6" ht="15.75" thickBot="1" x14ac:dyDescent="0.3">
      <c r="B8" s="14" t="s">
        <v>20</v>
      </c>
      <c r="C8" s="15"/>
      <c r="D8" s="15"/>
      <c r="E8" s="18">
        <f>PV(0.04,20,-25000,-1000000)</f>
        <v>796145.10482548445</v>
      </c>
    </row>
    <row r="9" spans="2:6" ht="15.75" thickBot="1" x14ac:dyDescent="0.3">
      <c r="B9" s="14" t="s">
        <v>21</v>
      </c>
      <c r="C9" s="15"/>
      <c r="D9" s="15"/>
      <c r="E9" s="15"/>
      <c r="F9" s="18">
        <f>+E8-890000</f>
        <v>-93854.89517451555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"/>
  <sheetViews>
    <sheetView workbookViewId="0">
      <selection activeCell="C3" sqref="C3"/>
    </sheetView>
  </sheetViews>
  <sheetFormatPr defaultColWidth="11.42578125" defaultRowHeight="15" x14ac:dyDescent="0.25"/>
  <sheetData>
    <row r="2" spans="2:3" ht="15.75" thickBot="1" x14ac:dyDescent="0.3"/>
    <row r="3" spans="2:3" ht="15.75" thickBot="1" x14ac:dyDescent="0.3">
      <c r="B3" s="14" t="s">
        <v>20</v>
      </c>
      <c r="C3" s="18">
        <f>PV(0.48/12,12,-90000)*(1+0.48/12)</f>
        <v>878442.90398264758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6"/>
  <sheetViews>
    <sheetView topLeftCell="B1" zoomScale="70" zoomScaleNormal="70" workbookViewId="0">
      <selection activeCell="F21" sqref="F21"/>
    </sheetView>
  </sheetViews>
  <sheetFormatPr defaultColWidth="11.42578125" defaultRowHeight="15" x14ac:dyDescent="0.25"/>
  <cols>
    <col min="3" max="3" width="14.42578125" customWidth="1"/>
    <col min="4" max="4" width="15.140625" customWidth="1"/>
    <col min="5" max="5" width="14.42578125" customWidth="1"/>
    <col min="7" max="7" width="15.140625" customWidth="1"/>
    <col min="9" max="9" width="24" customWidth="1"/>
  </cols>
  <sheetData>
    <row r="2" spans="2:11" x14ac:dyDescent="0.25">
      <c r="B2" t="s">
        <v>11</v>
      </c>
      <c r="C2" t="s">
        <v>22</v>
      </c>
    </row>
    <row r="5" spans="2:11" x14ac:dyDescent="0.25">
      <c r="C5" s="3">
        <f>FV(0.12/2,2*8/12,,-700000)</f>
        <v>756552.71423728461</v>
      </c>
      <c r="D5" s="6" t="s">
        <v>9</v>
      </c>
      <c r="E5" s="3">
        <f>FV(0.12/2,2*7/12,,-800000)</f>
        <v>856275.45746395504</v>
      </c>
      <c r="F5" s="6" t="s">
        <v>9</v>
      </c>
      <c r="G5" s="22">
        <f>FV(0.12/2,2*6/12,,-500000)</f>
        <v>530000</v>
      </c>
      <c r="H5" s="6" t="s">
        <v>8</v>
      </c>
      <c r="I5" s="17">
        <f>+G5+E5+C5</f>
        <v>2142828.1717012394</v>
      </c>
      <c r="J5" t="s">
        <v>23</v>
      </c>
      <c r="K5" t="s">
        <v>24</v>
      </c>
    </row>
    <row r="6" spans="2:11" ht="15.75" thickBot="1" x14ac:dyDescent="0.3"/>
    <row r="7" spans="2:11" ht="15.75" thickBot="1" x14ac:dyDescent="0.3">
      <c r="C7" s="14" t="s">
        <v>25</v>
      </c>
      <c r="D7" s="15"/>
      <c r="E7" s="15"/>
      <c r="F7" s="15"/>
      <c r="G7" s="15"/>
      <c r="H7" s="15"/>
      <c r="I7" s="18">
        <f>PMT(0.12/2,12,-I5)</f>
        <v>255590.1787937225</v>
      </c>
    </row>
    <row r="9" spans="2:11" x14ac:dyDescent="0.25">
      <c r="B9" t="s">
        <v>13</v>
      </c>
      <c r="C9" t="s">
        <v>26</v>
      </c>
    </row>
    <row r="11" spans="2:11" x14ac:dyDescent="0.25">
      <c r="C11" t="s">
        <v>5</v>
      </c>
      <c r="D11" t="s">
        <v>27</v>
      </c>
      <c r="F11" t="s">
        <v>8</v>
      </c>
      <c r="G11">
        <f>+((1+0.09/6)^0.5)-1</f>
        <v>7.4720839804942596E-3</v>
      </c>
    </row>
    <row r="13" spans="2:11" x14ac:dyDescent="0.25">
      <c r="C13" t="s">
        <v>28</v>
      </c>
    </row>
    <row r="14" spans="2:11" x14ac:dyDescent="0.25">
      <c r="C14" t="s">
        <v>40</v>
      </c>
    </row>
    <row r="15" spans="2:11" ht="15.75" thickBot="1" x14ac:dyDescent="0.3"/>
    <row r="16" spans="2:11" ht="15.75" thickBot="1" x14ac:dyDescent="0.3">
      <c r="C16" s="14" t="s">
        <v>29</v>
      </c>
      <c r="D16" s="18">
        <f>PMT(G11,6,,-I7/(1+G11))</f>
        <v>41499.440302402632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1"/>
  <sheetViews>
    <sheetView zoomScale="70" zoomScaleNormal="70" workbookViewId="0">
      <selection activeCell="E11" sqref="E11"/>
    </sheetView>
  </sheetViews>
  <sheetFormatPr defaultColWidth="11.42578125" defaultRowHeight="15" x14ac:dyDescent="0.25"/>
  <cols>
    <col min="4" max="4" width="21.42578125" customWidth="1"/>
    <col min="5" max="5" width="19" customWidth="1"/>
    <col min="6" max="6" width="19.42578125" customWidth="1"/>
  </cols>
  <sheetData>
    <row r="3" spans="1:8" x14ac:dyDescent="0.25">
      <c r="B3" t="s">
        <v>30</v>
      </c>
      <c r="D3" s="3">
        <f>PV(0.15,10,-300000,-2500000)</f>
        <v>2123592.3530609333</v>
      </c>
    </row>
    <row r="4" spans="1:8" x14ac:dyDescent="0.25">
      <c r="B4" t="s">
        <v>31</v>
      </c>
    </row>
    <row r="5" spans="1:8" x14ac:dyDescent="0.25">
      <c r="B5" t="s">
        <v>32</v>
      </c>
      <c r="E5" s="2">
        <f>+D3/1.15^2</f>
        <v>1605740.9096869063</v>
      </c>
    </row>
    <row r="7" spans="1:8" x14ac:dyDescent="0.25">
      <c r="B7" t="s">
        <v>33</v>
      </c>
      <c r="H7">
        <f>+((1+0.15)^0.5)-1</f>
        <v>7.2380529476360866E-2</v>
      </c>
    </row>
    <row r="8" spans="1:8" ht="15.75" thickBot="1" x14ac:dyDescent="0.3"/>
    <row r="9" spans="1:8" ht="15.75" thickBot="1" x14ac:dyDescent="0.3">
      <c r="A9" t="s">
        <v>37</v>
      </c>
      <c r="B9" s="14" t="s">
        <v>34</v>
      </c>
      <c r="C9" s="15"/>
      <c r="D9" s="15"/>
      <c r="E9" s="15"/>
      <c r="F9" s="18">
        <f>PV(H7,8,-E5)*(1+H7)</f>
        <v>10188182.521804936</v>
      </c>
    </row>
    <row r="10" spans="1:8" ht="15.75" thickBot="1" x14ac:dyDescent="0.3"/>
    <row r="11" spans="1:8" ht="15.75" thickBot="1" x14ac:dyDescent="0.3">
      <c r="A11" t="s">
        <v>36</v>
      </c>
      <c r="B11" s="14" t="s">
        <v>35</v>
      </c>
      <c r="C11" s="15"/>
      <c r="D11" s="15"/>
      <c r="E11" s="18">
        <f>PMT(H7,6,-F9,,1)</f>
        <v>2007842.1172336319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5"/>
  <sheetViews>
    <sheetView workbookViewId="0">
      <selection activeCell="D5" sqref="D5"/>
    </sheetView>
  </sheetViews>
  <sheetFormatPr defaultColWidth="11.42578125" defaultRowHeight="15" x14ac:dyDescent="0.25"/>
  <cols>
    <col min="2" max="2" width="45.7109375" customWidth="1"/>
  </cols>
  <sheetData>
    <row r="3" spans="2:4" x14ac:dyDescent="0.25">
      <c r="B3" t="s">
        <v>38</v>
      </c>
      <c r="C3" t="s">
        <v>8</v>
      </c>
      <c r="D3" s="2">
        <f>100/(0.1-0.03)</f>
        <v>1428.5714285714284</v>
      </c>
    </row>
    <row r="4" spans="2:4" ht="15.75" thickBot="1" x14ac:dyDescent="0.3"/>
    <row r="5" spans="2:4" ht="15.75" thickBot="1" x14ac:dyDescent="0.3">
      <c r="B5" s="14" t="s">
        <v>39</v>
      </c>
      <c r="C5" s="15" t="s">
        <v>8</v>
      </c>
      <c r="D5" s="16">
        <f>+D3*(1.1^(10/12))</f>
        <v>1546.663598401062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L29"/>
  <sheetViews>
    <sheetView tabSelected="1" topLeftCell="E4" zoomScale="90" zoomScaleNormal="90" workbookViewId="0">
      <selection activeCell="I14" sqref="I14"/>
    </sheetView>
  </sheetViews>
  <sheetFormatPr defaultColWidth="11.42578125" defaultRowHeight="15" x14ac:dyDescent="0.25"/>
  <cols>
    <col min="5" max="5" width="15.5703125" customWidth="1"/>
    <col min="6" max="6" width="21.85546875" customWidth="1"/>
    <col min="9" max="9" width="24" customWidth="1"/>
    <col min="11" max="11" width="21.42578125" customWidth="1"/>
    <col min="13" max="13" width="21.140625" customWidth="1"/>
  </cols>
  <sheetData>
    <row r="3" spans="3:12" x14ac:dyDescent="0.25">
      <c r="G3" t="s">
        <v>0</v>
      </c>
      <c r="H3" s="1">
        <v>0.12</v>
      </c>
    </row>
    <row r="4" spans="3:12" x14ac:dyDescent="0.25">
      <c r="C4" s="12" t="s">
        <v>1</v>
      </c>
      <c r="D4" s="12" t="s">
        <v>2</v>
      </c>
      <c r="E4" s="12" t="s">
        <v>3</v>
      </c>
      <c r="F4" s="12" t="s">
        <v>4</v>
      </c>
      <c r="G4" t="s">
        <v>5</v>
      </c>
      <c r="H4">
        <f>+H3/12</f>
        <v>0.01</v>
      </c>
    </row>
    <row r="5" spans="3:12" x14ac:dyDescent="0.25">
      <c r="C5" s="10">
        <v>1</v>
      </c>
      <c r="D5" s="10">
        <v>0</v>
      </c>
      <c r="E5" s="11">
        <f>26000+26000</f>
        <v>52000</v>
      </c>
      <c r="F5" s="11">
        <f>+E5/(1+0.01)^D5</f>
        <v>52000</v>
      </c>
    </row>
    <row r="6" spans="3:12" x14ac:dyDescent="0.25">
      <c r="C6" s="10">
        <v>2</v>
      </c>
      <c r="D6" s="10">
        <v>1</v>
      </c>
      <c r="E6" s="11">
        <f>26000*(1+0.005)</f>
        <v>26129.999999999996</v>
      </c>
      <c r="F6" s="11">
        <f t="shared" ref="F6:F28" si="0">+E6/(1+0.01)^D6</f>
        <v>25871.287128712869</v>
      </c>
      <c r="G6" t="s">
        <v>6</v>
      </c>
      <c r="I6" s="3">
        <f>NPV(0.01,E5:E29)</f>
        <v>2928667.0520648179</v>
      </c>
    </row>
    <row r="7" spans="3:12" x14ac:dyDescent="0.25">
      <c r="C7" s="10">
        <v>3</v>
      </c>
      <c r="D7" s="10">
        <v>2</v>
      </c>
      <c r="E7" s="11">
        <f>+E6*(1+0.005)</f>
        <v>26260.649999999994</v>
      </c>
      <c r="F7" s="11">
        <f t="shared" si="0"/>
        <v>25743.211449857852</v>
      </c>
      <c r="G7" s="4" t="s">
        <v>7</v>
      </c>
      <c r="H7" s="4"/>
      <c r="I7" s="5">
        <f>+I6*(1+0.01)</f>
        <v>2957953.7225854662</v>
      </c>
      <c r="J7" s="6" t="s">
        <v>8</v>
      </c>
    </row>
    <row r="8" spans="3:12" x14ac:dyDescent="0.25">
      <c r="C8" s="10">
        <v>4</v>
      </c>
      <c r="D8" s="10">
        <v>3</v>
      </c>
      <c r="E8" s="11">
        <f t="shared" ref="E8:E28" si="1">+E7*(1+0.005)</f>
        <v>26391.953249999991</v>
      </c>
      <c r="F8" s="11">
        <f t="shared" si="0"/>
        <v>25615.769809016969</v>
      </c>
      <c r="I8" s="7">
        <f>NPV(0.01,E6:E29)+E5</f>
        <v>2957953.7225854667</v>
      </c>
    </row>
    <row r="9" spans="3:12" x14ac:dyDescent="0.25">
      <c r="C9" s="10">
        <v>5</v>
      </c>
      <c r="D9" s="10">
        <v>4</v>
      </c>
      <c r="E9" s="11">
        <f t="shared" si="1"/>
        <v>26523.91301624999</v>
      </c>
      <c r="F9" s="11">
        <f t="shared" si="0"/>
        <v>25488.959067388168</v>
      </c>
      <c r="I9" s="8">
        <f>+SUM(F5:F29)</f>
        <v>2957953.7225854662</v>
      </c>
    </row>
    <row r="10" spans="3:12" x14ac:dyDescent="0.25">
      <c r="C10" s="10">
        <v>6</v>
      </c>
      <c r="D10" s="10">
        <v>5</v>
      </c>
      <c r="E10" s="11">
        <f t="shared" si="1"/>
        <v>26656.532581331237</v>
      </c>
      <c r="F10" s="11">
        <f t="shared" si="0"/>
        <v>25362.77610170803</v>
      </c>
    </row>
    <row r="11" spans="3:12" x14ac:dyDescent="0.25">
      <c r="C11" s="10">
        <v>7</v>
      </c>
      <c r="D11" s="10">
        <v>6</v>
      </c>
      <c r="E11" s="11">
        <f t="shared" si="1"/>
        <v>26789.815244237892</v>
      </c>
      <c r="F11" s="11">
        <f t="shared" si="0"/>
        <v>25237.217804174816</v>
      </c>
    </row>
    <row r="12" spans="3:12" x14ac:dyDescent="0.25">
      <c r="C12" s="10">
        <v>8</v>
      </c>
      <c r="D12" s="10">
        <v>7</v>
      </c>
      <c r="E12" s="11">
        <f t="shared" si="1"/>
        <v>26923.764320459079</v>
      </c>
      <c r="F12" s="11">
        <f t="shared" si="0"/>
        <v>25112.281082371974</v>
      </c>
    </row>
    <row r="13" spans="3:12" x14ac:dyDescent="0.25">
      <c r="C13" s="10">
        <v>9</v>
      </c>
      <c r="D13" s="10">
        <v>8</v>
      </c>
      <c r="E13" s="11">
        <f t="shared" si="1"/>
        <v>27058.383142061371</v>
      </c>
      <c r="F13" s="11">
        <f t="shared" si="0"/>
        <v>24987.962859191906</v>
      </c>
      <c r="G13" t="s">
        <v>7</v>
      </c>
      <c r="I13" s="9">
        <f>+E5</f>
        <v>52000</v>
      </c>
      <c r="J13" t="s">
        <v>9</v>
      </c>
      <c r="L13" t="s">
        <v>9</v>
      </c>
    </row>
    <row r="14" spans="3:12" x14ac:dyDescent="0.25">
      <c r="C14" s="10">
        <v>10</v>
      </c>
      <c r="D14" s="10">
        <v>9</v>
      </c>
      <c r="E14" s="11">
        <f t="shared" si="1"/>
        <v>27193.675057771674</v>
      </c>
      <c r="F14" s="11">
        <f t="shared" si="0"/>
        <v>24864.260072760258</v>
      </c>
      <c r="I14" s="2">
        <f>+(E6/(0.01-0.005))*(1-((1+0.005)/(1+0.01))^23)</f>
        <v>563732.05962733412</v>
      </c>
    </row>
    <row r="15" spans="3:12" x14ac:dyDescent="0.25">
      <c r="C15" s="10">
        <v>11</v>
      </c>
      <c r="D15" s="10">
        <v>10</v>
      </c>
      <c r="E15" s="11">
        <f t="shared" si="1"/>
        <v>27329.64343306053</v>
      </c>
      <c r="F15" s="11">
        <f t="shared" si="0"/>
        <v>24741.169676360452</v>
      </c>
      <c r="I15" s="2">
        <f>+(3000000-26000)/(1+0.01)^24</f>
        <v>2342221.662958147</v>
      </c>
    </row>
    <row r="16" spans="3:12" x14ac:dyDescent="0.25">
      <c r="C16" s="10">
        <v>12</v>
      </c>
      <c r="D16" s="10">
        <v>11</v>
      </c>
      <c r="E16" s="11">
        <f t="shared" si="1"/>
        <v>27466.29165022583</v>
      </c>
      <c r="F16" s="11">
        <f t="shared" si="0"/>
        <v>24618.688638358668</v>
      </c>
    </row>
    <row r="17" spans="3:9" x14ac:dyDescent="0.25">
      <c r="C17" s="10">
        <v>13</v>
      </c>
      <c r="D17" s="10">
        <v>12</v>
      </c>
      <c r="E17" s="11">
        <f t="shared" si="1"/>
        <v>27603.623108476957</v>
      </c>
      <c r="F17" s="13">
        <f t="shared" si="0"/>
        <v>24496.813942129167</v>
      </c>
    </row>
    <row r="18" spans="3:9" x14ac:dyDescent="0.25">
      <c r="C18" s="10">
        <v>14</v>
      </c>
      <c r="D18" s="10">
        <v>13</v>
      </c>
      <c r="E18" s="11">
        <f t="shared" si="1"/>
        <v>27741.641224019339</v>
      </c>
      <c r="F18" s="11">
        <f t="shared" si="0"/>
        <v>24375.542585980009</v>
      </c>
      <c r="G18" t="str">
        <f>+G13</f>
        <v>VA en el momento 0 =</v>
      </c>
      <c r="I18" s="8">
        <f>+I13+I14+I15</f>
        <v>2957953.7225854811</v>
      </c>
    </row>
    <row r="19" spans="3:9" ht="15.75" thickBot="1" x14ac:dyDescent="0.3">
      <c r="C19" s="10">
        <v>15</v>
      </c>
      <c r="D19" s="10">
        <v>14</v>
      </c>
      <c r="E19" s="11">
        <f t="shared" si="1"/>
        <v>27880.349430139431</v>
      </c>
      <c r="F19" s="11">
        <f t="shared" si="0"/>
        <v>24254.871583079112</v>
      </c>
    </row>
    <row r="20" spans="3:9" ht="15.75" thickBot="1" x14ac:dyDescent="0.3">
      <c r="C20" s="10">
        <v>16</v>
      </c>
      <c r="D20" s="10">
        <v>15</v>
      </c>
      <c r="E20" s="11">
        <f t="shared" si="1"/>
        <v>28019.751177290127</v>
      </c>
      <c r="F20" s="11">
        <f t="shared" si="0"/>
        <v>24134.797961380707</v>
      </c>
      <c r="G20" s="14" t="s">
        <v>10</v>
      </c>
      <c r="H20" s="15"/>
      <c r="I20" s="16">
        <f>+I18-2870000</f>
        <v>87953.722585481126</v>
      </c>
    </row>
    <row r="21" spans="3:9" x14ac:dyDescent="0.25">
      <c r="C21" s="10">
        <v>17</v>
      </c>
      <c r="D21" s="10">
        <v>16</v>
      </c>
      <c r="E21" s="11">
        <f t="shared" si="1"/>
        <v>28159.849933176574</v>
      </c>
      <c r="F21" s="11">
        <f t="shared" si="0"/>
        <v>24015.318763552081</v>
      </c>
    </row>
    <row r="22" spans="3:9" x14ac:dyDescent="0.25">
      <c r="C22" s="10">
        <v>18</v>
      </c>
      <c r="D22" s="10">
        <v>17</v>
      </c>
      <c r="E22" s="11">
        <f t="shared" si="1"/>
        <v>28300.649182842455</v>
      </c>
      <c r="F22" s="11">
        <f t="shared" si="0"/>
        <v>23896.431046900827</v>
      </c>
    </row>
    <row r="23" spans="3:9" x14ac:dyDescent="0.25">
      <c r="C23" s="10">
        <v>19</v>
      </c>
      <c r="D23" s="10">
        <v>18</v>
      </c>
      <c r="E23" s="11">
        <f t="shared" si="1"/>
        <v>28442.152428756664</v>
      </c>
      <c r="F23" s="11">
        <f t="shared" si="0"/>
        <v>23778.131883302307</v>
      </c>
    </row>
    <row r="24" spans="3:9" x14ac:dyDescent="0.25">
      <c r="C24" s="10">
        <v>20</v>
      </c>
      <c r="D24" s="10">
        <v>19</v>
      </c>
      <c r="E24" s="11">
        <f t="shared" si="1"/>
        <v>28584.363190900443</v>
      </c>
      <c r="F24" s="11">
        <f t="shared" si="0"/>
        <v>23660.418359127543</v>
      </c>
    </row>
    <row r="25" spans="3:9" x14ac:dyDescent="0.25">
      <c r="C25" s="10">
        <v>21</v>
      </c>
      <c r="D25" s="10">
        <v>20</v>
      </c>
      <c r="E25" s="11">
        <f t="shared" si="1"/>
        <v>28727.285006854941</v>
      </c>
      <c r="F25" s="11">
        <f t="shared" si="0"/>
        <v>23543.28757517146</v>
      </c>
    </row>
    <row r="26" spans="3:9" x14ac:dyDescent="0.25">
      <c r="C26" s="10">
        <v>22</v>
      </c>
      <c r="D26" s="10">
        <v>21</v>
      </c>
      <c r="E26" s="11">
        <f t="shared" si="1"/>
        <v>28870.921431889212</v>
      </c>
      <c r="F26" s="11">
        <f t="shared" si="0"/>
        <v>23426.736646581503</v>
      </c>
    </row>
    <row r="27" spans="3:9" x14ac:dyDescent="0.25">
      <c r="C27" s="10">
        <v>23</v>
      </c>
      <c r="D27" s="10">
        <v>22</v>
      </c>
      <c r="E27" s="11">
        <f t="shared" si="1"/>
        <v>29015.276039048655</v>
      </c>
      <c r="F27" s="11">
        <f t="shared" si="0"/>
        <v>23310.762702786535</v>
      </c>
    </row>
    <row r="28" spans="3:9" x14ac:dyDescent="0.25">
      <c r="C28" s="10">
        <v>24</v>
      </c>
      <c r="D28" s="10">
        <v>23</v>
      </c>
      <c r="E28" s="11">
        <f t="shared" si="1"/>
        <v>29160.352419243896</v>
      </c>
      <c r="F28" s="11">
        <f t="shared" si="0"/>
        <v>23195.36288742621</v>
      </c>
    </row>
    <row r="29" spans="3:9" x14ac:dyDescent="0.25">
      <c r="C29" s="10"/>
      <c r="D29" s="10">
        <v>24</v>
      </c>
      <c r="E29" s="11">
        <f>3000000-26000</f>
        <v>2974000</v>
      </c>
      <c r="F29" s="11">
        <f>+E29/(1+0.01)^D29</f>
        <v>2342221.662958147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>Univ.de San Andrés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Univ.de San Andrés</dc:creator>
  <cp:lastModifiedBy>Federico Lopez</cp:lastModifiedBy>
  <dcterms:created xsi:type="dcterms:W3CDTF">2021-04-07T14:40:25Z</dcterms:created>
  <dcterms:modified xsi:type="dcterms:W3CDTF">2022-10-17T18:34:31Z</dcterms:modified>
</cp:coreProperties>
</file>