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19" documentId="11_0FB556EF3E2771DBC60CAC6EBAF528A30FBAA05B" xr6:coauthVersionLast="47" xr6:coauthVersionMax="47" xr10:uidLastSave="{9055AF69-BF21-4D17-99E7-44172F920907}"/>
  <bookViews>
    <workbookView xWindow="14640" yWindow="288" windowWidth="8496" windowHeight="11364" activeTab="4" xr2:uid="{00000000-000D-0000-FFFF-FFFF00000000}"/>
  </bookViews>
  <sheets>
    <sheet name="1." sheetId="2" r:id="rId1"/>
    <sheet name="2." sheetId="3" r:id="rId2"/>
    <sheet name="3." sheetId="5" r:id="rId3"/>
    <sheet name="4." sheetId="6" r:id="rId4"/>
    <sheet name="5.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66" i="6" l="1"/>
  <c r="K65" i="6"/>
  <c r="J31" i="6" l="1"/>
  <c r="L63" i="6" l="1"/>
  <c r="J63" i="6"/>
  <c r="H37" i="6"/>
  <c r="H35" i="6"/>
  <c r="G1" i="6"/>
  <c r="K29" i="6"/>
  <c r="I29" i="6"/>
  <c r="H5" i="5" l="1"/>
  <c r="G3" i="6" s="1"/>
  <c r="G9" i="5"/>
  <c r="G11" i="5"/>
  <c r="G16" i="5"/>
  <c r="G21" i="5" s="1"/>
  <c r="G25" i="5" s="1"/>
  <c r="G19" i="5"/>
  <c r="G23" i="5"/>
  <c r="H3" i="3"/>
  <c r="K8" i="3"/>
  <c r="H3" i="2"/>
  <c r="I12" i="2"/>
  <c r="C14" i="2"/>
  <c r="C15" i="2"/>
  <c r="C16" i="2" s="1"/>
  <c r="E9" i="1"/>
  <c r="J9" i="1"/>
  <c r="I38" i="1"/>
  <c r="K38" i="1"/>
</calcChain>
</file>

<file path=xl/sharedStrings.xml><?xml version="1.0" encoding="utf-8"?>
<sst xmlns="http://schemas.openxmlformats.org/spreadsheetml/2006/main" count="157" uniqueCount="90">
  <si>
    <t>-</t>
  </si>
  <si>
    <t>Ganancia =</t>
  </si>
  <si>
    <t>(1+0,03)</t>
  </si>
  <si>
    <t xml:space="preserve"> $ 140 x 100</t>
  </si>
  <si>
    <t>Pido pesos prestados</t>
  </si>
  <si>
    <t xml:space="preserve"> - $ 140 x 100</t>
  </si>
  <si>
    <t>Entrego pesos</t>
  </si>
  <si>
    <t xml:space="preserve"> - $ 140 x 100 (1+0,23)</t>
  </si>
  <si>
    <t>Cancelo deuda en pesos</t>
  </si>
  <si>
    <t xml:space="preserve"> u$s 100</t>
  </si>
  <si>
    <t>Compro dólares en el mercado "spot"</t>
  </si>
  <si>
    <t>u$s 100</t>
  </si>
  <si>
    <t>Retiro dólares de la inversión</t>
  </si>
  <si>
    <t xml:space="preserve"> - u$s 100</t>
  </si>
  <si>
    <t>$170 x 100</t>
  </si>
  <si>
    <t>Recibo pesos</t>
  </si>
  <si>
    <t xml:space="preserve"> -u$s 100</t>
  </si>
  <si>
    <t>Entrego dólares</t>
  </si>
  <si>
    <t>Vendo 100 dólares en el mercado de Futuros</t>
  </si>
  <si>
    <t>t+1</t>
  </si>
  <si>
    <t>t</t>
  </si>
  <si>
    <t>El dólar en el mercado "spot"</t>
  </si>
  <si>
    <t>El dólar en el mercado de Futuros</t>
  </si>
  <si>
    <t>Alquilar pesos</t>
  </si>
  <si>
    <t>Alquilar dólares</t>
  </si>
  <si>
    <t>Está barato:</t>
  </si>
  <si>
    <t>Está caro:</t>
  </si>
  <si>
    <t>Si la tasa de interés en pesos fuera del 23%, invertiría en dólares.</t>
  </si>
  <si>
    <t>=</t>
  </si>
  <si>
    <t xml:space="preserve">(1+0,03)  </t>
  </si>
  <si>
    <t>i$</t>
  </si>
  <si>
    <t>(1 + i$)</t>
  </si>
  <si>
    <t>Por lo tanto, el Monto en dólares invirtiendo en pesos sería mayor que el Monto en dólares invirtiendo en dólares.</t>
  </si>
  <si>
    <t>Monto en dólares =</t>
  </si>
  <si>
    <t>Monto en pesos =</t>
  </si>
  <si>
    <t>Capital en pesos =</t>
  </si>
  <si>
    <t>Si, en cambio, compráramos pesos e invirtiéramos en pesos, los números serían los siguientes:</t>
  </si>
  <si>
    <t>dólares</t>
  </si>
  <si>
    <t>Si ese Capital es de u$s 100.000 (cien mil dólares), en caso de invertir en dólares, tendríamos un Monto al cabo del mes de :</t>
  </si>
  <si>
    <t>Supongamos un Capital disponible al inicio del período.</t>
  </si>
  <si>
    <t>generada por una inversión en dólares</t>
  </si>
  <si>
    <t>Convendría invertir en pesos, dado que la tasa de interés en dólares generada por una inversión en pesos superaría a la tasa de interés en dólares</t>
  </si>
  <si>
    <t>Ft,t+1</t>
  </si>
  <si>
    <t>St (1+ i en pesos)</t>
  </si>
  <si>
    <t>i en  dólares generada por una inversión en pesos =</t>
  </si>
  <si>
    <t>Convendría invertir en pesos</t>
  </si>
  <si>
    <t>(1+0,02) x (124/95)-1</t>
  </si>
  <si>
    <t>Tasa en pesos generada por una inversión en dólares =</t>
  </si>
  <si>
    <t>(1+ i en pesos)</t>
  </si>
  <si>
    <t>(1+ i en dólares)</t>
  </si>
  <si>
    <t>Ft, t+1</t>
  </si>
  <si>
    <t>St =</t>
  </si>
  <si>
    <t>Monto en pesos invirtiendo en dólares =</t>
  </si>
  <si>
    <t>Monto en pesos invirtiendo en pesos =</t>
  </si>
  <si>
    <t>Monto en dólares invirtiendo en dólares =</t>
  </si>
  <si>
    <t>Monto en dólares invirtiendo en pesos =</t>
  </si>
  <si>
    <t>Capital en dólares =</t>
  </si>
  <si>
    <t xml:space="preserve"> </t>
  </si>
  <si>
    <t>mayor que</t>
  </si>
  <si>
    <t>i en dólares habiendo invertido en pesos =</t>
  </si>
  <si>
    <t>menor que</t>
  </si>
  <si>
    <t>i en pesos habiendo invertido en dólares =</t>
  </si>
  <si>
    <t>St</t>
  </si>
  <si>
    <t>F t,t+1 =</t>
  </si>
  <si>
    <t>F t, t+1 (de mercado) =</t>
  </si>
  <si>
    <t>&lt;</t>
  </si>
  <si>
    <t>(1+0,17)</t>
  </si>
  <si>
    <t>(1+0,00995)</t>
  </si>
  <si>
    <t>Compro 100 dólares en el mercado de Futuros</t>
  </si>
  <si>
    <t>Recibo dólares</t>
  </si>
  <si>
    <t xml:space="preserve"> - $106 x 100</t>
  </si>
  <si>
    <t>Cancelo deuda en dólares</t>
  </si>
  <si>
    <t>Pido dólares prestados</t>
  </si>
  <si>
    <t>Vendo dólares en el mercado "spot"</t>
  </si>
  <si>
    <t xml:space="preserve">  - u$s 100</t>
  </si>
  <si>
    <t xml:space="preserve"> - $ 93 x 100</t>
  </si>
  <si>
    <t xml:space="preserve"> $ 93 x 100</t>
  </si>
  <si>
    <t>Invierto en pesos</t>
  </si>
  <si>
    <t>(1+0,00995</t>
  </si>
  <si>
    <t>Retiro pesos de la inversión</t>
  </si>
  <si>
    <t xml:space="preserve"> $ 93 x 100 (1+0,17)</t>
  </si>
  <si>
    <t xml:space="preserve">Si el precio de mercado del dólar en contratos de Futuros es </t>
  </si>
  <si>
    <t>&gt;</t>
  </si>
  <si>
    <t xml:space="preserve"> $ 109 x 100</t>
  </si>
  <si>
    <t>Invierto en dólares</t>
  </si>
  <si>
    <t xml:space="preserve"> -  u$s 100</t>
  </si>
  <si>
    <t xml:space="preserve">  u$s 100</t>
  </si>
  <si>
    <t xml:space="preserve"> -  $ 93 x 100</t>
  </si>
  <si>
    <t xml:space="preserve"> -  $ 93 x 100 (1+0,17)</t>
  </si>
  <si>
    <t>Invierto en  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</si>
</sst>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0.0000%"/>
    <numFmt numFmtId="169" formatCode="0.00000%"/>
    <numFmt numFmtId="170" formatCode="0.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2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3" applyNumberFormat="1" applyFont="1"/>
    <xf numFmtId="0" fontId="4" fillId="0" borderId="0" xfId="0" applyFont="1" applyAlignment="1">
      <alignment horizontal="center"/>
    </xf>
    <xf numFmtId="43" fontId="0" fillId="0" borderId="0" xfId="1" applyFont="1"/>
    <xf numFmtId="166" fontId="2" fillId="2" borderId="0" xfId="3" applyNumberFormat="1" applyFont="1" applyFill="1"/>
    <xf numFmtId="0" fontId="0" fillId="0" borderId="0" xfId="0" applyAlignment="1">
      <alignment horizontal="right"/>
    </xf>
    <xf numFmtId="0" fontId="0" fillId="0" borderId="4" xfId="0" applyBorder="1"/>
    <xf numFmtId="10" fontId="2" fillId="2" borderId="0" xfId="3" applyNumberFormat="1" applyFont="1" applyFill="1"/>
    <xf numFmtId="0" fontId="5" fillId="0" borderId="0" xfId="0" applyFont="1"/>
    <xf numFmtId="2" fontId="0" fillId="0" borderId="0" xfId="0" applyNumberFormat="1"/>
    <xf numFmtId="166" fontId="0" fillId="0" borderId="0" xfId="3" applyNumberFormat="1" applyFont="1"/>
    <xf numFmtId="0" fontId="2" fillId="2" borderId="0" xfId="0" applyFont="1" applyFill="1"/>
    <xf numFmtId="9" fontId="0" fillId="0" borderId="0" xfId="3" applyFont="1"/>
    <xf numFmtId="165" fontId="2" fillId="2" borderId="0" xfId="2" applyFont="1" applyFill="1"/>
    <xf numFmtId="165" fontId="2" fillId="0" borderId="0" xfId="2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/>
    <xf numFmtId="165" fontId="6" fillId="0" borderId="0" xfId="0" applyNumberFormat="1" applyFont="1"/>
    <xf numFmtId="43" fontId="0" fillId="0" borderId="0" xfId="0" applyNumberFormat="1"/>
    <xf numFmtId="169" fontId="0" fillId="0" borderId="0" xfId="3" applyNumberFormat="1" applyFont="1"/>
    <xf numFmtId="17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7"/>
  <sheetViews>
    <sheetView zoomScaleNormal="100" workbookViewId="0">
      <selection activeCell="B7" sqref="B7"/>
    </sheetView>
  </sheetViews>
  <sheetFormatPr defaultColWidth="11.5546875" defaultRowHeight="14.4" x14ac:dyDescent="0.3"/>
  <cols>
    <col min="2" max="2" width="40" customWidth="1"/>
    <col min="3" max="3" width="14.5546875" bestFit="1" customWidth="1"/>
  </cols>
  <sheetData>
    <row r="3" spans="2:10" x14ac:dyDescent="0.3">
      <c r="B3" t="s">
        <v>44</v>
      </c>
      <c r="D3" s="18" t="s">
        <v>43</v>
      </c>
      <c r="E3" s="18"/>
      <c r="F3" s="17">
        <v>-1</v>
      </c>
      <c r="G3" t="s">
        <v>28</v>
      </c>
      <c r="H3" s="16">
        <f>+(93*(1+0.05)/97)-1</f>
        <v>6.7010309278350277E-3</v>
      </c>
    </row>
    <row r="4" spans="2:10" x14ac:dyDescent="0.3">
      <c r="D4" t="s">
        <v>42</v>
      </c>
    </row>
    <row r="7" spans="2:10" x14ac:dyDescent="0.3">
      <c r="B7" t="s">
        <v>41</v>
      </c>
    </row>
    <row r="8" spans="2:10" x14ac:dyDescent="0.3">
      <c r="B8" t="s">
        <v>40</v>
      </c>
    </row>
    <row r="11" spans="2:10" x14ac:dyDescent="0.3">
      <c r="B11" t="s">
        <v>39</v>
      </c>
    </row>
    <row r="12" spans="2:10" x14ac:dyDescent="0.3">
      <c r="B12" t="s">
        <v>38</v>
      </c>
      <c r="I12" s="15">
        <f>100000*(1+0.001)</f>
        <v>100099.99999999999</v>
      </c>
      <c r="J12" t="s">
        <v>37</v>
      </c>
    </row>
    <row r="13" spans="2:10" x14ac:dyDescent="0.3">
      <c r="B13" t="s">
        <v>36</v>
      </c>
    </row>
    <row r="14" spans="2:10" x14ac:dyDescent="0.3">
      <c r="B14" t="s">
        <v>35</v>
      </c>
      <c r="C14" s="1">
        <f>100000*93</f>
        <v>9300000</v>
      </c>
    </row>
    <row r="15" spans="2:10" x14ac:dyDescent="0.3">
      <c r="B15" t="s">
        <v>34</v>
      </c>
      <c r="C15" s="1">
        <f>+C14*1.05</f>
        <v>9765000</v>
      </c>
    </row>
    <row r="16" spans="2:10" x14ac:dyDescent="0.3">
      <c r="B16" t="s">
        <v>33</v>
      </c>
      <c r="C16" s="15">
        <f>+C15/97</f>
        <v>100670.10309278351</v>
      </c>
    </row>
    <row r="17" spans="2:2" x14ac:dyDescent="0.3">
      <c r="B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0"/>
  <sheetViews>
    <sheetView workbookViewId="0">
      <selection activeCell="H3" sqref="H3"/>
    </sheetView>
  </sheetViews>
  <sheetFormatPr defaultColWidth="11.5546875" defaultRowHeight="14.4" x14ac:dyDescent="0.3"/>
  <sheetData>
    <row r="3" spans="3:11" x14ac:dyDescent="0.3">
      <c r="C3" t="s">
        <v>51</v>
      </c>
      <c r="D3" t="s">
        <v>50</v>
      </c>
      <c r="E3" s="18" t="s">
        <v>49</v>
      </c>
      <c r="F3" s="18"/>
      <c r="G3" t="s">
        <v>28</v>
      </c>
      <c r="H3" s="1">
        <f>124*1.02/1.35</f>
        <v>93.688888888888883</v>
      </c>
    </row>
    <row r="4" spans="3:11" x14ac:dyDescent="0.3">
      <c r="E4" t="s">
        <v>48</v>
      </c>
    </row>
    <row r="8" spans="3:11" x14ac:dyDescent="0.3">
      <c r="C8" t="s">
        <v>47</v>
      </c>
      <c r="H8" t="s">
        <v>46</v>
      </c>
      <c r="J8" t="s">
        <v>28</v>
      </c>
      <c r="K8" s="19">
        <f>1.02*124/95-1</f>
        <v>0.33136842105263153</v>
      </c>
    </row>
    <row r="10" spans="3:11" x14ac:dyDescent="0.3">
      <c r="C1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M34"/>
  <sheetViews>
    <sheetView topLeftCell="C3" workbookViewId="0">
      <selection activeCell="G9" sqref="G9"/>
    </sheetView>
  </sheetViews>
  <sheetFormatPr defaultColWidth="11.5546875" defaultRowHeight="14.4" x14ac:dyDescent="0.3"/>
  <cols>
    <col min="7" max="7" width="13" bestFit="1" customWidth="1"/>
  </cols>
  <sheetData>
    <row r="5" spans="3:13" x14ac:dyDescent="0.3">
      <c r="C5" t="s">
        <v>63</v>
      </c>
      <c r="D5" s="17" t="s">
        <v>62</v>
      </c>
      <c r="E5" s="18" t="s">
        <v>48</v>
      </c>
      <c r="F5" s="18"/>
      <c r="G5" t="s">
        <v>28</v>
      </c>
      <c r="H5" s="25">
        <f>93*1.17/1.00995</f>
        <v>107.73800683202138</v>
      </c>
    </row>
    <row r="6" spans="3:13" x14ac:dyDescent="0.3">
      <c r="E6" t="s">
        <v>49</v>
      </c>
    </row>
    <row r="9" spans="3:13" x14ac:dyDescent="0.3">
      <c r="C9" t="s">
        <v>61</v>
      </c>
      <c r="G9" s="13">
        <f>+(1+0.00995)*105/93-1</f>
        <v>0.14026612903225799</v>
      </c>
      <c r="H9" t="s">
        <v>60</v>
      </c>
      <c r="I9" s="24">
        <v>0.17</v>
      </c>
    </row>
    <row r="10" spans="3:13" x14ac:dyDescent="0.3">
      <c r="I10" s="22"/>
      <c r="K10" s="23" t="s">
        <v>45</v>
      </c>
      <c r="L10" s="23"/>
      <c r="M10" s="23"/>
    </row>
    <row r="11" spans="3:13" x14ac:dyDescent="0.3">
      <c r="C11" t="s">
        <v>59</v>
      </c>
      <c r="G11" s="13">
        <f>+(1+0.17)*93/105-1</f>
        <v>3.6285714285714255E-2</v>
      </c>
      <c r="H11" t="s">
        <v>58</v>
      </c>
      <c r="I11" s="22">
        <v>9.9500000000000005E-3</v>
      </c>
    </row>
    <row r="13" spans="3:13" x14ac:dyDescent="0.3">
      <c r="C13" t="s">
        <v>57</v>
      </c>
    </row>
    <row r="14" spans="3:13" x14ac:dyDescent="0.3">
      <c r="C14" t="s">
        <v>35</v>
      </c>
      <c r="G14" s="1">
        <v>100000</v>
      </c>
    </row>
    <row r="16" spans="3:13" x14ac:dyDescent="0.3">
      <c r="C16" t="s">
        <v>56</v>
      </c>
      <c r="G16" s="21">
        <f>+G14/93</f>
        <v>1075.2688172043011</v>
      </c>
    </row>
    <row r="19" spans="3:10" x14ac:dyDescent="0.3">
      <c r="C19" t="s">
        <v>55</v>
      </c>
      <c r="G19">
        <f>100000*1.17/105</f>
        <v>1114.2857142857142</v>
      </c>
    </row>
    <row r="21" spans="3:10" x14ac:dyDescent="0.3">
      <c r="C21" t="s">
        <v>54</v>
      </c>
      <c r="G21">
        <f>+G16*1.00995</f>
        <v>1085.9677419354837</v>
      </c>
    </row>
    <row r="23" spans="3:10" x14ac:dyDescent="0.3">
      <c r="C23" t="s">
        <v>53</v>
      </c>
      <c r="G23" s="1">
        <f>100000*1.17</f>
        <v>117000</v>
      </c>
    </row>
    <row r="25" spans="3:10" x14ac:dyDescent="0.3">
      <c r="C25" t="s">
        <v>52</v>
      </c>
      <c r="G25" s="1">
        <f>+G21*105</f>
        <v>114026.61290322579</v>
      </c>
    </row>
    <row r="27" spans="3:10" x14ac:dyDescent="0.3">
      <c r="C27" s="20"/>
      <c r="D27" s="20"/>
      <c r="E27" s="20"/>
      <c r="F27" s="20"/>
      <c r="G27" s="20"/>
      <c r="H27" s="20"/>
      <c r="I27" s="20"/>
      <c r="J27" s="20"/>
    </row>
    <row r="28" spans="3:10" x14ac:dyDescent="0.3">
      <c r="C28" s="20"/>
      <c r="D28" s="20"/>
      <c r="E28" s="20"/>
      <c r="F28" s="20"/>
      <c r="G28" s="20"/>
      <c r="H28" s="20"/>
      <c r="I28" s="20"/>
      <c r="J28" s="20"/>
    </row>
    <row r="29" spans="3:10" x14ac:dyDescent="0.3">
      <c r="C29" s="20"/>
      <c r="D29" s="20"/>
      <c r="E29" s="20"/>
      <c r="F29" s="20"/>
      <c r="G29" s="20"/>
      <c r="H29" s="20"/>
      <c r="I29" s="20"/>
      <c r="J29" s="20"/>
    </row>
    <row r="30" spans="3:10" x14ac:dyDescent="0.3">
      <c r="C30" s="20"/>
      <c r="D30" s="20"/>
      <c r="E30" s="20"/>
      <c r="F30" s="20"/>
      <c r="G30" s="20"/>
      <c r="H30" s="20"/>
      <c r="I30" s="20"/>
      <c r="J30" s="20"/>
    </row>
    <row r="31" spans="3:10" x14ac:dyDescent="0.3">
      <c r="C31" s="20"/>
      <c r="D31" s="20"/>
      <c r="E31" s="20"/>
      <c r="F31" s="20"/>
      <c r="G31" s="20"/>
      <c r="H31" s="20"/>
      <c r="I31" s="20"/>
      <c r="J31" s="20"/>
    </row>
    <row r="32" spans="3:10" x14ac:dyDescent="0.3">
      <c r="C32" s="20"/>
      <c r="D32" s="20"/>
      <c r="E32" s="20"/>
      <c r="F32" s="20"/>
      <c r="G32" s="20"/>
      <c r="H32" s="20"/>
      <c r="I32" s="20"/>
      <c r="J32" s="20"/>
    </row>
    <row r="33" spans="3:10" x14ac:dyDescent="0.3">
      <c r="C33" s="20"/>
      <c r="D33" s="20"/>
      <c r="E33" s="20"/>
      <c r="F33" s="20"/>
      <c r="G33" s="20"/>
      <c r="H33" s="20"/>
      <c r="I33" s="20"/>
      <c r="J33" s="20"/>
    </row>
    <row r="34" spans="3:10" x14ac:dyDescent="0.3">
      <c r="C34" s="20"/>
      <c r="D34" s="20"/>
      <c r="E34" s="20"/>
      <c r="F34" s="20"/>
      <c r="G34" s="20"/>
      <c r="H34" s="20"/>
      <c r="I34" s="20"/>
      <c r="J3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6"/>
  <sheetViews>
    <sheetView topLeftCell="G40" zoomScale="70" zoomScaleNormal="70" workbookViewId="0">
      <selection activeCell="G61" sqref="G61"/>
    </sheetView>
  </sheetViews>
  <sheetFormatPr defaultColWidth="11.5546875" defaultRowHeight="14.4" x14ac:dyDescent="0.3"/>
  <cols>
    <col min="9" max="9" width="12" bestFit="1" customWidth="1"/>
    <col min="10" max="10" width="18.33203125" bestFit="1" customWidth="1"/>
    <col min="11" max="11" width="12" bestFit="1" customWidth="1"/>
    <col min="12" max="12" width="12.6640625" bestFit="1" customWidth="1"/>
  </cols>
  <sheetData>
    <row r="1" spans="2:10" ht="15.6" x14ac:dyDescent="0.3">
      <c r="B1" s="29" t="s">
        <v>81</v>
      </c>
      <c r="C1" s="29"/>
      <c r="D1" s="29"/>
      <c r="E1" s="29"/>
      <c r="F1" s="29"/>
      <c r="G1" s="30">
        <f>+E3</f>
        <v>106</v>
      </c>
      <c r="H1" s="29"/>
    </row>
    <row r="3" spans="2:10" x14ac:dyDescent="0.3">
      <c r="C3" s="12" t="s">
        <v>64</v>
      </c>
      <c r="D3" s="12"/>
      <c r="E3" s="26">
        <v>106</v>
      </c>
      <c r="F3" s="12" t="s">
        <v>65</v>
      </c>
      <c r="G3" s="27">
        <f>+'3.'!H5</f>
        <v>107.73800683202138</v>
      </c>
      <c r="H3" s="12" t="s">
        <v>28</v>
      </c>
      <c r="I3" s="28">
        <v>93</v>
      </c>
      <c r="J3" s="14" t="s">
        <v>66</v>
      </c>
    </row>
    <row r="4" spans="2:10" x14ac:dyDescent="0.3">
      <c r="C4" s="26"/>
      <c r="D4" s="12"/>
      <c r="E4" s="12"/>
      <c r="F4" s="12"/>
      <c r="G4" s="12"/>
      <c r="H4" s="12"/>
      <c r="I4" s="12"/>
      <c r="J4" s="12" t="s">
        <v>67</v>
      </c>
    </row>
    <row r="7" spans="2:10" x14ac:dyDescent="0.3">
      <c r="C7" s="8" t="s">
        <v>26</v>
      </c>
      <c r="H7" s="8" t="s">
        <v>25</v>
      </c>
    </row>
    <row r="8" spans="2:10" x14ac:dyDescent="0.3">
      <c r="C8" t="s">
        <v>23</v>
      </c>
      <c r="H8" t="s">
        <v>24</v>
      </c>
    </row>
    <row r="9" spans="2:10" x14ac:dyDescent="0.3">
      <c r="C9" t="s">
        <v>21</v>
      </c>
      <c r="H9" t="s">
        <v>22</v>
      </c>
    </row>
    <row r="13" spans="2:10" ht="15" thickBot="1" x14ac:dyDescent="0.35">
      <c r="C13" s="10"/>
      <c r="D13" s="10" t="s">
        <v>20</v>
      </c>
      <c r="E13" s="10"/>
      <c r="F13" s="11"/>
      <c r="G13" s="10"/>
      <c r="H13" s="10" t="s">
        <v>19</v>
      </c>
      <c r="I13" s="10"/>
      <c r="J13" s="10"/>
    </row>
    <row r="14" spans="2:10" ht="15" thickTop="1" x14ac:dyDescent="0.3">
      <c r="C14" t="s">
        <v>68</v>
      </c>
      <c r="F14" s="3"/>
      <c r="G14" t="s">
        <v>6</v>
      </c>
      <c r="I14" t="s">
        <v>70</v>
      </c>
    </row>
    <row r="15" spans="2:10" x14ac:dyDescent="0.3">
      <c r="F15" s="3"/>
      <c r="G15" t="s">
        <v>69</v>
      </c>
      <c r="I15" t="s">
        <v>11</v>
      </c>
    </row>
    <row r="16" spans="2:10" x14ac:dyDescent="0.3">
      <c r="F16" s="3"/>
    </row>
    <row r="17" spans="3:11" x14ac:dyDescent="0.3">
      <c r="C17" t="s">
        <v>72</v>
      </c>
      <c r="F17" s="7" t="s">
        <v>9</v>
      </c>
      <c r="G17" t="s">
        <v>71</v>
      </c>
      <c r="J17" t="s">
        <v>13</v>
      </c>
    </row>
    <row r="18" spans="3:11" x14ac:dyDescent="0.3">
      <c r="F18" s="6" t="s">
        <v>67</v>
      </c>
    </row>
    <row r="19" spans="3:11" x14ac:dyDescent="0.3">
      <c r="F19" s="3"/>
    </row>
    <row r="20" spans="3:11" x14ac:dyDescent="0.3">
      <c r="C20" t="s">
        <v>73</v>
      </c>
      <c r="F20" s="9" t="s">
        <v>74</v>
      </c>
      <c r="G20" t="s">
        <v>79</v>
      </c>
      <c r="J20" s="8" t="s">
        <v>80</v>
      </c>
      <c r="K20" s="8"/>
    </row>
    <row r="21" spans="3:11" x14ac:dyDescent="0.3">
      <c r="F21" s="3" t="s">
        <v>67</v>
      </c>
      <c r="J21" t="s">
        <v>67</v>
      </c>
    </row>
    <row r="22" spans="3:11" x14ac:dyDescent="0.3">
      <c r="F22" s="3"/>
    </row>
    <row r="23" spans="3:11" x14ac:dyDescent="0.3">
      <c r="C23" t="s">
        <v>15</v>
      </c>
      <c r="F23" s="7" t="s">
        <v>76</v>
      </c>
    </row>
    <row r="24" spans="3:11" x14ac:dyDescent="0.3">
      <c r="F24" s="6" t="s">
        <v>67</v>
      </c>
    </row>
    <row r="25" spans="3:11" x14ac:dyDescent="0.3">
      <c r="F25" s="3"/>
    </row>
    <row r="26" spans="3:11" x14ac:dyDescent="0.3">
      <c r="C26" t="s">
        <v>77</v>
      </c>
      <c r="F26" s="7" t="s">
        <v>75</v>
      </c>
    </row>
    <row r="27" spans="3:11" x14ac:dyDescent="0.3">
      <c r="F27" s="6" t="s">
        <v>78</v>
      </c>
    </row>
    <row r="28" spans="3:11" ht="15" thickBot="1" x14ac:dyDescent="0.35">
      <c r="C28" s="4"/>
      <c r="D28" s="4"/>
      <c r="E28" s="4"/>
      <c r="F28" s="5"/>
      <c r="G28" s="4"/>
      <c r="H28" s="4"/>
      <c r="I28" s="4"/>
      <c r="J28" s="4"/>
      <c r="K28" s="4"/>
    </row>
    <row r="29" spans="3:11" ht="15" thickTop="1" x14ac:dyDescent="0.3">
      <c r="F29" s="3"/>
      <c r="G29" t="s">
        <v>1</v>
      </c>
      <c r="I29" s="1">
        <f>93*100*1.17/1.00995</f>
        <v>10773.80068320214</v>
      </c>
      <c r="J29" s="2" t="s">
        <v>0</v>
      </c>
      <c r="K29" s="1">
        <f>106*100</f>
        <v>10600</v>
      </c>
    </row>
    <row r="31" spans="3:11" x14ac:dyDescent="0.3">
      <c r="J31" s="31">
        <f>+I29-K29</f>
        <v>173.80068320214014</v>
      </c>
    </row>
    <row r="32" spans="3:11" x14ac:dyDescent="0.3">
      <c r="J32" s="31"/>
    </row>
    <row r="35" spans="3:11" ht="15.6" x14ac:dyDescent="0.3">
      <c r="C35" s="29" t="s">
        <v>81</v>
      </c>
      <c r="D35" s="29"/>
      <c r="E35" s="29"/>
      <c r="F35" s="29"/>
      <c r="G35" s="29"/>
      <c r="H35" s="30">
        <f>+F37</f>
        <v>109</v>
      </c>
      <c r="I35" s="29"/>
    </row>
    <row r="37" spans="3:11" x14ac:dyDescent="0.3">
      <c r="D37" s="12" t="s">
        <v>64</v>
      </c>
      <c r="E37" s="12"/>
      <c r="F37" s="26">
        <v>109</v>
      </c>
      <c r="G37" s="12" t="s">
        <v>82</v>
      </c>
      <c r="H37" s="27">
        <f>93*1.17/1.00995</f>
        <v>107.73800683202138</v>
      </c>
      <c r="I37" s="12" t="s">
        <v>28</v>
      </c>
      <c r="J37" s="28">
        <v>93</v>
      </c>
      <c r="K37" s="14" t="s">
        <v>66</v>
      </c>
    </row>
    <row r="38" spans="3:11" x14ac:dyDescent="0.3">
      <c r="D38" s="26"/>
      <c r="E38" s="12"/>
      <c r="F38" s="12"/>
      <c r="G38" s="12"/>
      <c r="H38" s="12"/>
      <c r="I38" s="12"/>
      <c r="J38" s="12"/>
      <c r="K38" s="12" t="s">
        <v>67</v>
      </c>
    </row>
    <row r="41" spans="3:11" x14ac:dyDescent="0.3">
      <c r="D41" s="8" t="s">
        <v>26</v>
      </c>
      <c r="I41" s="8" t="s">
        <v>25</v>
      </c>
    </row>
    <row r="42" spans="3:11" x14ac:dyDescent="0.3">
      <c r="D42" t="s">
        <v>24</v>
      </c>
      <c r="I42" t="s">
        <v>23</v>
      </c>
    </row>
    <row r="43" spans="3:11" x14ac:dyDescent="0.3">
      <c r="D43" t="s">
        <v>22</v>
      </c>
      <c r="I43" t="s">
        <v>21</v>
      </c>
    </row>
    <row r="47" spans="3:11" ht="15" thickBot="1" x14ac:dyDescent="0.35">
      <c r="D47" s="10"/>
      <c r="E47" s="10" t="s">
        <v>20</v>
      </c>
      <c r="F47" s="10"/>
      <c r="G47" s="11"/>
      <c r="H47" s="10"/>
      <c r="I47" s="10" t="s">
        <v>19</v>
      </c>
      <c r="J47" s="10"/>
      <c r="K47" s="10"/>
    </row>
    <row r="48" spans="3:11" ht="15" thickTop="1" x14ac:dyDescent="0.3">
      <c r="D48" t="s">
        <v>18</v>
      </c>
      <c r="G48" s="3"/>
      <c r="H48" t="s">
        <v>17</v>
      </c>
      <c r="J48" t="s">
        <v>13</v>
      </c>
    </row>
    <row r="49" spans="4:12" x14ac:dyDescent="0.3">
      <c r="G49" s="3"/>
      <c r="H49" t="s">
        <v>15</v>
      </c>
      <c r="J49" t="s">
        <v>83</v>
      </c>
    </row>
    <row r="50" spans="4:12" x14ac:dyDescent="0.3">
      <c r="G50" s="3"/>
    </row>
    <row r="51" spans="4:12" x14ac:dyDescent="0.3">
      <c r="D51" t="s">
        <v>84</v>
      </c>
      <c r="G51" s="7" t="s">
        <v>85</v>
      </c>
      <c r="H51" t="s">
        <v>12</v>
      </c>
      <c r="K51" t="s">
        <v>9</v>
      </c>
    </row>
    <row r="52" spans="4:12" x14ac:dyDescent="0.3">
      <c r="G52" s="6" t="s">
        <v>67</v>
      </c>
    </row>
    <row r="53" spans="4:12" x14ac:dyDescent="0.3">
      <c r="G53" s="3"/>
    </row>
    <row r="54" spans="4:12" x14ac:dyDescent="0.3">
      <c r="D54" t="s">
        <v>10</v>
      </c>
      <c r="G54" s="9" t="s">
        <v>86</v>
      </c>
      <c r="H54" t="s">
        <v>8</v>
      </c>
      <c r="K54" s="8" t="s">
        <v>88</v>
      </c>
      <c r="L54" s="8"/>
    </row>
    <row r="55" spans="4:12" x14ac:dyDescent="0.3">
      <c r="G55" s="3" t="s">
        <v>67</v>
      </c>
      <c r="K55" t="s">
        <v>67</v>
      </c>
    </row>
    <row r="56" spans="4:12" x14ac:dyDescent="0.3">
      <c r="G56" s="3"/>
    </row>
    <row r="57" spans="4:12" x14ac:dyDescent="0.3">
      <c r="D57" t="s">
        <v>6</v>
      </c>
      <c r="G57" s="7" t="s">
        <v>87</v>
      </c>
    </row>
    <row r="58" spans="4:12" x14ac:dyDescent="0.3">
      <c r="G58" s="6" t="s">
        <v>67</v>
      </c>
    </row>
    <row r="59" spans="4:12" x14ac:dyDescent="0.3">
      <c r="G59" s="3"/>
    </row>
    <row r="60" spans="4:12" x14ac:dyDescent="0.3">
      <c r="D60" t="s">
        <v>4</v>
      </c>
      <c r="G60" s="7" t="s">
        <v>76</v>
      </c>
    </row>
    <row r="61" spans="4:12" x14ac:dyDescent="0.3">
      <c r="G61" s="6" t="s">
        <v>78</v>
      </c>
    </row>
    <row r="62" spans="4:12" ht="15" thickBot="1" x14ac:dyDescent="0.35">
      <c r="D62" s="4"/>
      <c r="E62" s="4"/>
      <c r="F62" s="4"/>
      <c r="G62" s="5"/>
      <c r="H62" s="4"/>
      <c r="I62" s="4"/>
      <c r="J62" s="4"/>
      <c r="K62" s="4"/>
      <c r="L62" s="4"/>
    </row>
    <row r="63" spans="4:12" ht="15" thickTop="1" x14ac:dyDescent="0.3">
      <c r="G63" s="3"/>
      <c r="H63" t="s">
        <v>1</v>
      </c>
      <c r="J63" s="1">
        <f>109*100</f>
        <v>10900</v>
      </c>
      <c r="K63" s="2" t="s">
        <v>0</v>
      </c>
      <c r="L63" s="1">
        <f>-93*100*1.17/1.00995</f>
        <v>-10773.80068320214</v>
      </c>
    </row>
    <row r="65" spans="11:11" x14ac:dyDescent="0.3">
      <c r="K65" s="31">
        <f>+J63+L63</f>
        <v>126.19931679785986</v>
      </c>
    </row>
    <row r="66" spans="11:11" x14ac:dyDescent="0.3">
      <c r="K66" s="32">
        <f>+K65/L63</f>
        <v>-1.1713537358698517E-2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K41"/>
  <sheetViews>
    <sheetView tabSelected="1" topLeftCell="E16" zoomScale="85" zoomScaleNormal="85" workbookViewId="0">
      <selection activeCell="K42" sqref="K42"/>
    </sheetView>
  </sheetViews>
  <sheetFormatPr defaultColWidth="11.5546875" defaultRowHeight="14.4" x14ac:dyDescent="0.3"/>
  <cols>
    <col min="9" max="9" width="12" bestFit="1" customWidth="1"/>
    <col min="11" max="11" width="12" bestFit="1" customWidth="1"/>
  </cols>
  <sheetData>
    <row r="5" spans="3:10" x14ac:dyDescent="0.3">
      <c r="C5" s="12">
        <v>170</v>
      </c>
      <c r="D5" s="12" t="s">
        <v>28</v>
      </c>
      <c r="E5" s="12">
        <v>140</v>
      </c>
      <c r="F5" s="14" t="s">
        <v>31</v>
      </c>
    </row>
    <row r="6" spans="3:10" x14ac:dyDescent="0.3">
      <c r="C6" s="12"/>
      <c r="D6" s="12"/>
      <c r="E6" s="12"/>
      <c r="F6" s="12" t="s">
        <v>2</v>
      </c>
    </row>
    <row r="7" spans="3:10" x14ac:dyDescent="0.3">
      <c r="C7" s="12"/>
      <c r="D7" s="12"/>
      <c r="E7" s="12"/>
      <c r="F7" s="12"/>
    </row>
    <row r="9" spans="3:10" x14ac:dyDescent="0.3">
      <c r="C9" s="12" t="s">
        <v>30</v>
      </c>
      <c r="D9" s="12" t="s">
        <v>28</v>
      </c>
      <c r="E9" s="14">
        <f>+C5</f>
        <v>170</v>
      </c>
      <c r="F9" s="12" t="s">
        <v>29</v>
      </c>
      <c r="G9" s="12" t="s">
        <v>0</v>
      </c>
      <c r="H9" s="12">
        <v>1</v>
      </c>
      <c r="I9" s="12" t="s">
        <v>28</v>
      </c>
      <c r="J9" s="33">
        <f>+(E9*(1+0.03)/E10)-1</f>
        <v>0.25071428571428567</v>
      </c>
    </row>
    <row r="10" spans="3:10" x14ac:dyDescent="0.3">
      <c r="C10" s="12"/>
      <c r="D10" s="12"/>
      <c r="E10" s="12">
        <v>140</v>
      </c>
      <c r="F10" s="12"/>
      <c r="G10" s="12"/>
      <c r="H10" s="12"/>
    </row>
    <row r="13" spans="3:10" x14ac:dyDescent="0.3">
      <c r="C13" t="s">
        <v>27</v>
      </c>
    </row>
    <row r="16" spans="3:10" x14ac:dyDescent="0.3">
      <c r="C16" s="8" t="s">
        <v>26</v>
      </c>
      <c r="H16" s="8" t="s">
        <v>25</v>
      </c>
    </row>
    <row r="17" spans="3:11" x14ac:dyDescent="0.3">
      <c r="C17" t="s">
        <v>24</v>
      </c>
      <c r="H17" t="s">
        <v>23</v>
      </c>
    </row>
    <row r="18" spans="3:11" x14ac:dyDescent="0.3">
      <c r="C18" t="s">
        <v>22</v>
      </c>
      <c r="H18" t="s">
        <v>21</v>
      </c>
    </row>
    <row r="22" spans="3:11" ht="15" thickBot="1" x14ac:dyDescent="0.35">
      <c r="C22" s="10"/>
      <c r="D22" s="10" t="s">
        <v>20</v>
      </c>
      <c r="E22" s="10"/>
      <c r="F22" s="11"/>
      <c r="G22" s="10"/>
      <c r="H22" s="10" t="s">
        <v>19</v>
      </c>
      <c r="I22" s="10"/>
      <c r="J22" s="10"/>
    </row>
    <row r="23" spans="3:11" ht="15" thickTop="1" x14ac:dyDescent="0.3">
      <c r="C23" t="s">
        <v>18</v>
      </c>
      <c r="F23" s="3"/>
      <c r="G23" t="s">
        <v>17</v>
      </c>
      <c r="I23" t="s">
        <v>16</v>
      </c>
    </row>
    <row r="24" spans="3:11" x14ac:dyDescent="0.3">
      <c r="F24" s="3"/>
      <c r="G24" t="s">
        <v>15</v>
      </c>
      <c r="I24" t="s">
        <v>14</v>
      </c>
    </row>
    <row r="25" spans="3:11" x14ac:dyDescent="0.3">
      <c r="F25" s="3"/>
    </row>
    <row r="26" spans="3:11" x14ac:dyDescent="0.3">
      <c r="C26" t="s">
        <v>89</v>
      </c>
      <c r="F26" s="7" t="s">
        <v>13</v>
      </c>
      <c r="G26" t="s">
        <v>12</v>
      </c>
      <c r="J26" t="s">
        <v>11</v>
      </c>
    </row>
    <row r="27" spans="3:11" x14ac:dyDescent="0.3">
      <c r="F27" s="6" t="s">
        <v>2</v>
      </c>
    </row>
    <row r="28" spans="3:11" x14ac:dyDescent="0.3">
      <c r="F28" s="3"/>
    </row>
    <row r="29" spans="3:11" x14ac:dyDescent="0.3">
      <c r="C29" t="s">
        <v>10</v>
      </c>
      <c r="F29" s="9" t="s">
        <v>9</v>
      </c>
      <c r="G29" t="s">
        <v>8</v>
      </c>
      <c r="J29" s="8" t="s">
        <v>7</v>
      </c>
      <c r="K29" s="8"/>
    </row>
    <row r="30" spans="3:11" x14ac:dyDescent="0.3">
      <c r="F30" s="3" t="s">
        <v>2</v>
      </c>
      <c r="J30" t="s">
        <v>2</v>
      </c>
    </row>
    <row r="31" spans="3:11" x14ac:dyDescent="0.3">
      <c r="F31" s="3"/>
    </row>
    <row r="32" spans="3:11" x14ac:dyDescent="0.3">
      <c r="C32" t="s">
        <v>6</v>
      </c>
      <c r="F32" s="7" t="s">
        <v>5</v>
      </c>
    </row>
    <row r="33" spans="3:11" x14ac:dyDescent="0.3">
      <c r="F33" s="6" t="s">
        <v>2</v>
      </c>
    </row>
    <row r="34" spans="3:11" x14ac:dyDescent="0.3">
      <c r="F34" s="3"/>
    </row>
    <row r="35" spans="3:11" x14ac:dyDescent="0.3">
      <c r="C35" t="s">
        <v>4</v>
      </c>
      <c r="F35" s="7" t="s">
        <v>3</v>
      </c>
    </row>
    <row r="36" spans="3:11" x14ac:dyDescent="0.3">
      <c r="F36" s="6" t="s">
        <v>2</v>
      </c>
    </row>
    <row r="37" spans="3:11" ht="15" thickBot="1" x14ac:dyDescent="0.35">
      <c r="C37" s="4"/>
      <c r="D37" s="4"/>
      <c r="E37" s="4"/>
      <c r="F37" s="5"/>
      <c r="G37" s="4"/>
      <c r="H37" s="4"/>
      <c r="I37" s="4"/>
      <c r="J37" s="4"/>
      <c r="K37" s="4"/>
    </row>
    <row r="38" spans="3:11" ht="15" thickTop="1" x14ac:dyDescent="0.3">
      <c r="F38" s="3"/>
      <c r="G38" t="s">
        <v>1</v>
      </c>
      <c r="I38" s="1">
        <f>170*100</f>
        <v>17000</v>
      </c>
      <c r="J38" s="2" t="s">
        <v>0</v>
      </c>
      <c r="K38" s="1">
        <f>140*100*1.23/1.03</f>
        <v>16718.446601941749</v>
      </c>
    </row>
    <row r="41" spans="3:11" x14ac:dyDescent="0.3">
      <c r="K41" s="31">
        <f>+I38-K38</f>
        <v>281.55339805825133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</vt:lpstr>
      <vt:lpstr>2.</vt:lpstr>
      <vt:lpstr>3.</vt:lpstr>
      <vt:lpstr>4.</vt:lpstr>
      <vt:lpstr>5.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Federico Lopez</cp:lastModifiedBy>
  <dcterms:created xsi:type="dcterms:W3CDTF">2022-08-08T02:01:06Z</dcterms:created>
  <dcterms:modified xsi:type="dcterms:W3CDTF">2022-10-04T13:13:40Z</dcterms:modified>
</cp:coreProperties>
</file>