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https://d.docs.live.net/d55e916249d8decc/Documents/Udesa/04 Cuatrimestre/Finanzas 1/000000000000000000000000000000000/aaaa/"/>
    </mc:Choice>
  </mc:AlternateContent>
  <xr:revisionPtr revIDLastSave="4" documentId="11_2E92CCE21286053C139255513D34A67A596EDB65" xr6:coauthVersionLast="47" xr6:coauthVersionMax="47" xr10:uidLastSave="{8386CF30-A36F-46F6-B474-8080E2D3E539}"/>
  <bookViews>
    <workbookView xWindow="19110" yWindow="16335" windowWidth="8085" windowHeight="11235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4" i="1" l="1"/>
  <c r="J104" i="1" l="1"/>
  <c r="J106" i="1" s="1"/>
  <c r="E115" i="1" s="1"/>
  <c r="J100" i="1"/>
  <c r="D116" i="1" s="1"/>
  <c r="E86" i="1"/>
  <c r="D77" i="1"/>
  <c r="F69" i="1"/>
  <c r="F49" i="1"/>
  <c r="D45" i="1"/>
  <c r="E46" i="1" s="1"/>
  <c r="G41" i="1"/>
  <c r="C29" i="1"/>
  <c r="C31" i="1" s="1"/>
  <c r="C33" i="1" s="1"/>
  <c r="C34" i="1" s="1"/>
  <c r="C25" i="1"/>
  <c r="C21" i="1"/>
  <c r="C22" i="1" s="1"/>
  <c r="C13" i="1"/>
  <c r="C15" i="1" s="1"/>
  <c r="C16" i="1" s="1"/>
  <c r="C9" i="1"/>
  <c r="C8" i="1"/>
  <c r="D112" i="1" l="1"/>
</calcChain>
</file>

<file path=xl/sharedStrings.xml><?xml version="1.0" encoding="utf-8"?>
<sst xmlns="http://schemas.openxmlformats.org/spreadsheetml/2006/main" count="116" uniqueCount="102">
  <si>
    <t>1)</t>
  </si>
  <si>
    <t>Intereses =</t>
  </si>
  <si>
    <t>Monto - Capital</t>
  </si>
  <si>
    <t>Capital =</t>
  </si>
  <si>
    <t>N =</t>
  </si>
  <si>
    <t>120/365</t>
  </si>
  <si>
    <t>Monto =</t>
  </si>
  <si>
    <t>Primero debo convertir la TEA Real en TEA Aparente en pesos</t>
  </si>
  <si>
    <t>TEA Aparente =</t>
  </si>
  <si>
    <t>(1+TEA Real) x (1+ TEA de Inflación)-1</t>
  </si>
  <si>
    <t>Tasa Instantánea Anual es TNA con infnitas capitalizaciones</t>
  </si>
  <si>
    <t>El Monto, CN = Co e^(TNA x N)</t>
  </si>
  <si>
    <t>Convierto el Capital de manera que esté medido en rublos:</t>
  </si>
  <si>
    <t>Co en rublos =</t>
  </si>
  <si>
    <t>Monto en rublos =</t>
  </si>
  <si>
    <t>Intereses en pesos =</t>
  </si>
  <si>
    <t>2)</t>
  </si>
  <si>
    <t>Tasas de Interés equivalentes son tasas que, dados un capital y un número de años, generan el mismo monto</t>
  </si>
  <si>
    <t>Calculo el monto en pesos generado por la tasa en pesos:</t>
  </si>
  <si>
    <t>(supongo un capital de $1)</t>
  </si>
  <si>
    <t>Calculo el monto en dólares generado por la tasa en dólares, partiendo de un capital de $1</t>
  </si>
  <si>
    <t>Con $1 tendría un capital en dólares de:</t>
  </si>
  <si>
    <t>Ese capital generaría un monto en dólares de:</t>
  </si>
  <si>
    <t>Finalmente, calculo  el monto en pesos generado por la tasa de interés en dólares, bajo el supuesto de que venda los dólares</t>
  </si>
  <si>
    <t>al final del período al tipo de cambio de $45 por dólar-</t>
  </si>
  <si>
    <t>Monto en pesos generado por la inversión en dólares =</t>
  </si>
  <si>
    <t>Dado que no llego al mismo monto con ambas tasas, esas tasas no son equivalentes.</t>
  </si>
  <si>
    <t>3)</t>
  </si>
  <si>
    <t>Tasa de inflación del cuatrimestre =</t>
  </si>
  <si>
    <t>Tasa de inflación de marzo =</t>
  </si>
  <si>
    <t>Tasa de inflación de abril =</t>
  </si>
  <si>
    <t>Tasa de inflación de mayo=</t>
  </si>
  <si>
    <t>Tasa de inflación de junio =</t>
  </si>
  <si>
    <t>Tasa Efectiva Cuatrimestral (marzo -junio) =</t>
  </si>
  <si>
    <t>((1+Tasa Efectiva Mensual)^4)-1</t>
  </si>
  <si>
    <t>si la Tasa Efectiva Mensual es constante</t>
  </si>
  <si>
    <t>Pero, en este caso, la TEM varía, por lo que :</t>
  </si>
  <si>
    <t>(1+TEM marzo)x(1+TEM abril)x(1+TEM mayo)x(1+TEM junio)-1</t>
  </si>
  <si>
    <t>(1+Tasa Efectiva Cuatrimestral)</t>
  </si>
  <si>
    <t>TEM junio=</t>
  </si>
  <si>
    <t>(1+TEM marzo)x(1+TEM abril)x(1+TEM mayo)</t>
  </si>
  <si>
    <t>Sería un error decir que la tasa de Inflación de junio es : Tasa de Inlación del Cuatrimestre - Tasa de Inflación de marzo - Tasa de Inflación de abril - Tasa de Inflación de mayo</t>
  </si>
  <si>
    <t>dado que las Tasas Efectivas son porcentaje del valor de la variable al inicio de cada uno de los períodos.</t>
  </si>
  <si>
    <t>Es decir, no son porcentaje del mismo valor. La tasa de abril es un porcentaje del Indice de Precios a fines de marzo y la tasa de mayo es</t>
  </si>
  <si>
    <t>un porcentaje del Indice de Precios a fines de abri.</t>
  </si>
  <si>
    <t xml:space="preserve">Al ser porcentajes de valores distintos, no se suman ni restan. </t>
  </si>
  <si>
    <t>0,02 x 100 +0,02*102 =</t>
  </si>
  <si>
    <t>0,0404 =</t>
  </si>
  <si>
    <t>(1+0,02)x(1+0,02)-1</t>
  </si>
  <si>
    <t>Un 2% de 100 no lo mismo que un 2% de 102. Un 2% de 100 y un 2% de 102 no es 4%</t>
  </si>
  <si>
    <t>Entonces, si la variable crece un 2% el primer mes y un 2% el segundo, crece un 4,04%</t>
  </si>
  <si>
    <t>3.a)</t>
  </si>
  <si>
    <t>3.b)</t>
  </si>
  <si>
    <t>(1+TES) =</t>
  </si>
  <si>
    <t>(1+TEM)^6 =</t>
  </si>
  <si>
    <t xml:space="preserve">(1+TEA)^0,5 = </t>
  </si>
  <si>
    <t>(1+TEC)^(6/4)</t>
  </si>
  <si>
    <t>(dado que un semestre es 6/4 de cuatrimestre)</t>
  </si>
  <si>
    <t>TES =</t>
  </si>
  <si>
    <t>((1+TEC)^(6/4))-1</t>
  </si>
  <si>
    <t>TES :</t>
  </si>
  <si>
    <t>TEM:</t>
  </si>
  <si>
    <t>TEA:</t>
  </si>
  <si>
    <t>TEC:</t>
  </si>
  <si>
    <t>Tasa Efectiva Semestral</t>
  </si>
  <si>
    <t>Tasa Efectiva Mensual</t>
  </si>
  <si>
    <t>Tasa Efectiva Anual</t>
  </si>
  <si>
    <t>Tasa Efectiva Cuatrimestral</t>
  </si>
  <si>
    <t>(supone m = 2, capitalizaciones semestrales)</t>
  </si>
  <si>
    <t>(supone m = 12, capitalizaciones mensuales)</t>
  </si>
  <si>
    <t>(supone m=1, capitalizaciones anuales)</t>
  </si>
  <si>
    <t>(supone m =3, capitalizaciones cuatrimestrales)</t>
  </si>
  <si>
    <t>Dos semestres por año</t>
  </si>
  <si>
    <t>Doce meses por año</t>
  </si>
  <si>
    <t>Un año por año</t>
  </si>
  <si>
    <t>Tres cuatrimestres por año</t>
  </si>
  <si>
    <t>(si el año tiene 360 días)</t>
  </si>
  <si>
    <t>(si el año tien 360 días)</t>
  </si>
  <si>
    <t>4)</t>
  </si>
  <si>
    <t>4) A)</t>
  </si>
  <si>
    <t>El precio de equilibrio en el mercado de Futuros es el que garantiza que las tasas de interés dadas en ambas monedas sean equivalentes (generen el mismo monto)</t>
  </si>
  <si>
    <t>Monto generado por la inversión de un peso al cabo de 180 días (N=180/365)</t>
  </si>
  <si>
    <t>=</t>
  </si>
  <si>
    <t>(m=365/30 y N= 180/365)</t>
  </si>
  <si>
    <t>al cabo de 180 días es =</t>
  </si>
  <si>
    <t>El capital en euros que se puede obtener en el momento 0 vendiendo $1 es</t>
  </si>
  <si>
    <t>El Monto generado por la inversión de ese capital en euros, a la tasa en euros</t>
  </si>
  <si>
    <t>(m = 365/180 y N = 180/365)</t>
  </si>
  <si>
    <t>Atención: las tasa en euros es TES (capitaliza cada 180 días)</t>
  </si>
  <si>
    <t>Ahora calculamos el tipo de cambio que haría que el monto generado por ambas inversiones sea el mismo (al medirlos en una misma moneda)</t>
  </si>
  <si>
    <t>F =</t>
  </si>
  <si>
    <t>B)</t>
  </si>
  <si>
    <t>Si F de mercado fuera $53, convendría invertir en pesos, porque vendiendo los euros obtenidos de la inversión en euros</t>
  </si>
  <si>
    <t>recibiríamos, al final del semestre:</t>
  </si>
  <si>
    <t>Y ese monto es menor que el monto que se obtendría al invertir en pesos,</t>
  </si>
  <si>
    <t>que es:</t>
  </si>
  <si>
    <t>Monto en pesos =</t>
  </si>
  <si>
    <t>1.1)</t>
  </si>
  <si>
    <t>1.2)</t>
  </si>
  <si>
    <t>1.3)</t>
  </si>
  <si>
    <t>1.4)</t>
  </si>
  <si>
    <t>1.5)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</si>
</sst>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-&quot;$&quot;\ * #,##0.00_-;\-&quot;$&quot;\ * #,##0.00_-;_-&quot;$&quot;\ * &quot;-&quot;??_-;_-@_-"/>
    <numFmt numFmtId="165" formatCode="_-* #,##0.00\ [$₽-419]_-;\-* #,##0.00\ [$₽-419]_-;_-* &quot;-&quot;??\ [$₽-419]_-;_-@_-"/>
    <numFmt numFmtId="166" formatCode="_-&quot;$&quot;\ * #,##0.0000_-;\-&quot;$&quot;\ * #,##0.0000_-;_-&quot;$&quot;\ * &quot;-&quot;??_-;_-@_-"/>
    <numFmt numFmtId="167" formatCode="_-[$€-2]\ * #,##0.00000_-;\-[$€-2]\ * #,##0.00000_-;_-[$€-2]\ * &quot;-&quot;??_-;_-@_-"/>
    <numFmt numFmtId="168" formatCode="_-* #,##0.00000\ [$€-C0A]_-;\-* #,##0.00000\ [$€-C0A]_-;_-* &quot;-&quot;??\ [$€-C0A]_-;_-@_-"/>
    <numFmt numFmtId="169" formatCode="_-&quot;$&quot;\ * #,##0.0000_-;\-&quot;$&quot;\ * #,##0.0000_-;_-&quot;$&quot;\ * &quot;-&quot;??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8">
    <xf numFmtId="0" fontId="0" fillId="0" borderId="0" xfId="0"/>
    <xf numFmtId="164" fontId="0" fillId="0" borderId="0" xfId="1" applyFont="1"/>
    <xf numFmtId="165" fontId="0" fillId="0" borderId="0" xfId="0" applyNumberFormat="1"/>
    <xf numFmtId="166" fontId="0" fillId="0" borderId="0" xfId="1" applyNumberFormat="1" applyFont="1"/>
    <xf numFmtId="0" fontId="0" fillId="0" borderId="1" xfId="0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164" fontId="2" fillId="0" borderId="0" xfId="1" applyFont="1"/>
    <xf numFmtId="164" fontId="2" fillId="0" borderId="0" xfId="0" applyNumberFormat="1" applyFont="1"/>
    <xf numFmtId="0" fontId="0" fillId="2" borderId="0" xfId="0" applyFill="1"/>
    <xf numFmtId="0" fontId="2" fillId="2" borderId="0" xfId="0" applyFont="1" applyFill="1"/>
    <xf numFmtId="0" fontId="2" fillId="0" borderId="0" xfId="0" applyFont="1"/>
    <xf numFmtId="167" fontId="0" fillId="0" borderId="0" xfId="0" applyNumberFormat="1"/>
    <xf numFmtId="168" fontId="0" fillId="0" borderId="0" xfId="0" applyNumberFormat="1"/>
    <xf numFmtId="169" fontId="0" fillId="0" borderId="0" xfId="0" applyNumberFormat="1"/>
    <xf numFmtId="164" fontId="2" fillId="0" borderId="4" xfId="1" applyFont="1" applyBorder="1"/>
    <xf numFmtId="166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116"/>
  <sheetViews>
    <sheetView tabSelected="1" topLeftCell="A8" zoomScale="85" zoomScaleNormal="85" workbookViewId="0">
      <selection activeCell="C24" sqref="C24"/>
    </sheetView>
  </sheetViews>
  <sheetFormatPr defaultColWidth="11.42578125" defaultRowHeight="15" x14ac:dyDescent="0.25"/>
  <cols>
    <col min="2" max="2" width="20.42578125" customWidth="1"/>
    <col min="3" max="3" width="17" customWidth="1"/>
    <col min="4" max="4" width="14.42578125" customWidth="1"/>
    <col min="6" max="6" width="13.140625" customWidth="1"/>
    <col min="12" max="12" width="12.7109375" customWidth="1"/>
  </cols>
  <sheetData>
    <row r="2" spans="1:3" x14ac:dyDescent="0.25">
      <c r="A2" t="s">
        <v>0</v>
      </c>
    </row>
    <row r="3" spans="1:3" x14ac:dyDescent="0.25">
      <c r="A3" t="s">
        <v>1</v>
      </c>
      <c r="B3" t="s">
        <v>2</v>
      </c>
    </row>
    <row r="4" spans="1:3" x14ac:dyDescent="0.25">
      <c r="A4" t="s">
        <v>3</v>
      </c>
      <c r="B4" s="1">
        <v>1000000</v>
      </c>
    </row>
    <row r="6" spans="1:3" x14ac:dyDescent="0.25">
      <c r="A6" t="s">
        <v>4</v>
      </c>
      <c r="B6" t="s">
        <v>5</v>
      </c>
    </row>
    <row r="8" spans="1:3" x14ac:dyDescent="0.25">
      <c r="A8" t="s">
        <v>97</v>
      </c>
      <c r="B8" t="s">
        <v>6</v>
      </c>
      <c r="C8" s="1">
        <f>1000000*(1+0.3)^(120/365)</f>
        <v>1090086.1659887275</v>
      </c>
    </row>
    <row r="9" spans="1:3" x14ac:dyDescent="0.25">
      <c r="B9" t="s">
        <v>1</v>
      </c>
      <c r="C9" s="9">
        <f>+C8-B4</f>
        <v>90086.165988727473</v>
      </c>
    </row>
    <row r="11" spans="1:3" x14ac:dyDescent="0.25">
      <c r="A11" t="s">
        <v>98</v>
      </c>
      <c r="B11" t="s">
        <v>7</v>
      </c>
    </row>
    <row r="12" spans="1:3" x14ac:dyDescent="0.25">
      <c r="B12" t="s">
        <v>8</v>
      </c>
      <c r="C12" t="s">
        <v>9</v>
      </c>
    </row>
    <row r="13" spans="1:3" x14ac:dyDescent="0.25">
      <c r="B13" t="s">
        <v>8</v>
      </c>
      <c r="C13">
        <f>+(1+0.3)*(1+0.4)-1</f>
        <v>0.81999999999999984</v>
      </c>
    </row>
    <row r="15" spans="1:3" x14ac:dyDescent="0.25">
      <c r="B15" t="s">
        <v>6</v>
      </c>
      <c r="C15" s="1">
        <f>1000000*(1+C13)^(120/365)</f>
        <v>1217595.1852018521</v>
      </c>
    </row>
    <row r="16" spans="1:3" x14ac:dyDescent="0.25">
      <c r="B16" t="s">
        <v>1</v>
      </c>
      <c r="C16" s="8">
        <f>+C15-1000000</f>
        <v>217595.18520185212</v>
      </c>
    </row>
    <row r="18" spans="1:3" x14ac:dyDescent="0.25">
      <c r="A18" t="s">
        <v>99</v>
      </c>
      <c r="B18" t="s">
        <v>10</v>
      </c>
    </row>
    <row r="19" spans="1:3" x14ac:dyDescent="0.25">
      <c r="B19" t="s">
        <v>11</v>
      </c>
    </row>
    <row r="21" spans="1:3" x14ac:dyDescent="0.25">
      <c r="B21" t="s">
        <v>6</v>
      </c>
      <c r="C21" s="1">
        <f>1000000*EXP(0.3*120/365)</f>
        <v>1103658.0217780836</v>
      </c>
    </row>
    <row r="22" spans="1:3" x14ac:dyDescent="0.25">
      <c r="B22" t="s">
        <v>1</v>
      </c>
      <c r="C22" s="9">
        <f>+C21-1000000</f>
        <v>103658.02177808364</v>
      </c>
    </row>
    <row r="24" spans="1:3" x14ac:dyDescent="0.25">
      <c r="A24" t="s">
        <v>100</v>
      </c>
      <c r="B24" t="s">
        <v>6</v>
      </c>
      <c r="C24" s="1">
        <f>1000000*(1+0.3*30/365)^4</f>
        <v>1102338.4371447517</v>
      </c>
    </row>
    <row r="25" spans="1:3" x14ac:dyDescent="0.25">
      <c r="B25" t="s">
        <v>1</v>
      </c>
      <c r="C25" s="8">
        <f>+C24-1000000</f>
        <v>102338.43714475166</v>
      </c>
    </row>
    <row r="28" spans="1:3" x14ac:dyDescent="0.25">
      <c r="A28" t="s">
        <v>101</v>
      </c>
      <c r="B28" t="s">
        <v>12</v>
      </c>
    </row>
    <row r="29" spans="1:3" x14ac:dyDescent="0.25">
      <c r="B29" t="s">
        <v>13</v>
      </c>
      <c r="C29" s="2">
        <f>1000000/0.8</f>
        <v>1250000</v>
      </c>
    </row>
    <row r="31" spans="1:3" x14ac:dyDescent="0.25">
      <c r="B31" t="s">
        <v>14</v>
      </c>
      <c r="C31" s="2">
        <f>+C29*(1+0.18)^(120/365)</f>
        <v>1319904.3305492229</v>
      </c>
    </row>
    <row r="32" spans="1:3" x14ac:dyDescent="0.25">
      <c r="C32" s="2"/>
    </row>
    <row r="33" spans="1:7" x14ac:dyDescent="0.25">
      <c r="B33" t="s">
        <v>96</v>
      </c>
      <c r="C33" s="1">
        <f>+C31*0.9</f>
        <v>1187913.8974943007</v>
      </c>
    </row>
    <row r="34" spans="1:7" x14ac:dyDescent="0.25">
      <c r="B34" t="s">
        <v>15</v>
      </c>
      <c r="C34" s="9">
        <f>+C33-1000000</f>
        <v>187913.89749430073</v>
      </c>
    </row>
    <row r="36" spans="1:7" x14ac:dyDescent="0.25">
      <c r="C36" s="8"/>
    </row>
    <row r="39" spans="1:7" x14ac:dyDescent="0.25">
      <c r="A39" t="s">
        <v>16</v>
      </c>
      <c r="B39" t="s">
        <v>17</v>
      </c>
    </row>
    <row r="41" spans="1:7" x14ac:dyDescent="0.25">
      <c r="B41" t="s">
        <v>18</v>
      </c>
      <c r="F41" t="s">
        <v>6</v>
      </c>
      <c r="G41" s="3">
        <f>+(1+0.38)^(180/365)</f>
        <v>1.1721453452925761</v>
      </c>
    </row>
    <row r="42" spans="1:7" x14ac:dyDescent="0.25">
      <c r="B42" t="s">
        <v>19</v>
      </c>
    </row>
    <row r="44" spans="1:7" x14ac:dyDescent="0.25">
      <c r="B44" t="s">
        <v>20</v>
      </c>
    </row>
    <row r="45" spans="1:7" x14ac:dyDescent="0.25">
      <c r="B45" t="s">
        <v>21</v>
      </c>
      <c r="D45">
        <f>1/39</f>
        <v>2.564102564102564E-2</v>
      </c>
    </row>
    <row r="46" spans="1:7" x14ac:dyDescent="0.25">
      <c r="B46" t="s">
        <v>22</v>
      </c>
      <c r="E46">
        <f>+D45*(1+0.03)^(180/365)</f>
        <v>2.6017530906044927E-2</v>
      </c>
    </row>
    <row r="47" spans="1:7" x14ac:dyDescent="0.25">
      <c r="B47" t="s">
        <v>23</v>
      </c>
    </row>
    <row r="48" spans="1:7" x14ac:dyDescent="0.25">
      <c r="B48" t="s">
        <v>24</v>
      </c>
    </row>
    <row r="49" spans="1:9" x14ac:dyDescent="0.25">
      <c r="B49" t="s">
        <v>25</v>
      </c>
      <c r="F49" s="3">
        <f>+E46*45</f>
        <v>1.1707888907720216</v>
      </c>
    </row>
    <row r="50" spans="1:9" ht="15.75" thickBot="1" x14ac:dyDescent="0.3"/>
    <row r="51" spans="1:9" ht="15.75" thickBot="1" x14ac:dyDescent="0.3">
      <c r="B51" s="5" t="s">
        <v>26</v>
      </c>
      <c r="C51" s="6"/>
      <c r="D51" s="6"/>
      <c r="E51" s="6"/>
      <c r="F51" s="6"/>
      <c r="G51" s="7"/>
    </row>
    <row r="54" spans="1:9" x14ac:dyDescent="0.25">
      <c r="A54" t="s">
        <v>27</v>
      </c>
      <c r="B54" t="s">
        <v>28</v>
      </c>
      <c r="D54">
        <v>0.13109999999999999</v>
      </c>
    </row>
    <row r="56" spans="1:9" x14ac:dyDescent="0.25">
      <c r="B56" t="s">
        <v>29</v>
      </c>
      <c r="D56">
        <v>2.3E-2</v>
      </c>
    </row>
    <row r="57" spans="1:9" x14ac:dyDescent="0.25">
      <c r="B57" t="s">
        <v>30</v>
      </c>
      <c r="D57">
        <v>0.03</v>
      </c>
    </row>
    <row r="58" spans="1:9" x14ac:dyDescent="0.25">
      <c r="B58" t="s">
        <v>31</v>
      </c>
      <c r="D58">
        <v>3.5000000000000003E-2</v>
      </c>
    </row>
    <row r="59" spans="1:9" x14ac:dyDescent="0.25">
      <c r="B59" t="s">
        <v>32</v>
      </c>
    </row>
    <row r="61" spans="1:9" x14ac:dyDescent="0.25">
      <c r="B61" t="s">
        <v>33</v>
      </c>
      <c r="E61" t="s">
        <v>34</v>
      </c>
      <c r="H61" t="s">
        <v>35</v>
      </c>
    </row>
    <row r="63" spans="1:9" x14ac:dyDescent="0.25">
      <c r="B63" t="s">
        <v>36</v>
      </c>
      <c r="E63" t="s">
        <v>33</v>
      </c>
      <c r="I63" t="s">
        <v>37</v>
      </c>
    </row>
    <row r="65" spans="2:13" x14ac:dyDescent="0.25">
      <c r="D65" t="s">
        <v>39</v>
      </c>
      <c r="F65" s="4" t="s">
        <v>38</v>
      </c>
      <c r="G65" s="4"/>
      <c r="H65" s="4"/>
      <c r="I65" s="4"/>
      <c r="J65">
        <v>-1</v>
      </c>
    </row>
    <row r="66" spans="2:13" x14ac:dyDescent="0.25">
      <c r="F66" t="s">
        <v>40</v>
      </c>
    </row>
    <row r="68" spans="2:13" ht="15.75" thickBot="1" x14ac:dyDescent="0.3"/>
    <row r="69" spans="2:13" ht="15.75" thickBot="1" x14ac:dyDescent="0.3">
      <c r="C69" t="s">
        <v>51</v>
      </c>
      <c r="D69" s="5" t="s">
        <v>39</v>
      </c>
      <c r="E69" s="6"/>
      <c r="F69" s="7">
        <f>+(1.1311/(1.023*1.03*1.035))-1</f>
        <v>3.7164860201666317E-2</v>
      </c>
    </row>
    <row r="71" spans="2:13" x14ac:dyDescent="0.25">
      <c r="B71" s="11" t="s">
        <v>41</v>
      </c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</row>
    <row r="72" spans="2:13" x14ac:dyDescent="0.25">
      <c r="B72" s="11" t="s">
        <v>42</v>
      </c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</row>
    <row r="73" spans="2:13" x14ac:dyDescent="0.25">
      <c r="B73" s="11" t="s">
        <v>43</v>
      </c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</row>
    <row r="74" spans="2:13" x14ac:dyDescent="0.25">
      <c r="B74" s="11" t="s">
        <v>44</v>
      </c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</row>
    <row r="75" spans="2:13" x14ac:dyDescent="0.25">
      <c r="B75" s="11" t="s">
        <v>45</v>
      </c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</row>
    <row r="76" spans="2:13" x14ac:dyDescent="0.25">
      <c r="B76" s="11" t="s">
        <v>49</v>
      </c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</row>
    <row r="77" spans="2:13" x14ac:dyDescent="0.25">
      <c r="B77" s="11" t="s">
        <v>46</v>
      </c>
      <c r="C77" s="11"/>
      <c r="D77" s="11">
        <f>0.02*100+0.02*102</f>
        <v>4.04</v>
      </c>
      <c r="E77" s="11"/>
      <c r="F77" s="11"/>
      <c r="G77" s="11"/>
      <c r="H77" s="11"/>
      <c r="I77" s="11"/>
      <c r="J77" s="11"/>
      <c r="K77" s="11"/>
      <c r="L77" s="11"/>
      <c r="M77" s="11"/>
    </row>
    <row r="78" spans="2:13" x14ac:dyDescent="0.25">
      <c r="B78" s="11" t="s">
        <v>50</v>
      </c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</row>
    <row r="79" spans="2:13" x14ac:dyDescent="0.25">
      <c r="B79" s="11" t="s">
        <v>47</v>
      </c>
      <c r="C79" s="11" t="s">
        <v>48</v>
      </c>
      <c r="D79" s="11"/>
      <c r="E79" s="11"/>
      <c r="F79" s="11"/>
      <c r="G79" s="11"/>
      <c r="H79" s="11"/>
      <c r="I79" s="11"/>
      <c r="J79" s="11"/>
      <c r="K79" s="11"/>
      <c r="L79" s="11"/>
      <c r="M79" s="11"/>
    </row>
    <row r="82" spans="3:13" x14ac:dyDescent="0.25">
      <c r="C82" t="s">
        <v>52</v>
      </c>
      <c r="D82" t="s">
        <v>53</v>
      </c>
      <c r="E82" t="s">
        <v>54</v>
      </c>
      <c r="F82" t="s">
        <v>55</v>
      </c>
      <c r="H82" t="s">
        <v>56</v>
      </c>
      <c r="J82" t="s">
        <v>57</v>
      </c>
    </row>
    <row r="84" spans="3:13" x14ac:dyDescent="0.25">
      <c r="D84" t="s">
        <v>58</v>
      </c>
      <c r="E84" t="s">
        <v>59</v>
      </c>
    </row>
    <row r="86" spans="3:13" x14ac:dyDescent="0.25">
      <c r="D86" s="12" t="s">
        <v>58</v>
      </c>
      <c r="E86" s="12">
        <f>+((1+0.1311)^(6/4))-1</f>
        <v>0.20296087768098259</v>
      </c>
    </row>
    <row r="89" spans="3:13" x14ac:dyDescent="0.25">
      <c r="D89" t="s">
        <v>60</v>
      </c>
      <c r="E89" t="s">
        <v>64</v>
      </c>
      <c r="G89" t="s">
        <v>68</v>
      </c>
      <c r="K89" t="s">
        <v>72</v>
      </c>
      <c r="M89" t="s">
        <v>76</v>
      </c>
    </row>
    <row r="90" spans="3:13" x14ac:dyDescent="0.25">
      <c r="D90" t="s">
        <v>61</v>
      </c>
      <c r="E90" t="s">
        <v>65</v>
      </c>
      <c r="G90" t="s">
        <v>69</v>
      </c>
      <c r="K90" t="s">
        <v>73</v>
      </c>
      <c r="M90" t="s">
        <v>76</v>
      </c>
    </row>
    <row r="91" spans="3:13" x14ac:dyDescent="0.25">
      <c r="D91" t="s">
        <v>62</v>
      </c>
      <c r="E91" t="s">
        <v>66</v>
      </c>
      <c r="G91" t="s">
        <v>70</v>
      </c>
      <c r="K91" t="s">
        <v>74</v>
      </c>
    </row>
    <row r="92" spans="3:13" x14ac:dyDescent="0.25">
      <c r="D92" t="s">
        <v>63</v>
      </c>
      <c r="E92" t="s">
        <v>67</v>
      </c>
      <c r="G92" t="s">
        <v>71</v>
      </c>
      <c r="K92" t="s">
        <v>75</v>
      </c>
      <c r="M92" t="s">
        <v>77</v>
      </c>
    </row>
    <row r="97" spans="2:10" x14ac:dyDescent="0.25">
      <c r="B97" t="s">
        <v>78</v>
      </c>
    </row>
    <row r="98" spans="2:10" x14ac:dyDescent="0.25">
      <c r="B98" t="s">
        <v>79</v>
      </c>
      <c r="C98" t="s">
        <v>80</v>
      </c>
    </row>
    <row r="100" spans="2:10" x14ac:dyDescent="0.25">
      <c r="C100" t="s">
        <v>81</v>
      </c>
      <c r="I100" t="s">
        <v>82</v>
      </c>
      <c r="J100" s="3">
        <f>+(1+0.48*30/365)^6</f>
        <v>1.261324328692949</v>
      </c>
    </row>
    <row r="101" spans="2:10" x14ac:dyDescent="0.25">
      <c r="C101" t="s">
        <v>83</v>
      </c>
    </row>
    <row r="104" spans="2:10" x14ac:dyDescent="0.25">
      <c r="C104" t="s">
        <v>85</v>
      </c>
      <c r="I104" t="s">
        <v>82</v>
      </c>
      <c r="J104" s="13">
        <f>1/45</f>
        <v>2.2222222222222223E-2</v>
      </c>
    </row>
    <row r="105" spans="2:10" x14ac:dyDescent="0.25">
      <c r="C105" t="s">
        <v>86</v>
      </c>
    </row>
    <row r="106" spans="2:10" x14ac:dyDescent="0.25">
      <c r="C106" t="s">
        <v>84</v>
      </c>
      <c r="J106" s="14">
        <f>+J104*(1+0.015)^1</f>
        <v>2.2555555555555554E-2</v>
      </c>
    </row>
    <row r="107" spans="2:10" x14ac:dyDescent="0.25">
      <c r="C107" t="s">
        <v>87</v>
      </c>
    </row>
    <row r="108" spans="2:10" x14ac:dyDescent="0.25">
      <c r="C108" s="10" t="s">
        <v>88</v>
      </c>
      <c r="D108" s="10"/>
      <c r="E108" s="10"/>
      <c r="F108" s="10"/>
    </row>
    <row r="110" spans="2:10" x14ac:dyDescent="0.25">
      <c r="C110" t="s">
        <v>89</v>
      </c>
    </row>
    <row r="111" spans="2:10" ht="15.75" thickBot="1" x14ac:dyDescent="0.3"/>
    <row r="112" spans="2:10" ht="15.75" thickBot="1" x14ac:dyDescent="0.3">
      <c r="C112" s="5" t="s">
        <v>90</v>
      </c>
      <c r="D112" s="16">
        <f>+J100/J106</f>
        <v>55.920783045500201</v>
      </c>
      <c r="F112" s="15"/>
    </row>
    <row r="114" spans="2:6" x14ac:dyDescent="0.25">
      <c r="B114" t="s">
        <v>91</v>
      </c>
      <c r="C114" t="s">
        <v>92</v>
      </c>
    </row>
    <row r="115" spans="2:6" x14ac:dyDescent="0.25">
      <c r="C115" t="s">
        <v>93</v>
      </c>
      <c r="E115" s="3">
        <f>53*J106</f>
        <v>1.1954444444444443</v>
      </c>
      <c r="F115" t="s">
        <v>94</v>
      </c>
    </row>
    <row r="116" spans="2:6" x14ac:dyDescent="0.25">
      <c r="C116" t="s">
        <v>95</v>
      </c>
      <c r="D116" s="17">
        <f>+J100</f>
        <v>1.261324328692949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DiegoFM</dc:creator>
  <cp:lastModifiedBy>Federico Lopez</cp:lastModifiedBy>
  <dcterms:created xsi:type="dcterms:W3CDTF">2019-03-30T17:10:38Z</dcterms:created>
  <dcterms:modified xsi:type="dcterms:W3CDTF">2022-10-12T05:52:25Z</dcterms:modified>
</cp:coreProperties>
</file>