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5e916249d8decc/Documents/Udesa/04 Cuatrimestre/Finanzas 1/02 parcialito/"/>
    </mc:Choice>
  </mc:AlternateContent>
  <xr:revisionPtr revIDLastSave="23" documentId="8_{9F519101-21C3-401C-ADD2-0AF2CA8AC747}" xr6:coauthVersionLast="47" xr6:coauthVersionMax="47" xr10:uidLastSave="{68C4F30B-BDE8-42DF-88D3-8BC4B83CF907}"/>
  <bookViews>
    <workbookView xWindow="1920" yWindow="1920" windowWidth="21036" windowHeight="10740" xr2:uid="{E2970FFC-6EFD-4F72-BA7B-7098075447D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6" i="1" l="1"/>
  <c r="G36" i="1"/>
  <c r="H15" i="1"/>
  <c r="G15" i="1"/>
  <c r="E21" i="1"/>
  <c r="E22" i="1"/>
  <c r="E23" i="1"/>
  <c r="E24" i="1"/>
  <c r="E25" i="1"/>
  <c r="E26" i="1"/>
  <c r="E27" i="1"/>
  <c r="E20" i="1"/>
  <c r="D42" i="1"/>
  <c r="D43" i="1"/>
  <c r="D44" i="1"/>
  <c r="D45" i="1"/>
  <c r="D46" i="1"/>
  <c r="D47" i="1"/>
  <c r="D48" i="1"/>
  <c r="D41" i="1"/>
  <c r="B37" i="1"/>
  <c r="B16" i="1"/>
  <c r="C16" i="1" l="1"/>
  <c r="C37" i="1"/>
  <c r="E37" i="1" l="1"/>
  <c r="F37" i="1"/>
  <c r="E16" i="1"/>
  <c r="G16" i="1" s="1"/>
  <c r="F16" i="1"/>
  <c r="H16" i="1" s="1"/>
  <c r="B17" i="1"/>
  <c r="B38" i="1"/>
  <c r="C17" i="1" l="1"/>
  <c r="B18" i="1"/>
  <c r="H37" i="1"/>
  <c r="G37" i="1"/>
  <c r="C38" i="1"/>
  <c r="E38" i="1" l="1"/>
  <c r="F38" i="1"/>
  <c r="C18" i="1"/>
  <c r="B19" i="1"/>
  <c r="C19" i="1" s="1"/>
  <c r="E17" i="1"/>
  <c r="G17" i="1" s="1"/>
  <c r="F17" i="1"/>
  <c r="H17" i="1" s="1"/>
  <c r="B39" i="1"/>
  <c r="C39" i="1"/>
  <c r="B20" i="1"/>
  <c r="E39" i="1" l="1"/>
  <c r="F39" i="1"/>
  <c r="E19" i="1"/>
  <c r="G19" i="1" s="1"/>
  <c r="F19" i="1"/>
  <c r="H19" i="1" s="1"/>
  <c r="E18" i="1"/>
  <c r="G18" i="1" s="1"/>
  <c r="F18" i="1"/>
  <c r="H18" i="1" s="1"/>
  <c r="H38" i="1"/>
  <c r="G38" i="1"/>
  <c r="B40" i="1"/>
  <c r="G22" i="1"/>
  <c r="G25" i="1"/>
  <c r="G21" i="1"/>
  <c r="G23" i="1"/>
  <c r="G24" i="1"/>
  <c r="G26" i="1"/>
  <c r="G27" i="1"/>
  <c r="C20" i="1"/>
  <c r="F20" i="1" s="1"/>
  <c r="H20" i="1" s="1"/>
  <c r="D20" i="1" l="1"/>
  <c r="B21" i="1" s="1"/>
  <c r="G20" i="1"/>
  <c r="G28" i="1" s="1"/>
  <c r="H39" i="1"/>
  <c r="G39" i="1"/>
  <c r="C40" i="1"/>
  <c r="G29" i="1" l="1"/>
  <c r="G30" i="1"/>
  <c r="E40" i="1"/>
  <c r="F40" i="1"/>
  <c r="B41" i="1"/>
  <c r="H40" i="1" l="1"/>
  <c r="G40" i="1"/>
  <c r="C41" i="1"/>
  <c r="B42" i="1" l="1"/>
  <c r="F41" i="1"/>
  <c r="E41" i="1"/>
  <c r="C42" i="1"/>
  <c r="B43" i="1" l="1"/>
  <c r="C43" i="1" s="1"/>
  <c r="F42" i="1"/>
  <c r="E42" i="1"/>
  <c r="H41" i="1"/>
  <c r="G41" i="1"/>
  <c r="B44" i="1" l="1"/>
  <c r="C44" i="1" s="1"/>
  <c r="F43" i="1"/>
  <c r="E43" i="1"/>
  <c r="H42" i="1"/>
  <c r="G42" i="1"/>
  <c r="B45" i="1" l="1"/>
  <c r="C45" i="1" s="1"/>
  <c r="F44" i="1"/>
  <c r="E44" i="1"/>
  <c r="H43" i="1"/>
  <c r="G43" i="1"/>
  <c r="B46" i="1" l="1"/>
  <c r="C46" i="1" s="1"/>
  <c r="F45" i="1"/>
  <c r="E45" i="1"/>
  <c r="H44" i="1"/>
  <c r="G44" i="1"/>
  <c r="B47" i="1" l="1"/>
  <c r="C47" i="1" s="1"/>
  <c r="F46" i="1"/>
  <c r="E46" i="1"/>
  <c r="H45" i="1"/>
  <c r="G45" i="1"/>
  <c r="B48" i="1" l="1"/>
  <c r="C48" i="1" s="1"/>
  <c r="E48" i="1" s="1"/>
  <c r="F47" i="1"/>
  <c r="E47" i="1"/>
  <c r="H46" i="1"/>
  <c r="G46" i="1"/>
  <c r="C21" i="1"/>
  <c r="D21" i="1" l="1"/>
  <c r="B22" i="1" s="1"/>
  <c r="C22" i="1" s="1"/>
  <c r="F21" i="1"/>
  <c r="H21" i="1" s="1"/>
  <c r="H47" i="1"/>
  <c r="G47" i="1"/>
  <c r="F48" i="1"/>
  <c r="D22" i="1" l="1"/>
  <c r="B23" i="1" s="1"/>
  <c r="C23" i="1" s="1"/>
  <c r="F23" i="1" s="1"/>
  <c r="H23" i="1" s="1"/>
  <c r="F22" i="1"/>
  <c r="H22" i="1" s="1"/>
  <c r="H48" i="1"/>
  <c r="H49" i="1" s="1"/>
  <c r="G48" i="1"/>
  <c r="G49" i="1" s="1"/>
  <c r="G51" i="1" l="1"/>
  <c r="G50" i="1"/>
  <c r="H51" i="1"/>
  <c r="H50" i="1"/>
  <c r="D23" i="1"/>
  <c r="B24" i="1" s="1"/>
  <c r="C24" i="1" s="1"/>
  <c r="D24" i="1" l="1"/>
  <c r="B25" i="1" s="1"/>
  <c r="C25" i="1" s="1"/>
  <c r="F25" i="1" s="1"/>
  <c r="H25" i="1" s="1"/>
  <c r="F24" i="1"/>
  <c r="H24" i="1" s="1"/>
  <c r="D25" i="1" l="1"/>
  <c r="B26" i="1" s="1"/>
  <c r="C26" i="1" l="1"/>
  <c r="D26" i="1" l="1"/>
  <c r="B27" i="1" s="1"/>
  <c r="C27" i="1" s="1"/>
  <c r="F26" i="1"/>
  <c r="H26" i="1" s="1"/>
  <c r="D27" i="1" l="1"/>
  <c r="F27" i="1"/>
  <c r="H27" i="1" s="1"/>
  <c r="H28" i="1" s="1"/>
  <c r="H30" i="1" l="1"/>
  <c r="H29" i="1"/>
</calcChain>
</file>

<file path=xl/sharedStrings.xml><?xml version="1.0" encoding="utf-8"?>
<sst xmlns="http://schemas.openxmlformats.org/spreadsheetml/2006/main" count="30" uniqueCount="18">
  <si>
    <t>TNA</t>
  </si>
  <si>
    <t>DOCE CUOTAS MENSUALES</t>
  </si>
  <si>
    <t>1RAS 4= SOLO INTERESES</t>
  </si>
  <si>
    <t>LUEGO DE LA 5TA SE DEVUELVE CAPITAL</t>
  </si>
  <si>
    <t>GASTOS ADM</t>
  </si>
  <si>
    <t>GANANCIAS</t>
  </si>
  <si>
    <t>FRANCES</t>
  </si>
  <si>
    <t>SALDO</t>
  </si>
  <si>
    <t>INTERESES</t>
  </si>
  <si>
    <t>CAPITAL</t>
  </si>
  <si>
    <t>C PURA</t>
  </si>
  <si>
    <t>ESCUDO</t>
  </si>
  <si>
    <t>FLUJOS</t>
  </si>
  <si>
    <t>FLUJOS CON</t>
  </si>
  <si>
    <t>CFT TEA</t>
  </si>
  <si>
    <t>cf</t>
  </si>
  <si>
    <t>CFT TNA</t>
  </si>
  <si>
    <t>ALEMAN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</si>
</sst>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 ;[Red]\-#,##0.00\ "/>
    <numFmt numFmtId="165" formatCode="0.0%"/>
  </numFmts>
  <fonts count="3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4" fontId="1" fillId="0" borderId="1" xfId="0" applyNumberFormat="1" applyFont="1" applyBorder="1" applyAlignment="1">
      <alignment horizontal="left" vertical="center"/>
    </xf>
    <xf numFmtId="164" fontId="0" fillId="3" borderId="0" xfId="0" applyNumberFormat="1" applyFill="1"/>
    <xf numFmtId="165" fontId="2" fillId="2" borderId="0" xfId="0" applyNumberFormat="1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66675</xdr:rowOff>
    </xdr:from>
    <xdr:to>
      <xdr:col>7</xdr:col>
      <xdr:colOff>657225</xdr:colOff>
      <xdr:row>11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C7928BC-FB27-5D02-10DA-55D0D0F941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350" y="66675"/>
          <a:ext cx="6257925" cy="2000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6B7E3-A586-4807-A71B-6F54AC0D14C6}">
  <dimension ref="A2:K51"/>
  <sheetViews>
    <sheetView tabSelected="1" topLeftCell="A37" workbookViewId="0">
      <selection activeCell="J51" sqref="J51"/>
    </sheetView>
  </sheetViews>
  <sheetFormatPr defaultColWidth="8.88671875" defaultRowHeight="14.4" x14ac:dyDescent="0.3"/>
  <cols>
    <col min="1" max="1" width="6.5546875" style="1" bestFit="1" customWidth="1"/>
    <col min="2" max="2" width="15.33203125" style="1" bestFit="1" customWidth="1"/>
    <col min="3" max="3" width="13" style="1" bestFit="1" customWidth="1"/>
    <col min="4" max="5" width="14.33203125" style="1" bestFit="1" customWidth="1"/>
    <col min="6" max="6" width="13" style="1" bestFit="1" customWidth="1"/>
    <col min="7" max="8" width="15.33203125" style="1" bestFit="1" customWidth="1"/>
    <col min="9" max="9" width="8.88671875" style="1"/>
    <col min="10" max="10" width="37.33203125" style="1" bestFit="1" customWidth="1"/>
    <col min="11" max="11" width="15.33203125" style="1" bestFit="1" customWidth="1"/>
    <col min="12" max="16384" width="8.88671875" style="1"/>
  </cols>
  <sheetData>
    <row r="2" spans="1:11" x14ac:dyDescent="0.3">
      <c r="K2" s="1">
        <v>100000000</v>
      </c>
    </row>
    <row r="3" spans="1:11" x14ac:dyDescent="0.3">
      <c r="J3" s="1" t="s">
        <v>0</v>
      </c>
      <c r="K3" s="1">
        <v>0.6</v>
      </c>
    </row>
    <row r="5" spans="1:11" x14ac:dyDescent="0.3">
      <c r="J5" s="1" t="s">
        <v>1</v>
      </c>
    </row>
    <row r="6" spans="1:11" x14ac:dyDescent="0.3">
      <c r="J6" s="1" t="s">
        <v>2</v>
      </c>
    </row>
    <row r="7" spans="1:11" x14ac:dyDescent="0.3">
      <c r="J7" s="1" t="s">
        <v>3</v>
      </c>
    </row>
    <row r="9" spans="1:11" x14ac:dyDescent="0.3">
      <c r="J9" s="1" t="s">
        <v>4</v>
      </c>
      <c r="K9" s="1">
        <v>0.01</v>
      </c>
    </row>
    <row r="10" spans="1:11" x14ac:dyDescent="0.3">
      <c r="J10" s="1" t="s">
        <v>5</v>
      </c>
      <c r="K10" s="1">
        <v>0.35</v>
      </c>
    </row>
    <row r="13" spans="1:11" x14ac:dyDescent="0.3">
      <c r="B13" s="1" t="s">
        <v>6</v>
      </c>
    </row>
    <row r="14" spans="1:11" x14ac:dyDescent="0.3">
      <c r="B14" s="2" t="s">
        <v>7</v>
      </c>
      <c r="C14" s="2" t="s">
        <v>8</v>
      </c>
      <c r="D14" s="2" t="s">
        <v>9</v>
      </c>
      <c r="E14" s="2" t="s">
        <v>10</v>
      </c>
      <c r="F14" s="2" t="s">
        <v>11</v>
      </c>
      <c r="G14" s="2" t="s">
        <v>12</v>
      </c>
      <c r="H14" s="2" t="s">
        <v>13</v>
      </c>
    </row>
    <row r="15" spans="1:11" x14ac:dyDescent="0.3">
      <c r="A15" s="1">
        <v>0</v>
      </c>
      <c r="G15" s="1">
        <f>100000000-0.01*100000000-0.21*0.01*100000000</f>
        <v>98790000</v>
      </c>
      <c r="H15" s="1">
        <f>100000000-0.01*100000000-0.21*0.01*100000000</f>
        <v>98790000</v>
      </c>
    </row>
    <row r="16" spans="1:11" x14ac:dyDescent="0.3">
      <c r="A16" s="1">
        <v>1</v>
      </c>
      <c r="B16" s="1">
        <f>+K2</f>
        <v>100000000</v>
      </c>
      <c r="C16" s="1">
        <f>+$K$3/12*B16</f>
        <v>5000000</v>
      </c>
      <c r="D16" s="1">
        <v>0</v>
      </c>
      <c r="E16" s="1">
        <f>+D16+C16</f>
        <v>5000000</v>
      </c>
      <c r="F16" s="1">
        <f>+C16*0.35</f>
        <v>1750000</v>
      </c>
      <c r="G16" s="1">
        <f>-E16</f>
        <v>-5000000</v>
      </c>
      <c r="H16" s="1">
        <f>-E16+F16</f>
        <v>-3250000</v>
      </c>
    </row>
    <row r="17" spans="1:9" x14ac:dyDescent="0.3">
      <c r="A17" s="1">
        <v>2</v>
      </c>
      <c r="B17" s="1">
        <f>+B16-C16</f>
        <v>95000000</v>
      </c>
      <c r="C17" s="1">
        <f t="shared" ref="C17:C27" si="0">+$K$3/12*B17</f>
        <v>4750000</v>
      </c>
      <c r="D17" s="1">
        <v>0</v>
      </c>
      <c r="E17" s="1">
        <f t="shared" ref="E17:E19" si="1">+D17+C17</f>
        <v>4750000</v>
      </c>
      <c r="F17" s="1">
        <f t="shared" ref="F17:F27" si="2">+C17*0.35</f>
        <v>1662500</v>
      </c>
      <c r="G17" s="1">
        <f t="shared" ref="G17:G27" si="3">-E17</f>
        <v>-4750000</v>
      </c>
      <c r="H17" s="1">
        <f t="shared" ref="H17:H27" si="4">-E17+F17</f>
        <v>-3087500</v>
      </c>
    </row>
    <row r="18" spans="1:9" x14ac:dyDescent="0.3">
      <c r="A18" s="1">
        <v>3</v>
      </c>
      <c r="B18" s="1">
        <f t="shared" ref="B18:B20" si="5">+B17-C17</f>
        <v>90250000</v>
      </c>
      <c r="C18" s="1">
        <f t="shared" si="0"/>
        <v>4512500</v>
      </c>
      <c r="D18" s="1">
        <v>0</v>
      </c>
      <c r="E18" s="1">
        <f t="shared" si="1"/>
        <v>4512500</v>
      </c>
      <c r="F18" s="1">
        <f t="shared" si="2"/>
        <v>1579375</v>
      </c>
      <c r="G18" s="1">
        <f t="shared" si="3"/>
        <v>-4512500</v>
      </c>
      <c r="H18" s="1">
        <f t="shared" si="4"/>
        <v>-2933125</v>
      </c>
    </row>
    <row r="19" spans="1:9" x14ac:dyDescent="0.3">
      <c r="A19" s="1">
        <v>4</v>
      </c>
      <c r="B19" s="1">
        <f t="shared" si="5"/>
        <v>85737500</v>
      </c>
      <c r="C19" s="1">
        <f t="shared" si="0"/>
        <v>4286875</v>
      </c>
      <c r="D19" s="1">
        <v>0</v>
      </c>
      <c r="E19" s="1">
        <f t="shared" si="1"/>
        <v>4286875</v>
      </c>
      <c r="F19" s="1">
        <f t="shared" si="2"/>
        <v>1500406.25</v>
      </c>
      <c r="G19" s="1">
        <f t="shared" si="3"/>
        <v>-4286875</v>
      </c>
      <c r="H19" s="1">
        <f t="shared" si="4"/>
        <v>-2786468.75</v>
      </c>
    </row>
    <row r="20" spans="1:9" x14ac:dyDescent="0.3">
      <c r="A20" s="3">
        <v>5</v>
      </c>
      <c r="B20" s="3">
        <f t="shared" si="5"/>
        <v>81450625</v>
      </c>
      <c r="C20" s="3">
        <f t="shared" si="0"/>
        <v>4072531.2499999995</v>
      </c>
      <c r="D20" s="3">
        <f>+E20-C20</f>
        <v>8529657.1711081453</v>
      </c>
      <c r="E20" s="3">
        <f>+PMT($K$3/12, 12-4, -$B$20)</f>
        <v>12602188.421108145</v>
      </c>
      <c r="F20" s="3">
        <f t="shared" si="2"/>
        <v>1425385.9374999998</v>
      </c>
      <c r="G20" s="3">
        <f t="shared" si="3"/>
        <v>-12602188.421108145</v>
      </c>
      <c r="H20" s="3">
        <f t="shared" si="4"/>
        <v>-11176802.483608145</v>
      </c>
    </row>
    <row r="21" spans="1:9" x14ac:dyDescent="0.3">
      <c r="A21" s="1">
        <v>6</v>
      </c>
      <c r="B21" s="1">
        <f>+B20-D20</f>
        <v>72920967.828891858</v>
      </c>
      <c r="C21" s="1">
        <f t="shared" si="0"/>
        <v>3646048.3914445927</v>
      </c>
      <c r="D21" s="1">
        <f t="shared" ref="D21:D27" si="6">+E21-C21</f>
        <v>8956140.0296635516</v>
      </c>
      <c r="E21" s="3">
        <f t="shared" ref="E21:E27" si="7">+PMT($K$3/12, 12-4, -$B$20)</f>
        <v>12602188.421108145</v>
      </c>
      <c r="F21" s="1">
        <f t="shared" si="2"/>
        <v>1276116.9370056074</v>
      </c>
      <c r="G21" s="1">
        <f t="shared" si="3"/>
        <v>-12602188.421108145</v>
      </c>
      <c r="H21" s="1">
        <f t="shared" si="4"/>
        <v>-11326071.484102538</v>
      </c>
    </row>
    <row r="22" spans="1:9" x14ac:dyDescent="0.3">
      <c r="A22" s="1">
        <v>7</v>
      </c>
      <c r="B22" s="1">
        <f t="shared" ref="B22:B27" si="8">+B21-D21</f>
        <v>63964827.799228311</v>
      </c>
      <c r="C22" s="1">
        <f t="shared" si="0"/>
        <v>3198241.3899614154</v>
      </c>
      <c r="D22" s="1">
        <f t="shared" si="6"/>
        <v>9403947.0311467294</v>
      </c>
      <c r="E22" s="3">
        <f t="shared" si="7"/>
        <v>12602188.421108145</v>
      </c>
      <c r="F22" s="1">
        <f t="shared" si="2"/>
        <v>1119384.4864864952</v>
      </c>
      <c r="G22" s="1">
        <f t="shared" si="3"/>
        <v>-12602188.421108145</v>
      </c>
      <c r="H22" s="1">
        <f t="shared" si="4"/>
        <v>-11482803.934621651</v>
      </c>
    </row>
    <row r="23" spans="1:9" x14ac:dyDescent="0.3">
      <c r="A23" s="1">
        <v>8</v>
      </c>
      <c r="B23" s="1">
        <f t="shared" si="8"/>
        <v>54560880.768081583</v>
      </c>
      <c r="C23" s="1">
        <f t="shared" si="0"/>
        <v>2728044.0384040792</v>
      </c>
      <c r="D23" s="1">
        <f t="shared" si="6"/>
        <v>9874144.3827040661</v>
      </c>
      <c r="E23" s="3">
        <f t="shared" si="7"/>
        <v>12602188.421108145</v>
      </c>
      <c r="F23" s="1">
        <f t="shared" si="2"/>
        <v>954815.41344142763</v>
      </c>
      <c r="G23" s="1">
        <f t="shared" si="3"/>
        <v>-12602188.421108145</v>
      </c>
      <c r="H23" s="1">
        <f t="shared" si="4"/>
        <v>-11647373.007666718</v>
      </c>
    </row>
    <row r="24" spans="1:9" x14ac:dyDescent="0.3">
      <c r="A24" s="1">
        <v>9</v>
      </c>
      <c r="B24" s="1">
        <f t="shared" si="8"/>
        <v>44686736.385377519</v>
      </c>
      <c r="C24" s="1">
        <f t="shared" si="0"/>
        <v>2234336.8192688758</v>
      </c>
      <c r="D24" s="1">
        <f t="shared" si="6"/>
        <v>10367851.60183927</v>
      </c>
      <c r="E24" s="3">
        <f t="shared" si="7"/>
        <v>12602188.421108145</v>
      </c>
      <c r="F24" s="1">
        <f t="shared" si="2"/>
        <v>782017.88674410642</v>
      </c>
      <c r="G24" s="1">
        <f t="shared" si="3"/>
        <v>-12602188.421108145</v>
      </c>
      <c r="H24" s="1">
        <f t="shared" si="4"/>
        <v>-11820170.534364039</v>
      </c>
    </row>
    <row r="25" spans="1:9" x14ac:dyDescent="0.3">
      <c r="A25" s="1">
        <v>10</v>
      </c>
      <c r="B25" s="1">
        <f t="shared" si="8"/>
        <v>34318884.783538252</v>
      </c>
      <c r="C25" s="1">
        <f t="shared" si="0"/>
        <v>1715944.2391769125</v>
      </c>
      <c r="D25" s="1">
        <f t="shared" si="6"/>
        <v>10886244.181931233</v>
      </c>
      <c r="E25" s="3">
        <f t="shared" si="7"/>
        <v>12602188.421108145</v>
      </c>
      <c r="F25" s="1">
        <f t="shared" si="2"/>
        <v>600580.48371191928</v>
      </c>
      <c r="G25" s="1">
        <f t="shared" si="3"/>
        <v>-12602188.421108145</v>
      </c>
      <c r="H25" s="1">
        <f t="shared" si="4"/>
        <v>-12001607.937396226</v>
      </c>
    </row>
    <row r="26" spans="1:9" x14ac:dyDescent="0.3">
      <c r="A26" s="1">
        <v>11</v>
      </c>
      <c r="B26" s="1">
        <f t="shared" si="8"/>
        <v>23432640.601607017</v>
      </c>
      <c r="C26" s="1">
        <f t="shared" si="0"/>
        <v>1171632.0300803508</v>
      </c>
      <c r="D26" s="1">
        <f t="shared" si="6"/>
        <v>11430556.391027795</v>
      </c>
      <c r="E26" s="3">
        <f t="shared" si="7"/>
        <v>12602188.421108145</v>
      </c>
      <c r="F26" s="1">
        <f t="shared" si="2"/>
        <v>410071.21052812279</v>
      </c>
      <c r="G26" s="1">
        <f t="shared" si="3"/>
        <v>-12602188.421108145</v>
      </c>
      <c r="H26" s="1">
        <f t="shared" si="4"/>
        <v>-12192117.210580023</v>
      </c>
    </row>
    <row r="27" spans="1:9" x14ac:dyDescent="0.3">
      <c r="A27" s="1">
        <v>12</v>
      </c>
      <c r="B27" s="3">
        <f t="shared" si="8"/>
        <v>12002084.210579222</v>
      </c>
      <c r="C27" s="1">
        <f t="shared" si="0"/>
        <v>600104.21052896103</v>
      </c>
      <c r="D27" s="3">
        <f t="shared" si="6"/>
        <v>12002084.210579185</v>
      </c>
      <c r="E27" s="3">
        <f t="shared" si="7"/>
        <v>12602188.421108145</v>
      </c>
      <c r="F27" s="1">
        <f t="shared" si="2"/>
        <v>210036.47368513636</v>
      </c>
      <c r="G27" s="1">
        <f t="shared" si="3"/>
        <v>-12602188.421108145</v>
      </c>
      <c r="H27" s="1">
        <f t="shared" si="4"/>
        <v>-12392151.947423009</v>
      </c>
    </row>
    <row r="28" spans="1:9" x14ac:dyDescent="0.3">
      <c r="G28" s="4">
        <f>+IRR(G15:G27)</f>
        <v>2.5769999694577717E-2</v>
      </c>
      <c r="H28" s="4">
        <f>+IRR(H15:H27)</f>
        <v>9.1419851092666704E-3</v>
      </c>
    </row>
    <row r="29" spans="1:9" x14ac:dyDescent="0.3">
      <c r="F29" s="5" t="s">
        <v>14</v>
      </c>
      <c r="G29" s="4">
        <f>+(1+G28)^(12)-1</f>
        <v>0.35706271726058203</v>
      </c>
      <c r="H29" s="4">
        <f>+(1+H28)^(12)-1</f>
        <v>0.11539142972651706</v>
      </c>
      <c r="I29" s="5" t="s">
        <v>15</v>
      </c>
    </row>
    <row r="30" spans="1:9" x14ac:dyDescent="0.3">
      <c r="F30" s="5" t="s">
        <v>16</v>
      </c>
      <c r="G30" s="4">
        <f>+G28*12</f>
        <v>0.3092399963349326</v>
      </c>
      <c r="H30" s="4">
        <f>+H28*12</f>
        <v>0.10970382131120004</v>
      </c>
      <c r="I30" s="5" t="s">
        <v>15</v>
      </c>
    </row>
    <row r="34" spans="1:8" x14ac:dyDescent="0.3">
      <c r="B34" s="1" t="s">
        <v>17</v>
      </c>
    </row>
    <row r="35" spans="1:8" x14ac:dyDescent="0.3">
      <c r="B35" s="2" t="s">
        <v>7</v>
      </c>
      <c r="C35" s="2" t="s">
        <v>8</v>
      </c>
      <c r="D35" s="2" t="s">
        <v>9</v>
      </c>
      <c r="E35" s="2" t="s">
        <v>10</v>
      </c>
      <c r="F35" s="2" t="s">
        <v>11</v>
      </c>
      <c r="G35" s="2" t="s">
        <v>12</v>
      </c>
      <c r="H35" s="2" t="s">
        <v>13</v>
      </c>
    </row>
    <row r="36" spans="1:8" x14ac:dyDescent="0.3">
      <c r="A36" s="1">
        <v>0</v>
      </c>
      <c r="G36" s="1">
        <f>100000000-0.01*100000000-0.21*0.01*100000000</f>
        <v>98790000</v>
      </c>
      <c r="H36" s="1">
        <f>100000000-0.01*100000000-0.21*0.01*100000000</f>
        <v>98790000</v>
      </c>
    </row>
    <row r="37" spans="1:8" x14ac:dyDescent="0.3">
      <c r="A37" s="1">
        <v>1</v>
      </c>
      <c r="B37" s="1">
        <f>+$K$2</f>
        <v>100000000</v>
      </c>
      <c r="C37" s="1">
        <f>+$K$3/12*B37</f>
        <v>5000000</v>
      </c>
      <c r="D37" s="1">
        <v>0</v>
      </c>
      <c r="E37" s="1">
        <f>+D37+C37</f>
        <v>5000000</v>
      </c>
      <c r="F37" s="1">
        <f>+C37*0.35</f>
        <v>1750000</v>
      </c>
      <c r="G37" s="1">
        <f>-E37</f>
        <v>-5000000</v>
      </c>
      <c r="H37" s="1">
        <f>-E37+F37</f>
        <v>-3250000</v>
      </c>
    </row>
    <row r="38" spans="1:8" x14ac:dyDescent="0.3">
      <c r="A38" s="1">
        <v>2</v>
      </c>
      <c r="B38" s="1">
        <f>+B37-C37</f>
        <v>95000000</v>
      </c>
      <c r="C38" s="1">
        <f t="shared" ref="C38:C48" si="9">+$K$3/12*B38</f>
        <v>4750000</v>
      </c>
      <c r="D38" s="1">
        <v>0</v>
      </c>
      <c r="E38" s="1">
        <f t="shared" ref="E38:E40" si="10">+D38+C38</f>
        <v>4750000</v>
      </c>
      <c r="F38" s="1">
        <f t="shared" ref="F38:F48" si="11">+C38*0.35</f>
        <v>1662500</v>
      </c>
      <c r="G38" s="1">
        <f t="shared" ref="G38:G48" si="12">-E38</f>
        <v>-4750000</v>
      </c>
      <c r="H38" s="1">
        <f t="shared" ref="H38:H48" si="13">-E38+F38</f>
        <v>-3087500</v>
      </c>
    </row>
    <row r="39" spans="1:8" x14ac:dyDescent="0.3">
      <c r="A39" s="1">
        <v>3</v>
      </c>
      <c r="B39" s="1">
        <f t="shared" ref="B39:B41" si="14">+B38-C38</f>
        <v>90250000</v>
      </c>
      <c r="C39" s="1">
        <f t="shared" si="9"/>
        <v>4512500</v>
      </c>
      <c r="D39" s="1">
        <v>0</v>
      </c>
      <c r="E39" s="1">
        <f t="shared" si="10"/>
        <v>4512500</v>
      </c>
      <c r="F39" s="1">
        <f t="shared" si="11"/>
        <v>1579375</v>
      </c>
      <c r="G39" s="1">
        <f t="shared" si="12"/>
        <v>-4512500</v>
      </c>
      <c r="H39" s="1">
        <f t="shared" si="13"/>
        <v>-2933125</v>
      </c>
    </row>
    <row r="40" spans="1:8" x14ac:dyDescent="0.3">
      <c r="A40" s="1">
        <v>4</v>
      </c>
      <c r="B40" s="1">
        <f t="shared" si="14"/>
        <v>85737500</v>
      </c>
      <c r="C40" s="1">
        <f t="shared" si="9"/>
        <v>4286875</v>
      </c>
      <c r="D40" s="1">
        <v>0</v>
      </c>
      <c r="E40" s="1">
        <f t="shared" si="10"/>
        <v>4286875</v>
      </c>
      <c r="F40" s="1">
        <f t="shared" si="11"/>
        <v>1500406.25</v>
      </c>
      <c r="G40" s="1">
        <f t="shared" si="12"/>
        <v>-4286875</v>
      </c>
      <c r="H40" s="1">
        <f t="shared" si="13"/>
        <v>-2786468.75</v>
      </c>
    </row>
    <row r="41" spans="1:8" x14ac:dyDescent="0.3">
      <c r="A41" s="3">
        <v>5</v>
      </c>
      <c r="B41" s="3">
        <f t="shared" si="14"/>
        <v>81450625</v>
      </c>
      <c r="C41" s="3">
        <f t="shared" si="9"/>
        <v>4072531.2499999995</v>
      </c>
      <c r="D41" s="3">
        <f>$B$41/(12-4)</f>
        <v>10181328.125</v>
      </c>
      <c r="E41" s="3">
        <f>+D41+C41</f>
        <v>14253859.375</v>
      </c>
      <c r="F41" s="3">
        <f t="shared" si="11"/>
        <v>1425385.9374999998</v>
      </c>
      <c r="G41" s="3">
        <f t="shared" si="12"/>
        <v>-14253859.375</v>
      </c>
      <c r="H41" s="3">
        <f t="shared" si="13"/>
        <v>-12828473.4375</v>
      </c>
    </row>
    <row r="42" spans="1:8" x14ac:dyDescent="0.3">
      <c r="A42" s="1">
        <v>6</v>
      </c>
      <c r="B42" s="1">
        <f>+B41-D41</f>
        <v>71269296.875</v>
      </c>
      <c r="C42" s="1">
        <f t="shared" si="9"/>
        <v>3563464.8437499995</v>
      </c>
      <c r="D42" s="3">
        <f t="shared" ref="D42:D48" si="15">$B$41/(12-4)</f>
        <v>10181328.125</v>
      </c>
      <c r="E42" s="1">
        <f t="shared" ref="E42:E48" si="16">+D42+C42</f>
        <v>13744792.96875</v>
      </c>
      <c r="F42" s="1">
        <f t="shared" si="11"/>
        <v>1247212.6953124998</v>
      </c>
      <c r="G42" s="1">
        <f t="shared" si="12"/>
        <v>-13744792.96875</v>
      </c>
      <c r="H42" s="1">
        <f t="shared" si="13"/>
        <v>-12497580.2734375</v>
      </c>
    </row>
    <row r="43" spans="1:8" x14ac:dyDescent="0.3">
      <c r="A43" s="1">
        <v>7</v>
      </c>
      <c r="B43" s="1">
        <f t="shared" ref="B43:B48" si="17">+B42-D42</f>
        <v>61087968.75</v>
      </c>
      <c r="C43" s="1">
        <f t="shared" si="9"/>
        <v>3054398.4374999995</v>
      </c>
      <c r="D43" s="3">
        <f t="shared" si="15"/>
        <v>10181328.125</v>
      </c>
      <c r="E43" s="1">
        <f t="shared" si="16"/>
        <v>13235726.5625</v>
      </c>
      <c r="F43" s="1">
        <f t="shared" si="11"/>
        <v>1069039.4531249998</v>
      </c>
      <c r="G43" s="1">
        <f t="shared" si="12"/>
        <v>-13235726.5625</v>
      </c>
      <c r="H43" s="1">
        <f t="shared" si="13"/>
        <v>-12166687.109375</v>
      </c>
    </row>
    <row r="44" spans="1:8" x14ac:dyDescent="0.3">
      <c r="A44" s="1">
        <v>8</v>
      </c>
      <c r="B44" s="1">
        <f t="shared" si="17"/>
        <v>50906640.625</v>
      </c>
      <c r="C44" s="1">
        <f t="shared" si="9"/>
        <v>2545332.03125</v>
      </c>
      <c r="D44" s="3">
        <f t="shared" si="15"/>
        <v>10181328.125</v>
      </c>
      <c r="E44" s="1">
        <f t="shared" si="16"/>
        <v>12726660.15625</v>
      </c>
      <c r="F44" s="1">
        <f t="shared" si="11"/>
        <v>890866.2109375</v>
      </c>
      <c r="G44" s="1">
        <f t="shared" si="12"/>
        <v>-12726660.15625</v>
      </c>
      <c r="H44" s="1">
        <f t="shared" si="13"/>
        <v>-11835793.9453125</v>
      </c>
    </row>
    <row r="45" spans="1:8" x14ac:dyDescent="0.3">
      <c r="A45" s="1">
        <v>9</v>
      </c>
      <c r="B45" s="1">
        <f t="shared" si="17"/>
        <v>40725312.5</v>
      </c>
      <c r="C45" s="1">
        <f t="shared" si="9"/>
        <v>2036265.6249999998</v>
      </c>
      <c r="D45" s="3">
        <f t="shared" si="15"/>
        <v>10181328.125</v>
      </c>
      <c r="E45" s="1">
        <f t="shared" si="16"/>
        <v>12217593.75</v>
      </c>
      <c r="F45" s="1">
        <f t="shared" si="11"/>
        <v>712692.96874999988</v>
      </c>
      <c r="G45" s="1">
        <f t="shared" si="12"/>
        <v>-12217593.75</v>
      </c>
      <c r="H45" s="1">
        <f t="shared" si="13"/>
        <v>-11504900.78125</v>
      </c>
    </row>
    <row r="46" spans="1:8" x14ac:dyDescent="0.3">
      <c r="A46" s="1">
        <v>10</v>
      </c>
      <c r="B46" s="1">
        <f t="shared" si="17"/>
        <v>30543984.375</v>
      </c>
      <c r="C46" s="1">
        <f t="shared" si="9"/>
        <v>1527199.2187499998</v>
      </c>
      <c r="D46" s="3">
        <f t="shared" si="15"/>
        <v>10181328.125</v>
      </c>
      <c r="E46" s="1">
        <f t="shared" si="16"/>
        <v>11708527.34375</v>
      </c>
      <c r="F46" s="1">
        <f t="shared" si="11"/>
        <v>534519.72656249988</v>
      </c>
      <c r="G46" s="1">
        <f t="shared" si="12"/>
        <v>-11708527.34375</v>
      </c>
      <c r="H46" s="1">
        <f t="shared" si="13"/>
        <v>-11174007.6171875</v>
      </c>
    </row>
    <row r="47" spans="1:8" x14ac:dyDescent="0.3">
      <c r="A47" s="1">
        <v>11</v>
      </c>
      <c r="B47" s="1">
        <f t="shared" si="17"/>
        <v>20362656.25</v>
      </c>
      <c r="C47" s="1">
        <f t="shared" si="9"/>
        <v>1018132.8124999999</v>
      </c>
      <c r="D47" s="3">
        <f t="shared" si="15"/>
        <v>10181328.125</v>
      </c>
      <c r="E47" s="1">
        <f t="shared" si="16"/>
        <v>11199460.9375</v>
      </c>
      <c r="F47" s="1">
        <f t="shared" si="11"/>
        <v>356346.48437499994</v>
      </c>
      <c r="G47" s="1">
        <f t="shared" si="12"/>
        <v>-11199460.9375</v>
      </c>
      <c r="H47" s="1">
        <f t="shared" si="13"/>
        <v>-10843114.453125</v>
      </c>
    </row>
    <row r="48" spans="1:8" x14ac:dyDescent="0.3">
      <c r="A48" s="1">
        <v>12</v>
      </c>
      <c r="B48" s="3">
        <f t="shared" si="17"/>
        <v>10181328.125</v>
      </c>
      <c r="C48" s="1">
        <f t="shared" si="9"/>
        <v>509066.40624999994</v>
      </c>
      <c r="D48" s="3">
        <f t="shared" si="15"/>
        <v>10181328.125</v>
      </c>
      <c r="E48" s="1">
        <f t="shared" si="16"/>
        <v>10690394.53125</v>
      </c>
      <c r="F48" s="1">
        <f t="shared" si="11"/>
        <v>178173.24218749997</v>
      </c>
      <c r="G48" s="1">
        <f t="shared" si="12"/>
        <v>-10690394.53125</v>
      </c>
      <c r="H48" s="1">
        <f t="shared" si="13"/>
        <v>-10512221.2890625</v>
      </c>
    </row>
    <row r="49" spans="6:9" x14ac:dyDescent="0.3">
      <c r="G49" s="4">
        <f>+IRR(G36:G48)</f>
        <v>2.5185719556076069E-2</v>
      </c>
      <c r="H49" s="4">
        <f>+IRR(H36:H48)</f>
        <v>8.5391276715633957E-3</v>
      </c>
    </row>
    <row r="50" spans="6:9" x14ac:dyDescent="0.3">
      <c r="F50" s="5" t="s">
        <v>14</v>
      </c>
      <c r="G50" s="4">
        <f>+(1+G49)^(12)-1</f>
        <v>0.34781590188224731</v>
      </c>
      <c r="H50" s="4">
        <f>+(1+H49)^(12)-1</f>
        <v>0.10742168441261923</v>
      </c>
      <c r="I50" s="5" t="s">
        <v>15</v>
      </c>
    </row>
    <row r="51" spans="6:9" x14ac:dyDescent="0.3">
      <c r="F51" s="5" t="s">
        <v>16</v>
      </c>
      <c r="G51" s="4">
        <f>+G49*12</f>
        <v>0.30222863467291283</v>
      </c>
      <c r="H51" s="4">
        <f>+H49*12</f>
        <v>0.10246953205876075</v>
      </c>
      <c r="I51" s="5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Federico Lopez</dc:creator>
  <cp:keywords/>
  <dc:description/>
  <cp:lastModifiedBy>Federico Lopez</cp:lastModifiedBy>
  <cp:revision/>
  <dcterms:created xsi:type="dcterms:W3CDTF">2022-11-01T16:46:42Z</dcterms:created>
  <dcterms:modified xsi:type="dcterms:W3CDTF">2022-11-01T17:20:37Z</dcterms:modified>
  <cp:category/>
  <cp:contentStatus/>
</cp:coreProperties>
</file>