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FINAL/"/>
    </mc:Choice>
  </mc:AlternateContent>
  <xr:revisionPtr revIDLastSave="403" documentId="11_F25DC773A252ABDACC104839B1DF7CD25ADE58ED" xr6:coauthVersionLast="47" xr6:coauthVersionMax="47" xr10:uidLastSave="{6CBE50DF-E359-463F-BF2E-D8B5A0BDB421}"/>
  <bookViews>
    <workbookView xWindow="1428" yWindow="1524" windowWidth="21576" windowHeight="1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K11" i="1" l="1"/>
  <c r="J11" i="1"/>
  <c r="I11" i="1"/>
  <c r="H11" i="1"/>
  <c r="G11" i="1"/>
  <c r="C32" i="1"/>
  <c r="C33" i="1"/>
  <c r="C34" i="1"/>
  <c r="C35" i="1"/>
  <c r="C15" i="1"/>
  <c r="C16" i="1"/>
  <c r="C17" i="1"/>
  <c r="C18" i="1" s="1"/>
  <c r="C14" i="1"/>
  <c r="H10" i="1"/>
  <c r="I10" i="1"/>
  <c r="J10" i="1"/>
  <c r="K10" i="1"/>
  <c r="G32" i="1" s="1"/>
  <c r="G10" i="1"/>
  <c r="C48" i="1" l="1"/>
  <c r="G31" i="1"/>
  <c r="C36" i="1"/>
  <c r="F36" i="1" s="1"/>
  <c r="F35" i="1"/>
  <c r="B44" i="1" s="1"/>
  <c r="B45" i="1" s="1"/>
  <c r="B46" i="1" s="1"/>
  <c r="D14" i="1"/>
  <c r="D16" i="1"/>
  <c r="D15" i="1"/>
  <c r="D17" i="1"/>
  <c r="D18" i="1"/>
  <c r="D52" i="1" l="1"/>
  <c r="D51" i="1"/>
  <c r="D54" i="1"/>
  <c r="D53" i="1"/>
  <c r="D55" i="1"/>
  <c r="D13" i="1"/>
  <c r="E55" i="1" l="1"/>
  <c r="F55" i="1" s="1"/>
  <c r="E54" i="1"/>
  <c r="F54" i="1" s="1"/>
  <c r="E48" i="1"/>
  <c r="E53" i="1" s="1"/>
  <c r="F53" i="1" s="1"/>
  <c r="C20" i="1"/>
  <c r="E52" i="1" l="1"/>
  <c r="F52" i="1" s="1"/>
  <c r="E51" i="1"/>
  <c r="F51" i="1" s="1"/>
  <c r="F56" i="1" s="1"/>
  <c r="F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Lopez</author>
  </authors>
  <commentList>
    <comment ref="B13" authorId="0" shapeId="0" xr:uid="{8E36DB42-248A-42FC-93D6-DC121E4FD9C7}">
      <text>
        <r>
          <rPr>
            <b/>
            <sz val="9"/>
            <color indexed="81"/>
            <rFont val="Tahoma"/>
            <charset val="1"/>
          </rPr>
          <t>Federico Lopez:</t>
        </r>
        <r>
          <rPr>
            <sz val="9"/>
            <color indexed="81"/>
            <rFont val="Tahoma"/>
            <charset val="1"/>
          </rPr>
          <t xml:space="preserve">
No cobro cupon si lo compro esa fecha porque es fehca de pago de cupón
</t>
        </r>
      </text>
    </comment>
    <comment ref="B31" authorId="0" shapeId="0" xr:uid="{56FEEE1F-71E4-44DA-8FFF-7334BCABC334}">
      <text>
        <r>
          <rPr>
            <b/>
            <sz val="9"/>
            <color indexed="81"/>
            <rFont val="Tahoma"/>
            <charset val="1"/>
          </rPr>
          <t>Federico Lopez:</t>
        </r>
        <r>
          <rPr>
            <sz val="9"/>
            <color indexed="81"/>
            <rFont val="Tahoma"/>
            <charset val="1"/>
          </rPr>
          <t xml:space="preserve">
No cobro cupon si lo compro esa fecha porque es fehca de pago de cupón
</t>
        </r>
      </text>
    </comment>
  </commentList>
</comments>
</file>

<file path=xl/sharedStrings.xml><?xml version="1.0" encoding="utf-8"?>
<sst xmlns="http://schemas.openxmlformats.org/spreadsheetml/2006/main" count="56" uniqueCount="55">
  <si>
    <t>HOY =</t>
  </si>
  <si>
    <t>N =</t>
  </si>
  <si>
    <t>T. C. =</t>
  </si>
  <si>
    <t xml:space="preserve">M = </t>
  </si>
  <si>
    <t>PAGA =</t>
  </si>
  <si>
    <t>VENCE =</t>
  </si>
  <si>
    <t>15 / 6 Y 15 / 12</t>
  </si>
  <si>
    <t>BONOS 0 - CUPÓN</t>
  </si>
  <si>
    <t>FLUJOS DEL BONO</t>
  </si>
  <si>
    <t>Valores descontados a la tasa de oportunidad del 0-cupon</t>
  </si>
  <si>
    <t>El máximo que pagaría es =</t>
  </si>
  <si>
    <t>1)</t>
  </si>
  <si>
    <t>2)</t>
  </si>
  <si>
    <t>3)</t>
  </si>
  <si>
    <t>Lo compraría, porque en si es a la par, el precio (N = 100$) sería más bajo que el máximo que estoy dispuesto a pagar por esos mismos flujos</t>
  </si>
  <si>
    <t>FLUJOS</t>
  </si>
  <si>
    <t>FECHA</t>
  </si>
  <si>
    <t xml:space="preserve">T </t>
  </si>
  <si>
    <t>1 SEM</t>
  </si>
  <si>
    <t>HAY TRES CUPONES QUE REINVIERTO EL DE 1, 2 Y 3</t>
  </si>
  <si>
    <t>EL HORIZONTE ES DENTRO DE TRES SEMESTRES</t>
  </si>
  <si>
    <t>2 SEM</t>
  </si>
  <si>
    <t>CHECK</t>
  </si>
  <si>
    <t>TIR TES</t>
  </si>
  <si>
    <t>SPOT</t>
  </si>
  <si>
    <t>TASAS FORWARD SEMESTRALES</t>
  </si>
  <si>
    <t>(convertida a TES de TEA</t>
  </si>
  <si>
    <t>FLUJOS POS</t>
  </si>
  <si>
    <t>FLUJOS NEG</t>
  </si>
  <si>
    <t>VALOR DE VENTA EN 15/16/2023</t>
  </si>
  <si>
    <t>3 = venta</t>
  </si>
  <si>
    <t>COMO NO DICE QUE LOS CUPONES COBRADOS HASTA LA VENTA SE REINVIERTEN, ASUMO QUE NO SE REINVIERTEN</t>
  </si>
  <si>
    <t>15/06/2023 A 15/12/2023</t>
  </si>
  <si>
    <t>15/06/2023 A 15/06/2024</t>
  </si>
  <si>
    <t>HORIZONTE = 3 SEMESTRES</t>
  </si>
  <si>
    <t>TIR M TES</t>
  </si>
  <si>
    <t>TIR M TEA</t>
  </si>
  <si>
    <t>(asumo que continua del ej. 2 y cotiza a la par)</t>
  </si>
  <si>
    <t>4)</t>
  </si>
  <si>
    <t>PRECIO =</t>
  </si>
  <si>
    <t>TIR TES =</t>
  </si>
  <si>
    <t>DURATION</t>
  </si>
  <si>
    <t>VA</t>
  </si>
  <si>
    <t>VA / PRECIO</t>
  </si>
  <si>
    <t>T * VA / PRECIO</t>
  </si>
  <si>
    <t>T</t>
  </si>
  <si>
    <t>FLUJO</t>
  </si>
  <si>
    <t>MOD DURATION</t>
  </si>
  <si>
    <t>5)</t>
  </si>
  <si>
    <t>MAYOR DURATION ES QUE EL BONO ES MÁS VOLATIL</t>
  </si>
  <si>
    <t>ES DECIR EL TIEMPO PROMEDIO HASTA EL ULTIMO FLUJO ES MAYOR</t>
  </si>
  <si>
    <t>SI LA TASA DEL CUPON ES BAJA, LOS CUPONES NO VALEN TANTO COMO EL NOMINAL</t>
  </si>
  <si>
    <t xml:space="preserve">POR EL SISTEMA EN QUE SE COBRA UN BONO, EL ULTIMO FLUJO TIENE MAS IMPACTO SI LA TASA ES MENOR </t>
  </si>
  <si>
    <t>POR ESO EN LA DURATION VA A INDICAR MAYOR TIEMPO PROMEDIO SI EL TC ES BAJO</t>
  </si>
  <si>
    <t>LA MODIFIED DURATION EN REALIDAD MIDE LA SENSIBILDIAD A CAMBIOS EN LA TIR POR LO QUE EL TC NO ES TAN UTIL COMO INDICADOR DE VOLATILIDAD AL LADO DE LA 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</si>
</sst>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5" formatCode="0.000%"/>
    <numFmt numFmtId="171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0" fontId="2" fillId="2" borderId="0" xfId="0" applyFont="1" applyFill="1"/>
    <xf numFmtId="14" fontId="0" fillId="2" borderId="1" xfId="0" applyNumberFormat="1" applyFill="1" applyBorder="1"/>
    <xf numFmtId="10" fontId="0" fillId="0" borderId="1" xfId="2" applyNumberFormat="1" applyFont="1" applyBorder="1"/>
    <xf numFmtId="0" fontId="2" fillId="0" borderId="0" xfId="0" applyFont="1"/>
    <xf numFmtId="171" fontId="0" fillId="0" borderId="0" xfId="2" applyNumberFormat="1" applyFont="1"/>
    <xf numFmtId="0" fontId="0" fillId="0" borderId="2" xfId="0" applyBorder="1"/>
    <xf numFmtId="44" fontId="0" fillId="0" borderId="2" xfId="1" applyFont="1" applyBorder="1"/>
    <xf numFmtId="10" fontId="0" fillId="0" borderId="3" xfId="2" applyNumberFormat="1" applyFont="1" applyBorder="1"/>
    <xf numFmtId="44" fontId="0" fillId="0" borderId="1" xfId="1" applyFont="1" applyBorder="1"/>
    <xf numFmtId="10" fontId="0" fillId="0" borderId="4" xfId="2" applyNumberFormat="1" applyFont="1" applyBorder="1"/>
    <xf numFmtId="0" fontId="0" fillId="0" borderId="5" xfId="0" applyFill="1" applyBorder="1"/>
    <xf numFmtId="9" fontId="0" fillId="2" borderId="0" xfId="0" applyNumberFormat="1" applyFill="1"/>
    <xf numFmtId="44" fontId="0" fillId="2" borderId="0" xfId="0" applyNumberFormat="1" applyFill="1"/>
    <xf numFmtId="0" fontId="3" fillId="0" borderId="0" xfId="0" applyFont="1"/>
    <xf numFmtId="0" fontId="3" fillId="2" borderId="0" xfId="0" applyFont="1" applyFill="1"/>
    <xf numFmtId="0" fontId="3" fillId="2" borderId="5" xfId="0" applyFont="1" applyFill="1" applyBorder="1"/>
    <xf numFmtId="0" fontId="6" fillId="2" borderId="0" xfId="0" applyFont="1" applyFill="1"/>
    <xf numFmtId="171" fontId="6" fillId="2" borderId="0" xfId="2" applyNumberFormat="1" applyFont="1" applyFill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116542</xdr:colOff>
      <xdr:row>13</xdr:row>
      <xdr:rowOff>33210</xdr:rowOff>
    </xdr:from>
    <xdr:to>
      <xdr:col>16</xdr:col>
      <xdr:colOff>574604</xdr:colOff>
      <xdr:row>27</xdr:row>
      <xdr:rowOff>98611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AD0679-9A1F-A272-78AA-6DEEDDEAE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1" y="2364034"/>
          <a:ext cx="4115662" cy="2575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zoomScale="85" zoomScaleNormal="85" workbookViewId="0">
      <selection activeCell="N9" sqref="N9"/>
    </sheetView>
  </sheetViews>
  <sheetFormatPr defaultRowHeight="14.4" x14ac:dyDescent="0.3"/>
  <cols>
    <col min="1" max="1" width="15.21875" customWidth="1"/>
    <col min="2" max="2" width="13.33203125" customWidth="1"/>
    <col min="3" max="3" width="10.5546875" bestFit="1" customWidth="1"/>
    <col min="4" max="4" width="13.77734375" customWidth="1"/>
    <col min="5" max="5" width="18.33203125" customWidth="1"/>
    <col min="6" max="6" width="30.6640625" customWidth="1"/>
    <col min="7" max="7" width="25.33203125" customWidth="1"/>
  </cols>
  <sheetData>
    <row r="1" spans="1:11" x14ac:dyDescent="0.3">
      <c r="A1" s="7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E2" t="s">
        <v>7</v>
      </c>
    </row>
    <row r="3" spans="1:11" x14ac:dyDescent="0.3">
      <c r="A3" t="s">
        <v>0</v>
      </c>
      <c r="B3" s="1">
        <v>44545</v>
      </c>
    </row>
    <row r="4" spans="1:11" x14ac:dyDescent="0.3">
      <c r="A4" t="s">
        <v>1</v>
      </c>
      <c r="B4">
        <v>100</v>
      </c>
      <c r="E4" s="3">
        <v>0</v>
      </c>
      <c r="F4" s="4">
        <v>44545</v>
      </c>
      <c r="G4" s="3">
        <v>-99</v>
      </c>
      <c r="H4" s="3">
        <v>-97.65</v>
      </c>
      <c r="I4" s="3">
        <v>-96.06</v>
      </c>
      <c r="J4" s="3">
        <v>-94.03</v>
      </c>
      <c r="K4" s="3">
        <v>-91.47</v>
      </c>
    </row>
    <row r="5" spans="1:11" x14ac:dyDescent="0.3">
      <c r="A5" t="s">
        <v>2</v>
      </c>
      <c r="B5">
        <v>0.04</v>
      </c>
      <c r="E5" s="3">
        <v>1</v>
      </c>
      <c r="F5" s="4">
        <v>44727</v>
      </c>
      <c r="G5" s="3">
        <v>100</v>
      </c>
      <c r="H5" s="3">
        <v>0</v>
      </c>
      <c r="I5" s="3">
        <v>0</v>
      </c>
      <c r="J5" s="3">
        <v>0</v>
      </c>
      <c r="K5" s="3">
        <v>0</v>
      </c>
    </row>
    <row r="6" spans="1:11" x14ac:dyDescent="0.3">
      <c r="A6" t="s">
        <v>3</v>
      </c>
      <c r="B6">
        <v>2</v>
      </c>
      <c r="E6" s="3">
        <v>2</v>
      </c>
      <c r="F6" s="4">
        <v>44910</v>
      </c>
      <c r="G6" s="3"/>
      <c r="H6" s="3">
        <v>100</v>
      </c>
      <c r="I6" s="3">
        <v>0</v>
      </c>
      <c r="J6" s="3">
        <v>0</v>
      </c>
      <c r="K6" s="3">
        <v>0</v>
      </c>
    </row>
    <row r="7" spans="1:11" x14ac:dyDescent="0.3">
      <c r="A7" t="s">
        <v>4</v>
      </c>
      <c r="B7" t="s">
        <v>6</v>
      </c>
      <c r="E7" s="3">
        <v>3</v>
      </c>
      <c r="F7" s="4">
        <v>45092</v>
      </c>
      <c r="G7" s="3"/>
      <c r="H7" s="3"/>
      <c r="I7" s="3">
        <v>100</v>
      </c>
      <c r="J7" s="3">
        <v>0</v>
      </c>
      <c r="K7" s="3">
        <v>0</v>
      </c>
    </row>
    <row r="8" spans="1:11" x14ac:dyDescent="0.3">
      <c r="A8" t="s">
        <v>5</v>
      </c>
      <c r="B8" s="1">
        <v>45458</v>
      </c>
      <c r="E8" s="3">
        <v>4</v>
      </c>
      <c r="F8" s="4">
        <v>45275</v>
      </c>
      <c r="G8" s="3"/>
      <c r="H8" s="3"/>
      <c r="I8" s="3"/>
      <c r="J8" s="3">
        <v>100</v>
      </c>
      <c r="K8" s="3">
        <v>0</v>
      </c>
    </row>
    <row r="9" spans="1:11" x14ac:dyDescent="0.3">
      <c r="E9" s="3">
        <v>5</v>
      </c>
      <c r="F9" s="4">
        <v>45458</v>
      </c>
      <c r="G9" s="3"/>
      <c r="H9" s="3"/>
      <c r="I9" s="3"/>
      <c r="J9" s="3"/>
      <c r="K9" s="3">
        <v>100</v>
      </c>
    </row>
    <row r="10" spans="1:11" x14ac:dyDescent="0.3">
      <c r="E10" t="s">
        <v>24</v>
      </c>
      <c r="F10" t="s">
        <v>23</v>
      </c>
      <c r="G10" s="2">
        <f>+IRR(G4:G9)</f>
        <v>1.0101010101010166E-2</v>
      </c>
      <c r="H10" s="2">
        <f t="shared" ref="H10:K10" si="0">+IRR(H4:H9)</f>
        <v>1.1961234531526976E-2</v>
      </c>
      <c r="I10" s="2">
        <f t="shared" si="0"/>
        <v>1.348923297835336E-2</v>
      </c>
      <c r="J10" s="2">
        <f t="shared" si="0"/>
        <v>1.5508098022843919E-2</v>
      </c>
      <c r="K10" s="2">
        <f t="shared" si="0"/>
        <v>1.7991763533394156E-2</v>
      </c>
    </row>
    <row r="11" spans="1:11" x14ac:dyDescent="0.3">
      <c r="F11" t="s">
        <v>22</v>
      </c>
      <c r="G11" s="2">
        <f>+RATE(E5,, -G4, -100)</f>
        <v>1.0101010101010215E-2</v>
      </c>
      <c r="H11" s="2">
        <f>+RATE(E6,, -H4, -100)</f>
        <v>1.1961234531527101E-2</v>
      </c>
      <c r="I11" s="2">
        <f>+RATE(E7,, -I4, -100)</f>
        <v>1.348923297834923E-2</v>
      </c>
      <c r="J11" s="2">
        <f>+RATE(E8,, -J4, -100)</f>
        <v>1.5508098022200809E-2</v>
      </c>
      <c r="K11" s="2">
        <f>+RATE(E9,, -K4, -100)</f>
        <v>1.7991763533394118E-2</v>
      </c>
    </row>
    <row r="12" spans="1:11" x14ac:dyDescent="0.3">
      <c r="A12" t="s">
        <v>8</v>
      </c>
      <c r="D12" t="s">
        <v>9</v>
      </c>
    </row>
    <row r="13" spans="1:11" x14ac:dyDescent="0.3">
      <c r="A13" s="3">
        <v>0</v>
      </c>
      <c r="B13" s="4">
        <v>44545</v>
      </c>
      <c r="C13" s="3">
        <v>0</v>
      </c>
      <c r="D13" s="6">
        <f>-SUM(D14:D18)</f>
        <v>-101.03419999999184</v>
      </c>
    </row>
    <row r="14" spans="1:11" x14ac:dyDescent="0.3">
      <c r="A14" s="3">
        <v>1</v>
      </c>
      <c r="B14" s="4">
        <v>44727</v>
      </c>
      <c r="C14" s="3">
        <f>100*0.04/2</f>
        <v>2</v>
      </c>
      <c r="D14" s="3">
        <f>+C14/(1+G10)^A14</f>
        <v>1.98</v>
      </c>
    </row>
    <row r="15" spans="1:11" x14ac:dyDescent="0.3">
      <c r="A15" s="3">
        <v>2</v>
      </c>
      <c r="B15" s="4">
        <v>44910</v>
      </c>
      <c r="C15" s="3">
        <f t="shared" ref="C15:C17" si="1">100*0.04/2</f>
        <v>2</v>
      </c>
      <c r="D15" s="3">
        <f>+C15/(1+H10)^A15</f>
        <v>1.9530000000000005</v>
      </c>
    </row>
    <row r="16" spans="1:11" x14ac:dyDescent="0.3">
      <c r="A16" s="3">
        <v>3</v>
      </c>
      <c r="B16" s="4">
        <v>45092</v>
      </c>
      <c r="C16" s="3">
        <f t="shared" si="1"/>
        <v>2</v>
      </c>
      <c r="D16" s="3">
        <f>+C16/(1+I10)^A16</f>
        <v>1.9211999999999436</v>
      </c>
    </row>
    <row r="17" spans="1:10" x14ac:dyDescent="0.3">
      <c r="A17" s="3">
        <v>4</v>
      </c>
      <c r="B17" s="4">
        <v>45275</v>
      </c>
      <c r="C17" s="3">
        <f t="shared" si="1"/>
        <v>2</v>
      </c>
      <c r="D17" s="3">
        <f>+C17/(1+J10)^A17</f>
        <v>1.8805999999919176</v>
      </c>
    </row>
    <row r="18" spans="1:10" x14ac:dyDescent="0.3">
      <c r="A18" s="3">
        <v>5</v>
      </c>
      <c r="B18" s="4">
        <v>45458</v>
      </c>
      <c r="C18" s="3">
        <f>+C17+100</f>
        <v>102</v>
      </c>
      <c r="D18" s="3">
        <f>+C18/(1+K10)^A18</f>
        <v>93.299399999999977</v>
      </c>
    </row>
    <row r="20" spans="1:10" x14ac:dyDescent="0.3">
      <c r="A20" s="5" t="s">
        <v>10</v>
      </c>
      <c r="B20" s="5"/>
      <c r="C20" s="5">
        <f>-D13</f>
        <v>101.03419999999184</v>
      </c>
    </row>
    <row r="22" spans="1:10" x14ac:dyDescent="0.3">
      <c r="A22" s="7" t="s">
        <v>12</v>
      </c>
      <c r="B22" s="5"/>
      <c r="C22" s="5"/>
      <c r="D22" s="5"/>
      <c r="E22" s="5"/>
      <c r="F22" s="5"/>
      <c r="G22" s="5"/>
      <c r="H22" s="5"/>
      <c r="I22" s="5"/>
      <c r="J22" s="5"/>
    </row>
    <row r="24" spans="1:10" x14ac:dyDescent="0.3">
      <c r="A24" t="s">
        <v>14</v>
      </c>
    </row>
    <row r="27" spans="1:10" x14ac:dyDescent="0.3">
      <c r="A27" s="7" t="s">
        <v>13</v>
      </c>
      <c r="B27" s="5" t="s">
        <v>37</v>
      </c>
      <c r="C27" s="5"/>
      <c r="D27" s="5"/>
      <c r="E27" s="5"/>
      <c r="F27" s="5"/>
      <c r="G27" s="5"/>
      <c r="H27" s="5"/>
      <c r="I27" s="5"/>
      <c r="J27" s="5"/>
    </row>
    <row r="30" spans="1:10" x14ac:dyDescent="0.3">
      <c r="A30" t="s">
        <v>17</v>
      </c>
      <c r="B30" t="s">
        <v>16</v>
      </c>
      <c r="C30" t="s">
        <v>15</v>
      </c>
      <c r="F30" s="20" t="s">
        <v>25</v>
      </c>
    </row>
    <row r="31" spans="1:10" x14ac:dyDescent="0.3">
      <c r="A31" s="3">
        <v>0</v>
      </c>
      <c r="B31" s="4">
        <v>44545</v>
      </c>
      <c r="C31" s="6">
        <v>-100</v>
      </c>
      <c r="E31" s="3" t="s">
        <v>18</v>
      </c>
      <c r="F31" s="3" t="s">
        <v>32</v>
      </c>
      <c r="G31" s="9">
        <f>+(1+J10)^E8/(1+I10)^E7-1</f>
        <v>2.1588854625226306E-2</v>
      </c>
    </row>
    <row r="32" spans="1:10" x14ac:dyDescent="0.3">
      <c r="A32" s="3">
        <v>1</v>
      </c>
      <c r="B32" s="4">
        <v>44727</v>
      </c>
      <c r="C32" s="3">
        <f>100*0.04/2</f>
        <v>2</v>
      </c>
      <c r="E32" s="3" t="s">
        <v>21</v>
      </c>
      <c r="F32" s="3" t="s">
        <v>33</v>
      </c>
      <c r="G32" s="9">
        <f>+((1+K10)^E9/(1+I10)^E7)^(1/2)-1</f>
        <v>2.4783092665030537E-2</v>
      </c>
      <c r="H32" t="s">
        <v>26</v>
      </c>
    </row>
    <row r="33" spans="1:9" x14ac:dyDescent="0.3">
      <c r="A33" s="3">
        <v>2</v>
      </c>
      <c r="B33" s="4">
        <v>44910</v>
      </c>
      <c r="C33" s="3">
        <f t="shared" ref="C33:C35" si="2">100*0.04/2</f>
        <v>2</v>
      </c>
    </row>
    <row r="34" spans="1:9" x14ac:dyDescent="0.3">
      <c r="A34" s="6" t="s">
        <v>30</v>
      </c>
      <c r="B34" s="8">
        <v>45092</v>
      </c>
      <c r="C34" s="6">
        <f t="shared" si="2"/>
        <v>2</v>
      </c>
      <c r="F34" s="20" t="s">
        <v>29</v>
      </c>
    </row>
    <row r="35" spans="1:9" x14ac:dyDescent="0.3">
      <c r="A35" s="3">
        <v>4</v>
      </c>
      <c r="B35" s="4">
        <v>45275</v>
      </c>
      <c r="C35" s="3">
        <f t="shared" si="2"/>
        <v>2</v>
      </c>
      <c r="F35">
        <f>+C35/(1+G31)^1</f>
        <v>1.9577347491067798</v>
      </c>
    </row>
    <row r="36" spans="1:9" x14ac:dyDescent="0.3">
      <c r="A36" s="3">
        <v>5</v>
      </c>
      <c r="B36" s="4">
        <v>45458</v>
      </c>
      <c r="C36" s="3">
        <f>+C35+100</f>
        <v>102</v>
      </c>
      <c r="F36">
        <f>+C36/(1+G32)^2</f>
        <v>97.126171143038434</v>
      </c>
    </row>
    <row r="38" spans="1:9" x14ac:dyDescent="0.3">
      <c r="A38" t="s">
        <v>19</v>
      </c>
    </row>
    <row r="39" spans="1:9" x14ac:dyDescent="0.3">
      <c r="A39" t="s">
        <v>20</v>
      </c>
    </row>
    <row r="40" spans="1:9" x14ac:dyDescent="0.3">
      <c r="A40" t="s">
        <v>31</v>
      </c>
    </row>
    <row r="42" spans="1:9" x14ac:dyDescent="0.3">
      <c r="A42" t="s">
        <v>34</v>
      </c>
    </row>
    <row r="43" spans="1:9" x14ac:dyDescent="0.3">
      <c r="A43" t="s">
        <v>28</v>
      </c>
      <c r="B43">
        <v>100</v>
      </c>
    </row>
    <row r="44" spans="1:9" x14ac:dyDescent="0.3">
      <c r="A44" t="s">
        <v>27</v>
      </c>
      <c r="B44">
        <f>2+2+2+F35+F36</f>
        <v>105.08390589214521</v>
      </c>
    </row>
    <row r="45" spans="1:9" x14ac:dyDescent="0.3">
      <c r="A45" s="10" t="s">
        <v>35</v>
      </c>
      <c r="B45" s="11">
        <f>+(B44/B43)^(1/3)-1</f>
        <v>1.666702010652954E-2</v>
      </c>
    </row>
    <row r="46" spans="1:9" x14ac:dyDescent="0.3">
      <c r="A46" s="23" t="s">
        <v>36</v>
      </c>
      <c r="B46" s="24">
        <f>+(1+B45)^2-1</f>
        <v>3.3611829772290491E-2</v>
      </c>
    </row>
    <row r="48" spans="1:9" x14ac:dyDescent="0.3">
      <c r="A48" s="7" t="s">
        <v>38</v>
      </c>
      <c r="B48" s="5" t="s">
        <v>40</v>
      </c>
      <c r="C48" s="18">
        <f>+IRR(C31:C36)</f>
        <v>2.0000000000000018E-2</v>
      </c>
      <c r="D48" s="5" t="s">
        <v>39</v>
      </c>
      <c r="E48" s="19">
        <f>+SUM(D51:D55)</f>
        <v>100</v>
      </c>
      <c r="F48" s="5"/>
      <c r="G48" s="5"/>
      <c r="H48" s="5"/>
      <c r="I48" s="5"/>
    </row>
    <row r="50" spans="1:9" x14ac:dyDescent="0.3">
      <c r="A50" s="12" t="s">
        <v>45</v>
      </c>
      <c r="B50" t="s">
        <v>16</v>
      </c>
      <c r="C50" s="12" t="s">
        <v>46</v>
      </c>
      <c r="D50" s="13" t="s">
        <v>42</v>
      </c>
      <c r="E50" s="14" t="s">
        <v>43</v>
      </c>
      <c r="F50" s="12" t="s">
        <v>44</v>
      </c>
    </row>
    <row r="51" spans="1:9" x14ac:dyDescent="0.3">
      <c r="A51" s="3">
        <v>1</v>
      </c>
      <c r="B51" s="4">
        <v>44727</v>
      </c>
      <c r="C51" s="3">
        <f>100*0.04/2</f>
        <v>2</v>
      </c>
      <c r="D51" s="15">
        <f>+C51/(1+$C$48)^A51</f>
        <v>1.9607843137254901</v>
      </c>
      <c r="E51" s="16">
        <f>+D51/$E$48</f>
        <v>1.9607843137254902E-2</v>
      </c>
      <c r="F51" s="3">
        <f t="shared" ref="F51:F55" si="3">+E51*A51</f>
        <v>1.9607843137254902E-2</v>
      </c>
    </row>
    <row r="52" spans="1:9" x14ac:dyDescent="0.3">
      <c r="A52" s="3">
        <v>2</v>
      </c>
      <c r="B52" s="4">
        <v>44910</v>
      </c>
      <c r="C52" s="3">
        <f t="shared" ref="C52:C54" si="4">100*0.04/2</f>
        <v>2</v>
      </c>
      <c r="D52" s="15">
        <f t="shared" ref="D52:D54" si="5">+C52/(1+$C$48)^A52</f>
        <v>1.9223375624759709</v>
      </c>
      <c r="E52" s="16">
        <f t="shared" ref="E52:E55" si="6">+D52/$E$48</f>
        <v>1.922337562475971E-2</v>
      </c>
      <c r="F52" s="3">
        <f t="shared" si="3"/>
        <v>3.844675124951942E-2</v>
      </c>
    </row>
    <row r="53" spans="1:9" x14ac:dyDescent="0.3">
      <c r="A53" s="3">
        <v>3</v>
      </c>
      <c r="B53" s="3">
        <v>45092</v>
      </c>
      <c r="C53" s="3">
        <f t="shared" si="4"/>
        <v>2</v>
      </c>
      <c r="D53" s="15">
        <f t="shared" si="5"/>
        <v>1.8846446690940892</v>
      </c>
      <c r="E53" s="16">
        <f t="shared" si="6"/>
        <v>1.8846446690940891E-2</v>
      </c>
      <c r="F53" s="3">
        <f t="shared" si="3"/>
        <v>5.6539340072822672E-2</v>
      </c>
    </row>
    <row r="54" spans="1:9" x14ac:dyDescent="0.3">
      <c r="A54" s="3">
        <v>4</v>
      </c>
      <c r="B54" s="4">
        <v>45275</v>
      </c>
      <c r="C54" s="3">
        <f t="shared" si="4"/>
        <v>2</v>
      </c>
      <c r="D54" s="15">
        <f t="shared" si="5"/>
        <v>1.8476908520530284</v>
      </c>
      <c r="E54" s="16">
        <f t="shared" si="6"/>
        <v>1.8476908520530286E-2</v>
      </c>
      <c r="F54" s="3">
        <f t="shared" si="3"/>
        <v>7.3907634082121143E-2</v>
      </c>
    </row>
    <row r="55" spans="1:9" x14ac:dyDescent="0.3">
      <c r="A55" s="17">
        <v>5</v>
      </c>
      <c r="B55" s="4">
        <v>45458</v>
      </c>
      <c r="C55" s="3">
        <f>+C54+100</f>
        <v>102</v>
      </c>
      <c r="D55" s="15">
        <f>+C55/(1+$C$48)^A55</f>
        <v>92.384542602651422</v>
      </c>
      <c r="E55" s="16">
        <f t="shared" si="6"/>
        <v>0.9238454260265142</v>
      </c>
      <c r="F55" s="3">
        <f t="shared" si="3"/>
        <v>4.6192271301325709</v>
      </c>
    </row>
    <row r="56" spans="1:9" x14ac:dyDescent="0.3">
      <c r="E56" s="21" t="s">
        <v>41</v>
      </c>
      <c r="F56" s="22">
        <f>+SUM(F51:F55)</f>
        <v>4.8077286986742891</v>
      </c>
    </row>
    <row r="57" spans="1:9" x14ac:dyDescent="0.3">
      <c r="E57" s="21" t="s">
        <v>47</v>
      </c>
      <c r="F57" s="22">
        <f>+F56/(1+C48)</f>
        <v>4.7134595085042053</v>
      </c>
    </row>
    <row r="59" spans="1:9" x14ac:dyDescent="0.3">
      <c r="A59" s="7" t="s">
        <v>48</v>
      </c>
      <c r="B59" s="5"/>
      <c r="C59" s="5"/>
      <c r="D59" s="5"/>
      <c r="E59" s="5"/>
      <c r="F59" s="5"/>
      <c r="G59" s="5"/>
      <c r="H59" s="5"/>
      <c r="I59" s="5"/>
    </row>
    <row r="61" spans="1:9" x14ac:dyDescent="0.3">
      <c r="A61" t="s">
        <v>49</v>
      </c>
    </row>
    <row r="62" spans="1:9" x14ac:dyDescent="0.3">
      <c r="A62" t="s">
        <v>50</v>
      </c>
    </row>
    <row r="63" spans="1:9" x14ac:dyDescent="0.3">
      <c r="A63" t="s">
        <v>51</v>
      </c>
    </row>
    <row r="64" spans="1:9" x14ac:dyDescent="0.3">
      <c r="A64" t="s">
        <v>52</v>
      </c>
    </row>
    <row r="65" spans="1:1" x14ac:dyDescent="0.3">
      <c r="A65" t="s">
        <v>53</v>
      </c>
    </row>
    <row r="66" spans="1:1" x14ac:dyDescent="0.3">
      <c r="A66" t="s">
        <v>54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2015-06-05T18:17:20Z</dcterms:created>
  <dcterms:modified xsi:type="dcterms:W3CDTF">2022-11-25T17:05:19Z</dcterms:modified>
</cp:coreProperties>
</file>