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d55e916249d8decc/Documents/Udesa/04 Cuatrimestre/Finanzas 1/excels/"/>
    </mc:Choice>
  </mc:AlternateContent>
  <xr:revisionPtr revIDLastSave="19" documentId="11_9E6596C1C328C85B685EDB306F090113C7D0A5D4" xr6:coauthVersionLast="47" xr6:coauthVersionMax="47" xr10:uidLastSave="{DC0DA2B9-59B7-4067-A7ED-002F64F1DB89}"/>
  <bookViews>
    <workbookView xWindow="-108" yWindow="-108" windowWidth="23256" windowHeight="12456" activeTab="1" xr2:uid="{00000000-000D-0000-FFFF-FFFF00000000}"/>
  </bookViews>
  <sheets>
    <sheet name="Interés Compuesto" sheetId="2" r:id="rId1"/>
    <sheet name="Evolución del Mont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2" i="3" l="1"/>
  <c r="D43" i="3"/>
  <c r="D44" i="3"/>
  <c r="D45" i="3"/>
  <c r="D46" i="3"/>
  <c r="D47" i="3"/>
  <c r="D41" i="3"/>
  <c r="C42" i="3"/>
  <c r="C43" i="3"/>
  <c r="C44" i="3"/>
  <c r="C45" i="3"/>
  <c r="C46" i="3"/>
  <c r="C47" i="3"/>
  <c r="C41" i="3"/>
  <c r="D130" i="2"/>
  <c r="D128" i="2"/>
  <c r="C193" i="2" l="1"/>
  <c r="C194" i="2"/>
  <c r="C188" i="2"/>
  <c r="C190" i="2" s="1"/>
  <c r="C192" i="2" s="1"/>
  <c r="C187" i="2"/>
  <c r="C189" i="2" s="1"/>
  <c r="C191" i="2" s="1"/>
  <c r="C171" i="2"/>
  <c r="C172" i="2" s="1"/>
  <c r="D144" i="2" l="1"/>
  <c r="E145" i="2" s="1"/>
  <c r="D138" i="2"/>
  <c r="D139" i="2" s="1"/>
  <c r="E140" i="2" s="1"/>
  <c r="I114" i="2"/>
  <c r="I113" i="2"/>
  <c r="D113" i="2"/>
  <c r="D115" i="2" s="1"/>
  <c r="D112" i="2"/>
  <c r="D116" i="2" s="1"/>
  <c r="F17" i="2"/>
  <c r="F16" i="2"/>
  <c r="F15" i="2"/>
  <c r="F14" i="2"/>
  <c r="C30" i="3" l="1"/>
  <c r="D30" i="3"/>
  <c r="C31" i="3"/>
  <c r="D31" i="3"/>
  <c r="C32" i="3"/>
  <c r="D32" i="3"/>
  <c r="C33" i="3"/>
  <c r="D33" i="3"/>
  <c r="C34" i="3"/>
  <c r="D34" i="3"/>
  <c r="C35" i="3"/>
  <c r="D35" i="3"/>
  <c r="C29" i="3"/>
  <c r="D29" i="3"/>
  <c r="E30" i="3"/>
  <c r="E31" i="3"/>
  <c r="E32" i="3"/>
  <c r="E33" i="3"/>
  <c r="E34" i="3"/>
  <c r="E35" i="3"/>
  <c r="E29" i="3"/>
  <c r="K64" i="2"/>
  <c r="J68" i="2"/>
  <c r="L54" i="2"/>
  <c r="L55" i="2"/>
  <c r="K54" i="2"/>
  <c r="K55" i="2"/>
  <c r="K66" i="2" s="1"/>
  <c r="K56" i="2"/>
  <c r="K68" i="2" s="1"/>
  <c r="K57" i="2"/>
  <c r="K58" i="2"/>
  <c r="K59" i="2"/>
  <c r="K53" i="2"/>
  <c r="D54" i="2"/>
  <c r="D55" i="2"/>
  <c r="D63" i="2" s="1"/>
  <c r="D56" i="2"/>
  <c r="D57" i="2"/>
  <c r="D65" i="2" s="1"/>
  <c r="D58" i="2"/>
  <c r="D53" i="2"/>
  <c r="C54" i="2"/>
  <c r="C55" i="2"/>
  <c r="C56" i="2"/>
  <c r="C57" i="2"/>
  <c r="C65" i="2" s="1"/>
  <c r="C58" i="2"/>
  <c r="C53" i="2"/>
  <c r="C63" i="2" s="1"/>
  <c r="J59" i="2"/>
  <c r="L59" i="2" s="1"/>
  <c r="J54" i="2"/>
  <c r="J64" i="2" s="1"/>
  <c r="J55" i="2"/>
  <c r="J66" i="2" s="1"/>
  <c r="J56" i="2"/>
  <c r="L56" i="2" s="1"/>
  <c r="J57" i="2"/>
  <c r="L57" i="2" s="1"/>
  <c r="J58" i="2"/>
  <c r="L58" i="2" s="1"/>
  <c r="J53" i="2"/>
  <c r="L53" i="2" l="1"/>
  <c r="E42" i="2"/>
  <c r="E43" i="2" s="1"/>
  <c r="E44" i="2" s="1"/>
  <c r="H103" i="2" l="1"/>
  <c r="H101" i="2"/>
  <c r="H98" i="2"/>
  <c r="D39" i="2"/>
  <c r="D38" i="2"/>
  <c r="D37" i="2"/>
  <c r="D36" i="2"/>
  <c r="M113" i="2" l="1"/>
</calcChain>
</file>

<file path=xl/sharedStrings.xml><?xml version="1.0" encoding="utf-8"?>
<sst xmlns="http://schemas.openxmlformats.org/spreadsheetml/2006/main" count="250" uniqueCount="192">
  <si>
    <t>N</t>
  </si>
  <si>
    <t>=</t>
  </si>
  <si>
    <t>Ejemplo 1:</t>
  </si>
  <si>
    <t>Ejemplo 2:</t>
  </si>
  <si>
    <t>TNA:</t>
  </si>
  <si>
    <t>n=mN</t>
  </si>
  <si>
    <t>(número de capitalizaciones totales es igual a</t>
  </si>
  <si>
    <t xml:space="preserve">m: </t>
  </si>
  <si>
    <t>número de capitalizaciones por año</t>
  </si>
  <si>
    <t xml:space="preserve">número de capitalizaciones por año multiplicado por número de </t>
  </si>
  <si>
    <t xml:space="preserve">N: </t>
  </si>
  <si>
    <t>número de años que dura la operación (inversión o financiación)</t>
  </si>
  <si>
    <t>años que dura la operación)</t>
  </si>
  <si>
    <t xml:space="preserve"> Co:</t>
  </si>
  <si>
    <t>capital inicial</t>
  </si>
  <si>
    <t>(la tasa de interés correspondiente al período entre capitalizaciones es</t>
  </si>
  <si>
    <t>mN</t>
  </si>
  <si>
    <t>n</t>
  </si>
  <si>
    <t>la TNA dividida por el número de capitalizaciones por año)</t>
  </si>
  <si>
    <t>CmN =</t>
  </si>
  <si>
    <t>Co x (1+TNA/m)</t>
  </si>
  <si>
    <t xml:space="preserve"> =</t>
  </si>
  <si>
    <t>Cn=</t>
  </si>
  <si>
    <t>Co x (1+i)</t>
  </si>
  <si>
    <t>Ejemplos:</t>
  </si>
  <si>
    <t>TNA=</t>
  </si>
  <si>
    <t>CmN</t>
  </si>
  <si>
    <t>m</t>
  </si>
  <si>
    <t>N=</t>
  </si>
  <si>
    <t>Co=</t>
  </si>
  <si>
    <t>Tasa  proporcional de interés:</t>
  </si>
  <si>
    <t>es la tasa de interés proporcional a una TNA dada, para un subperíodo específico.</t>
  </si>
  <si>
    <t>si la TNA se refiere a un plazo de 360 días, la tasa de interés proporcional mensual es TNA/12</t>
  </si>
  <si>
    <t>si la TNA se refiere a un plazo de 365 días, la tasa de interés proporcional mensual es (TNA/365)x 30</t>
  </si>
  <si>
    <t>Tasa efectiva de interés:</t>
  </si>
  <si>
    <t>es la efectiva o verdadera variación porcentual del capital en un plazo determinado.</t>
  </si>
  <si>
    <t>Tasa Efectiva Anual (TEA): es la efectiva o verdadera variación porcentual del capital en el plazo de un año. En otras palabras, es la TNA que con una sola capitalizacion por año (m=1) es equivalente a la TNA dada.</t>
  </si>
  <si>
    <t>Tasa Efectiva Mensual (TEM): es la efectiva o verdadera variación porcentual del capital en el plazo de un mes. En otras palabras, es la tasa proporcional mensual que con una capitalizacion por mes (m=12 o m=365/30, según el caso) es equivalente a la tasa dada.</t>
  </si>
  <si>
    <t>En el ejemplo de la tabla</t>
  </si>
  <si>
    <t>a partir de la relación entre el capital inicial y el monto obtenido al cabo de un año, se puede ver que :</t>
  </si>
  <si>
    <t>cuando m = 1, la TEA es :</t>
  </si>
  <si>
    <t>cuando m = 2, la TEA es:</t>
  </si>
  <si>
    <t>cuando m = 3, la TEA es:</t>
  </si>
  <si>
    <t>cuando m = 12, la TEA es:</t>
  </si>
  <si>
    <t>Tasas de interés equivalentes:</t>
  </si>
  <si>
    <t>son equivalentes dos  o más tasas de interés que, dado un capital y un número de años, generan el mismo monto.</t>
  </si>
  <si>
    <t>Para obtener una fórmula de la TEA en función de la TNA, igualamos el monto calculado en función de una con el monto calculado en función de la otra tasa:</t>
  </si>
  <si>
    <t>Co x (1+TEA)</t>
  </si>
  <si>
    <t>despejando se obtiene:</t>
  </si>
  <si>
    <t xml:space="preserve">TEA </t>
  </si>
  <si>
    <t>(1+TNA/m)</t>
  </si>
  <si>
    <t>Para obtener una fórmula de la TEM en función de la TNA, igualamos el monto calculado en función de una con el monto calculado en función de la otra tasa:</t>
  </si>
  <si>
    <t>12N</t>
  </si>
  <si>
    <t>(365/30)N</t>
  </si>
  <si>
    <t>Donde m=</t>
  </si>
  <si>
    <t>365/D</t>
  </si>
  <si>
    <t>Co x (1+TEM)</t>
  </si>
  <si>
    <t>ó</t>
  </si>
  <si>
    <t>(siendo D la cantidad de días entre capitalizaciones que correponde a la TNA)</t>
  </si>
  <si>
    <t>(m/12)</t>
  </si>
  <si>
    <t>TEM</t>
  </si>
  <si>
    <t>(1+TNA/m)              -1</t>
  </si>
  <si>
    <t>1) Se realiza un depósito a Plazo Fijo. El capital depositado es de $100.000, la TNA (365 días) es del 24%, y es un Plazo Fijo a 90 días.</t>
  </si>
  <si>
    <t>(m = 365/90)</t>
  </si>
  <si>
    <t>1.a) Calcular la TEA</t>
  </si>
  <si>
    <t>1.b) Calcular la TEM</t>
  </si>
  <si>
    <t>1.c) Calcular el monto que se retiraría al cabo de 180 días, suponiendo que al vencer el plazo de 90 días se renueve el plazo fijo, incluyendo los intereses como parte del capital</t>
  </si>
  <si>
    <t>(365/90)</t>
  </si>
  <si>
    <t>1.a)</t>
  </si>
  <si>
    <t>(1+0,24 x 90/365)  -1</t>
  </si>
  <si>
    <t>(30/90)</t>
  </si>
  <si>
    <t>1.b)</t>
  </si>
  <si>
    <t>1.c)</t>
  </si>
  <si>
    <t>C2</t>
  </si>
  <si>
    <t xml:space="preserve">100.000 x </t>
  </si>
  <si>
    <t>(1+0,24 x 90/365)</t>
  </si>
  <si>
    <t>2) Si se adquirió un departamento a un precio de u$s 200.000 y se lo vendió 496 días después a un precio de u$S 219.000, siendo que el precio del dólar era</t>
  </si>
  <si>
    <t>2.a) La TEA (365 días) en Dólares</t>
  </si>
  <si>
    <t>2.b) La TEA (365 días)en Pesos</t>
  </si>
  <si>
    <t>2.c) La TEA Real (365 días)</t>
  </si>
  <si>
    <t>2.d) La TEM en Dólares</t>
  </si>
  <si>
    <t>2.a)</t>
  </si>
  <si>
    <t>TEA en Dólares =</t>
  </si>
  <si>
    <t>2.b)</t>
  </si>
  <si>
    <t>TEA en Pesos =</t>
  </si>
  <si>
    <t>$Co =</t>
  </si>
  <si>
    <t>Tasa Efectiva de 496 días=</t>
  </si>
  <si>
    <t>$C1 =</t>
  </si>
  <si>
    <t>2.c)</t>
  </si>
  <si>
    <t>TEA Real =</t>
  </si>
  <si>
    <t>2.d)</t>
  </si>
  <si>
    <t>TEM en Dólares =</t>
  </si>
  <si>
    <t>Documentos equivalentes:</t>
  </si>
  <si>
    <t>aplicando el concepto de que dos o más documentos son equivalentes si tienen el mismo valor en un momento dado, resolver:</t>
  </si>
  <si>
    <t>1) Se desea reemplazar un documento de $100.000 que vence dentro de 30 días por otro con vencimiento dentro de 65 días.</t>
  </si>
  <si>
    <t>1.a) Suponiendo que la TNA (360 días) acordada es del 24%, calcular el importe del nuevo documento.</t>
  </si>
  <si>
    <t>1.b) Suponiendo que la TEA (360 días) acordada es del 24%, calcular el importe del nuevo documento.</t>
  </si>
  <si>
    <t>Bajo el supuesto de que la TNA dada se aplique con capitalizaciones cada 35 días y que tomemos como punto focal el día 65, el importe del nuevo documento es:</t>
  </si>
  <si>
    <t>C1=</t>
  </si>
  <si>
    <t xml:space="preserve">1.b) </t>
  </si>
  <si>
    <t>C (35/365)=</t>
  </si>
  <si>
    <t>2) Se desea reemplazar un documento de $100.000 con vencimiento dentro de 30 días por otro con vencimiento dentro de 65 días</t>
  </si>
  <si>
    <t>La tasa anual de inflación se estima en un 30%.</t>
  </si>
  <si>
    <t>Siendo dato la TNA, debo suponer la frecuencia de capitalización. Si m es 360/35, es decir, se suponen capitalizaciones cada 35 días,</t>
  </si>
  <si>
    <t>entonces, la TEA Real es</t>
  </si>
  <si>
    <t>y la TEA Aparente es</t>
  </si>
  <si>
    <t>Por lo que el importe del nuevo documento sería:</t>
  </si>
  <si>
    <t>Siendo dato la TEA Real no debo suponer la frecuencia de capitalización. La misma está dada. La TEA supone m=1 por definición.</t>
  </si>
  <si>
    <t>Entonces, solamente debo calcular la TEA Aparente y luego el importe del nuevo documento.</t>
  </si>
  <si>
    <t>TEA Aparente =</t>
  </si>
  <si>
    <t>Interés Compuesto con capitalizaciones continuas:</t>
  </si>
  <si>
    <t>Si m tiende a infinito, el monto calculado como:</t>
  </si>
  <si>
    <t>TNAxN</t>
  </si>
  <si>
    <t xml:space="preserve">tiende a </t>
  </si>
  <si>
    <t>Co x e</t>
  </si>
  <si>
    <t>A la TNA, cuando las capitalizaciones son infinitas, es decir, son continas, se la denomina Tasa Instantánea Anual</t>
  </si>
  <si>
    <t>Igualando montos:</t>
  </si>
  <si>
    <t xml:space="preserve">se obtiene que </t>
  </si>
  <si>
    <t>TNA</t>
  </si>
  <si>
    <t>TEA =</t>
  </si>
  <si>
    <t xml:space="preserve">e     </t>
  </si>
  <si>
    <t>Suponga que se depositan $10.000 a una TNA del 24%, con capitalizaciones continuas, durante un año.</t>
  </si>
  <si>
    <t>Calcule:</t>
  </si>
  <si>
    <t>1) El monto que se obtendría con dicha inversión</t>
  </si>
  <si>
    <t>2) La TEA equivalente a la TNA dada</t>
  </si>
  <si>
    <t>1) C1 =</t>
  </si>
  <si>
    <t>2) TEA =</t>
  </si>
  <si>
    <t>Suponga que adquirió acciones de VERIZON a u$s 102 y las vendió treinta días después a u$s 104,34</t>
  </si>
  <si>
    <t>1) La TEA en dólares obtenida.</t>
  </si>
  <si>
    <t>2) La TEA en pesos obtenida.</t>
  </si>
  <si>
    <t>3) La Tasa Instantánea Anual en dólares obtenida</t>
  </si>
  <si>
    <t>4) La Tasa Instantánea Anual en pesos obtenida.</t>
  </si>
  <si>
    <t>5) La Tasa Instantánea Mensual en dólares obtenida.</t>
  </si>
  <si>
    <t>6) La Tasa Instantánea Mensual en pesos obtenida.</t>
  </si>
  <si>
    <t>7) La TEM en dóleres obtenida.</t>
  </si>
  <si>
    <t>8) La TEM en pesos obtenida.</t>
  </si>
  <si>
    <t>1)</t>
  </si>
  <si>
    <t>2)</t>
  </si>
  <si>
    <t>3)</t>
  </si>
  <si>
    <t>4)</t>
  </si>
  <si>
    <t>5)</t>
  </si>
  <si>
    <t>6)</t>
  </si>
  <si>
    <t>7)</t>
  </si>
  <si>
    <t>8)</t>
  </si>
  <si>
    <t>Monto en función del número de capitalizaciones por año</t>
  </si>
  <si>
    <t>TNA =</t>
  </si>
  <si>
    <t>Monto en función del número de años y del número de capitalizaciones por año</t>
  </si>
  <si>
    <t>a) m = 1</t>
  </si>
  <si>
    <t>Monto a interés compuesto</t>
  </si>
  <si>
    <t>Monto a interés simple</t>
  </si>
  <si>
    <t>b) m = 2</t>
  </si>
  <si>
    <t>semestres</t>
  </si>
  <si>
    <t>TEA con interés compuesto</t>
  </si>
  <si>
    <t>TEA con interés simple</t>
  </si>
  <si>
    <t>TES con interés compuesto</t>
  </si>
  <si>
    <t>TES con interés simple</t>
  </si>
  <si>
    <t>A mayor número de capitalizaciones por año, m, mayor es el monto (ceteris paribus)</t>
  </si>
  <si>
    <t>30/D</t>
  </si>
  <si>
    <t>El precio del dólar al momento de comprar las acciones era de $69,50 y al momento de venderlas era de $80,50.</t>
  </si>
  <si>
    <t>de $43,50 al momento de comprarlo y de $75,90 al momento de venderlo y, sabiendo además, que la tasa de inflación anual en Pesos ha sido del 30%, calcule:</t>
  </si>
  <si>
    <t>2.b) Suponiendo que la TEA Real (365 días) acordada es del 5%, calcular el importe del nuevo documento</t>
  </si>
  <si>
    <t>2.a) Suponiendo que la TNA Real (360 días) acordada es del 5%, calcular el importe del nuevo documento</t>
  </si>
  <si>
    <t xml:space="preserve">Interés Compuesto </t>
  </si>
  <si>
    <t xml:space="preserve">Tasa Nominal Anual </t>
  </si>
  <si>
    <t>TNA/m = i</t>
  </si>
  <si>
    <t>Importante: la TNA no se puede dividir por un número arbitrario. Ese número, m, debe representar la cantidad de veces en un año que se suman los intereses al capital.</t>
  </si>
  <si>
    <t xml:space="preserve">TNA/m   </t>
  </si>
  <si>
    <t>es la tasa efectiva del período entre capitalizaciones, habiendo m períodos en un año.</t>
  </si>
  <si>
    <t xml:space="preserve"> y TNA/m  </t>
  </si>
  <si>
    <t>es TNA/1 = TEA</t>
  </si>
  <si>
    <t>es TNA/2 = TES (Tasa Efectiva Semestral)</t>
  </si>
  <si>
    <t>es TNA/2 = TEC (Tasa Efectiva Cuatrimestral)</t>
  </si>
  <si>
    <t>es  TNA/12 = TEM (Tasa Efectiva Mensual)</t>
  </si>
  <si>
    <t>Capital =</t>
  </si>
  <si>
    <t>Intereses sobre intereses</t>
  </si>
  <si>
    <t>Período</t>
  </si>
  <si>
    <t>Capital al inicio</t>
  </si>
  <si>
    <t>Intereses</t>
  </si>
  <si>
    <t>Monto al final del período</t>
  </si>
  <si>
    <t>…</t>
  </si>
  <si>
    <t>Interés Compuesto</t>
  </si>
  <si>
    <t>Interés Simple</t>
  </si>
  <si>
    <t>Siendo:</t>
  </si>
  <si>
    <t>Entonces:</t>
  </si>
  <si>
    <t>N (años)</t>
  </si>
  <si>
    <t>Ejemplo:</t>
  </si>
  <si>
    <t>Monto</t>
  </si>
  <si>
    <t>m = 1</t>
  </si>
  <si>
    <t>m = 2</t>
  </si>
  <si>
    <t>m = 1/N</t>
  </si>
  <si>
    <t>Años</t>
  </si>
  <si>
    <t>Fórmula general del Monto y sus casos particulares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</si>
</sst>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0;[Red]\-&quot;$&quot;\ #,##0"/>
    <numFmt numFmtId="165" formatCode="_-&quot;$&quot;\ * #,##0.00_-;\-&quot;$&quot;\ * #,##0.00_-;_-&quot;$&quot;\ * &quot;-&quot;??_-;_-@_-"/>
    <numFmt numFmtId="166" formatCode="_ &quot;$&quot;\ * #,##0.00_ ;_ &quot;$&quot;\ * \-#,##0.00_ ;_ &quot;$&quot;\ * &quot;-&quot;??_ ;_ @_ "/>
    <numFmt numFmtId="167" formatCode="0.0000"/>
    <numFmt numFmtId="168" formatCode="_-&quot;$&quot;* #,##0.00_-;\-&quot;$&quot;* #,##0.00_-;_-&quot;$&quot;* &quot;-&quot;??_-;_-@_-"/>
    <numFmt numFmtId="169" formatCode="0.0000%"/>
    <numFmt numFmtId="170" formatCode="0.00000"/>
    <numFmt numFmtId="171"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i/>
      <u/>
      <sz val="11"/>
      <color theme="1"/>
      <name val="Calibri"/>
      <family val="2"/>
      <scheme val="minor"/>
    </font>
    <font>
      <b/>
      <u/>
      <sz val="20"/>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165"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3" fillId="0" borderId="0" xfId="0" applyFont="1"/>
    <xf numFmtId="0" fontId="0" fillId="0" borderId="0" xfId="0" applyAlignment="1">
      <alignment horizontal="center"/>
    </xf>
    <xf numFmtId="0" fontId="0" fillId="0" borderId="0" xfId="0" applyAlignment="1">
      <alignment horizontal="right"/>
    </xf>
    <xf numFmtId="0" fontId="0" fillId="0" borderId="1" xfId="0" applyBorder="1"/>
    <xf numFmtId="0" fontId="0" fillId="0" borderId="9" xfId="0" applyBorder="1"/>
    <xf numFmtId="0" fontId="0" fillId="0" borderId="12" xfId="0" applyBorder="1"/>
    <xf numFmtId="0" fontId="2" fillId="0" borderId="0" xfId="0" applyFont="1"/>
    <xf numFmtId="0" fontId="0" fillId="0" borderId="3" xfId="0" applyBorder="1"/>
    <xf numFmtId="165" fontId="0" fillId="0" borderId="0" xfId="1" applyFont="1"/>
    <xf numFmtId="0" fontId="0" fillId="0" borderId="2" xfId="0" applyBorder="1" applyAlignment="1">
      <alignment horizontal="center"/>
    </xf>
    <xf numFmtId="0" fontId="0" fillId="0" borderId="2" xfId="0" applyBorder="1" applyAlignment="1">
      <alignment horizontal="right"/>
    </xf>
    <xf numFmtId="0" fontId="0" fillId="0" borderId="11" xfId="0" applyBorder="1"/>
    <xf numFmtId="0" fontId="0" fillId="0" borderId="11" xfId="0" applyBorder="1" applyAlignment="1">
      <alignment horizontal="right"/>
    </xf>
    <xf numFmtId="0" fontId="0" fillId="0" borderId="4" xfId="0" applyBorder="1"/>
    <xf numFmtId="0" fontId="0" fillId="0" borderId="5" xfId="0" applyBorder="1"/>
    <xf numFmtId="0" fontId="0" fillId="0" borderId="6" xfId="0" applyBorder="1"/>
    <xf numFmtId="0" fontId="4" fillId="0" borderId="0" xfId="0" applyFont="1"/>
    <xf numFmtId="9" fontId="0" fillId="0" borderId="0" xfId="0" applyNumberFormat="1"/>
    <xf numFmtId="165" fontId="0" fillId="0" borderId="14" xfId="1" applyFont="1" applyBorder="1" applyAlignment="1">
      <alignment horizontal="center"/>
    </xf>
    <xf numFmtId="0" fontId="0" fillId="0" borderId="15" xfId="0" applyBorder="1" applyAlignment="1">
      <alignment horizontal="center"/>
    </xf>
    <xf numFmtId="168" fontId="0" fillId="0" borderId="0" xfId="0" applyNumberFormat="1"/>
    <xf numFmtId="165" fontId="0" fillId="0" borderId="16" xfId="1" applyFont="1" applyBorder="1" applyAlignment="1">
      <alignment horizontal="center"/>
    </xf>
    <xf numFmtId="0" fontId="0" fillId="0" borderId="17" xfId="0" applyBorder="1" applyAlignment="1">
      <alignment horizontal="center"/>
    </xf>
    <xf numFmtId="165" fontId="0" fillId="0" borderId="4" xfId="1" applyFont="1" applyBorder="1" applyAlignment="1">
      <alignment horizontal="center"/>
    </xf>
    <xf numFmtId="0" fontId="0" fillId="0" borderId="18" xfId="0" applyBorder="1" applyAlignment="1">
      <alignment horizontal="center"/>
    </xf>
    <xf numFmtId="10" fontId="0" fillId="0" borderId="0" xfId="0" applyNumberFormat="1"/>
    <xf numFmtId="169" fontId="0" fillId="0" borderId="0" xfId="0" applyNumberFormat="1"/>
    <xf numFmtId="169" fontId="4" fillId="0" borderId="0" xfId="0" applyNumberFormat="1" applyFont="1"/>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right"/>
    </xf>
    <xf numFmtId="0" fontId="0" fillId="0" borderId="2" xfId="0" applyBorder="1"/>
    <xf numFmtId="0" fontId="0" fillId="0" borderId="12" xfId="0" applyBorder="1" applyAlignment="1">
      <alignment horizontal="left"/>
    </xf>
    <xf numFmtId="0" fontId="0" fillId="0" borderId="6" xfId="0" applyBorder="1" applyAlignment="1">
      <alignment horizontal="left"/>
    </xf>
    <xf numFmtId="0" fontId="0" fillId="0" borderId="5" xfId="0" applyBorder="1" applyAlignment="1">
      <alignment horizontal="left"/>
    </xf>
    <xf numFmtId="167" fontId="0" fillId="0" borderId="0" xfId="0" applyNumberFormat="1"/>
    <xf numFmtId="170" fontId="0" fillId="0" borderId="0" xfId="0" applyNumberFormat="1"/>
    <xf numFmtId="0" fontId="0" fillId="0" borderId="19" xfId="0" applyBorder="1"/>
    <xf numFmtId="0" fontId="0" fillId="0" borderId="20" xfId="0" applyBorder="1"/>
    <xf numFmtId="10" fontId="0" fillId="0" borderId="21" xfId="3" applyNumberFormat="1" applyFont="1" applyBorder="1"/>
    <xf numFmtId="0" fontId="0" fillId="0" borderId="22" xfId="0" applyBorder="1"/>
    <xf numFmtId="0" fontId="0" fillId="0" borderId="23" xfId="0" applyBorder="1"/>
    <xf numFmtId="0" fontId="0" fillId="0" borderId="24" xfId="0" applyBorder="1"/>
    <xf numFmtId="10" fontId="0" fillId="0" borderId="0" xfId="3" applyNumberFormat="1" applyFont="1"/>
    <xf numFmtId="0" fontId="0" fillId="0" borderId="4" xfId="0" applyBorder="1" applyAlignment="1">
      <alignment horizontal="right"/>
    </xf>
    <xf numFmtId="0" fontId="2" fillId="0" borderId="7" xfId="0" applyFont="1" applyBorder="1"/>
    <xf numFmtId="0" fontId="2" fillId="0" borderId="13" xfId="0" applyFont="1" applyBorder="1"/>
    <xf numFmtId="0" fontId="2" fillId="0" borderId="8" xfId="0" applyFont="1" applyBorder="1"/>
    <xf numFmtId="169" fontId="0" fillId="0" borderId="0" xfId="3" applyNumberFormat="1" applyFont="1"/>
    <xf numFmtId="0" fontId="0" fillId="0" borderId="2" xfId="0" applyBorder="1" applyAlignment="1">
      <alignment horizontal="left"/>
    </xf>
    <xf numFmtId="165" fontId="0" fillId="0" borderId="9" xfId="1" applyFont="1" applyBorder="1"/>
    <xf numFmtId="164" fontId="0" fillId="0" borderId="0" xfId="0" applyNumberFormat="1"/>
    <xf numFmtId="0" fontId="2" fillId="2" borderId="9" xfId="0" applyFont="1" applyFill="1" applyBorder="1" applyAlignment="1">
      <alignment horizontal="center"/>
    </xf>
    <xf numFmtId="0" fontId="5" fillId="2" borderId="9" xfId="0" applyFont="1" applyFill="1" applyBorder="1" applyAlignment="1">
      <alignment horizontal="center"/>
    </xf>
    <xf numFmtId="0" fontId="0" fillId="0" borderId="9" xfId="0" applyBorder="1" applyAlignment="1">
      <alignment horizontal="center"/>
    </xf>
    <xf numFmtId="0" fontId="0" fillId="0" borderId="9" xfId="0" applyFill="1" applyBorder="1" applyAlignment="1">
      <alignment horizontal="center"/>
    </xf>
    <xf numFmtId="9" fontId="0" fillId="0" borderId="9" xfId="3" applyFont="1" applyBorder="1"/>
    <xf numFmtId="10" fontId="0" fillId="0" borderId="9" xfId="3" applyNumberFormat="1" applyFont="1" applyBorder="1"/>
    <xf numFmtId="0" fontId="0" fillId="0" borderId="12" xfId="0" applyBorder="1" applyAlignment="1">
      <alignment horizontal="center"/>
    </xf>
    <xf numFmtId="0" fontId="0" fillId="0" borderId="0" xfId="0" applyBorder="1" applyAlignment="1">
      <alignment horizontal="center"/>
    </xf>
    <xf numFmtId="9" fontId="0" fillId="0" borderId="0" xfId="3" applyFont="1" applyBorder="1"/>
    <xf numFmtId="10" fontId="0" fillId="0" borderId="0" xfId="3" applyNumberFormat="1" applyFont="1" applyBorder="1"/>
    <xf numFmtId="0" fontId="0" fillId="0" borderId="0" xfId="0" applyAlignment="1"/>
    <xf numFmtId="0" fontId="0" fillId="0" borderId="0" xfId="0" applyBorder="1"/>
    <xf numFmtId="0" fontId="0" fillId="0" borderId="0" xfId="0" applyBorder="1" applyAlignment="1">
      <alignment horizontal="right"/>
    </xf>
    <xf numFmtId="0" fontId="0" fillId="3" borderId="7" xfId="0" applyFill="1" applyBorder="1" applyAlignment="1">
      <alignment horizontal="center"/>
    </xf>
    <xf numFmtId="0" fontId="0" fillId="3" borderId="10" xfId="0" applyFill="1" applyBorder="1" applyAlignment="1">
      <alignment horizontal="center"/>
    </xf>
    <xf numFmtId="0" fontId="5" fillId="3" borderId="9" xfId="0" applyFont="1" applyFill="1" applyBorder="1" applyAlignment="1">
      <alignment horizontal="center"/>
    </xf>
    <xf numFmtId="0" fontId="2" fillId="3" borderId="9" xfId="0" applyFont="1" applyFill="1" applyBorder="1" applyAlignment="1">
      <alignment horizontal="center"/>
    </xf>
    <xf numFmtId="0" fontId="6" fillId="0" borderId="0" xfId="0" applyFont="1"/>
    <xf numFmtId="0" fontId="5" fillId="0" borderId="0" xfId="0" applyFont="1"/>
    <xf numFmtId="0" fontId="2" fillId="4" borderId="0" xfId="0" applyFont="1" applyFill="1"/>
    <xf numFmtId="0" fontId="2" fillId="0" borderId="0" xfId="0" applyFont="1" applyFill="1"/>
    <xf numFmtId="0" fontId="0" fillId="5" borderId="9" xfId="0" applyFill="1" applyBorder="1" applyAlignment="1">
      <alignment horizontal="center"/>
    </xf>
    <xf numFmtId="9" fontId="0" fillId="5" borderId="9" xfId="3" applyFont="1" applyFill="1" applyBorder="1"/>
    <xf numFmtId="10" fontId="0" fillId="5" borderId="9" xfId="3" applyNumberFormat="1" applyFont="1" applyFill="1" applyBorder="1"/>
    <xf numFmtId="0" fontId="2" fillId="0" borderId="0" xfId="0" applyFont="1" applyAlignment="1">
      <alignment horizontal="center"/>
    </xf>
    <xf numFmtId="0" fontId="2" fillId="6" borderId="0" xfId="0" applyFont="1" applyFill="1" applyAlignment="1">
      <alignment horizontal="center"/>
    </xf>
    <xf numFmtId="169" fontId="0" fillId="0" borderId="9" xfId="0" applyNumberFormat="1" applyBorder="1"/>
    <xf numFmtId="0" fontId="0" fillId="0" borderId="9" xfId="0" applyBorder="1" applyAlignment="1">
      <alignment horizontal="right"/>
    </xf>
    <xf numFmtId="0" fontId="2" fillId="0" borderId="0" xfId="0" applyFont="1" applyAlignment="1">
      <alignment horizontal="left"/>
    </xf>
    <xf numFmtId="0" fontId="0" fillId="0" borderId="25" xfId="0" applyBorder="1"/>
    <xf numFmtId="0" fontId="0" fillId="0" borderId="26" xfId="0" applyBorder="1"/>
    <xf numFmtId="0" fontId="0" fillId="0" borderId="18" xfId="0" applyBorder="1"/>
    <xf numFmtId="0" fontId="2" fillId="0" borderId="0" xfId="0" applyFont="1" applyFill="1" applyBorder="1" applyAlignment="1">
      <alignment horizontal="center"/>
    </xf>
    <xf numFmtId="165" fontId="0" fillId="0" borderId="9" xfId="0" applyNumberFormat="1" applyBorder="1"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Border="1" applyAlignment="1">
      <alignment horizontal="right"/>
    </xf>
    <xf numFmtId="0" fontId="5" fillId="0" borderId="0" xfId="0" applyFont="1" applyFill="1" applyBorder="1" applyAlignment="1">
      <alignment horizontal="center"/>
    </xf>
    <xf numFmtId="165" fontId="0" fillId="0" borderId="0" xfId="1" applyFont="1" applyFill="1" applyBorder="1"/>
    <xf numFmtId="171" fontId="0" fillId="5" borderId="9" xfId="3" applyNumberFormat="1" applyFont="1" applyFill="1" applyBorder="1"/>
    <xf numFmtId="0" fontId="2" fillId="6" borderId="0" xfId="0" applyFont="1" applyFill="1"/>
    <xf numFmtId="165" fontId="0" fillId="0" borderId="9" xfId="1" applyFont="1" applyBorder="1" applyAlignment="1">
      <alignment horizontal="center"/>
    </xf>
    <xf numFmtId="0" fontId="0" fillId="7" borderId="7" xfId="0" applyFill="1" applyBorder="1"/>
    <xf numFmtId="0" fontId="0" fillId="7" borderId="13" xfId="0" applyFill="1" applyBorder="1"/>
    <xf numFmtId="0" fontId="0" fillId="7" borderId="8" xfId="0" applyFill="1" applyBorder="1"/>
    <xf numFmtId="165" fontId="0" fillId="0" borderId="20" xfId="1" applyFont="1" applyBorder="1"/>
    <xf numFmtId="165" fontId="0" fillId="0" borderId="23" xfId="1" applyFont="1" applyBorder="1"/>
    <xf numFmtId="0" fontId="7" fillId="0" borderId="0" xfId="0" applyFont="1"/>
    <xf numFmtId="9" fontId="0" fillId="0" borderId="0" xfId="3" applyFont="1"/>
    <xf numFmtId="165" fontId="0" fillId="0" borderId="0" xfId="0" applyNumberFormat="1"/>
  </cellXfs>
  <cellStyles count="4">
    <cellStyle name="Currency" xfId="1" builtinId="4"/>
    <cellStyle name="Moneda 2" xfId="2" xr:uid="{00000000-0005-0000-0000-000001000000}"/>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'Evolución del Monto'!$C$28</c:f>
              <c:strCache>
                <c:ptCount val="1"/>
                <c:pt idx="0">
                  <c:v>m =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'Evolución del Monto'!$B$41:$B$47</c:f>
              <c:numCache>
                <c:formatCode>General</c:formatCode>
                <c:ptCount val="7"/>
                <c:pt idx="0">
                  <c:v>0</c:v>
                </c:pt>
                <c:pt idx="1">
                  <c:v>0.5</c:v>
                </c:pt>
                <c:pt idx="2">
                  <c:v>1</c:v>
                </c:pt>
                <c:pt idx="3">
                  <c:v>1.5</c:v>
                </c:pt>
                <c:pt idx="4">
                  <c:v>2</c:v>
                </c:pt>
                <c:pt idx="5">
                  <c:v>2.5</c:v>
                </c:pt>
                <c:pt idx="6">
                  <c:v>3</c:v>
                </c:pt>
              </c:numCache>
            </c:numRef>
          </c:cat>
          <c:val>
            <c:numRef>
              <c:f>'Evolución del Monto'!$C$29:$C$35</c:f>
              <c:numCache>
                <c:formatCode>_-"$"\ * #,##0.00_-;\-"$"\ * #,##0.00_-;_-"$"\ * "-"??_-;_-@_-</c:formatCode>
                <c:ptCount val="7"/>
                <c:pt idx="0">
                  <c:v>1000000</c:v>
                </c:pt>
                <c:pt idx="1">
                  <c:v>1224744.8713915891</c:v>
                </c:pt>
                <c:pt idx="2">
                  <c:v>1500000</c:v>
                </c:pt>
                <c:pt idx="3">
                  <c:v>1837117.3070873837</c:v>
                </c:pt>
                <c:pt idx="4">
                  <c:v>2250000</c:v>
                </c:pt>
                <c:pt idx="5">
                  <c:v>2755675.9606310758</c:v>
                </c:pt>
                <c:pt idx="6">
                  <c:v>3375000</c:v>
                </c:pt>
              </c:numCache>
            </c:numRef>
          </c:val>
          <c:smooth val="0"/>
          <c:extLst>
            <c:ext xmlns:c16="http://schemas.microsoft.com/office/drawing/2014/chart" uri="{C3380CC4-5D6E-409C-BE32-E72D297353CC}">
              <c16:uniqueId val="{00000000-E01E-4B29-89F8-18BAD70BE447}"/>
            </c:ext>
          </c:extLst>
        </c:ser>
        <c:ser>
          <c:idx val="1"/>
          <c:order val="1"/>
          <c:tx>
            <c:strRef>
              <c:f>'Evolución del Monto'!$C$41</c:f>
              <c:strCache>
                <c:ptCount val="1"/>
                <c:pt idx="0">
                  <c:v> $ 1.000.000,00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'Evolución del Monto'!$B$41:$B$47</c:f>
              <c:numCache>
                <c:formatCode>General</c:formatCode>
                <c:ptCount val="7"/>
                <c:pt idx="0">
                  <c:v>0</c:v>
                </c:pt>
                <c:pt idx="1">
                  <c:v>0.5</c:v>
                </c:pt>
                <c:pt idx="2">
                  <c:v>1</c:v>
                </c:pt>
                <c:pt idx="3">
                  <c:v>1.5</c:v>
                </c:pt>
                <c:pt idx="4">
                  <c:v>2</c:v>
                </c:pt>
                <c:pt idx="5">
                  <c:v>2.5</c:v>
                </c:pt>
                <c:pt idx="6">
                  <c:v>3</c:v>
                </c:pt>
              </c:numCache>
            </c:numRef>
          </c:cat>
          <c:val>
            <c:numRef>
              <c:f>'Evolución del Monto'!$D$41:$D$47</c:f>
              <c:numCache>
                <c:formatCode>_-"$"\ * #.##000_-;\-"$"\ * #.##000_-;_-"$"\ * "-"??_-;_-@_-</c:formatCode>
                <c:ptCount val="7"/>
                <c:pt idx="0">
                  <c:v>0</c:v>
                </c:pt>
                <c:pt idx="1">
                  <c:v>250000</c:v>
                </c:pt>
                <c:pt idx="2">
                  <c:v>500000</c:v>
                </c:pt>
                <c:pt idx="3">
                  <c:v>750000</c:v>
                </c:pt>
                <c:pt idx="4">
                  <c:v>1000000</c:v>
                </c:pt>
                <c:pt idx="5">
                  <c:v>1250000</c:v>
                </c:pt>
                <c:pt idx="6">
                  <c:v>1500000</c:v>
                </c:pt>
              </c:numCache>
            </c:numRef>
          </c:val>
          <c:smooth val="0"/>
          <c:extLst>
            <c:ext xmlns:c16="http://schemas.microsoft.com/office/drawing/2014/chart" uri="{C3380CC4-5D6E-409C-BE32-E72D297353CC}">
              <c16:uniqueId val="{00000002-E01E-4B29-89F8-18BAD70BE447}"/>
            </c:ext>
          </c:extLst>
        </c:ser>
        <c:dLbls>
          <c:showLegendKey val="0"/>
          <c:showVal val="0"/>
          <c:showCatName val="0"/>
          <c:showSerName val="0"/>
          <c:showPercent val="0"/>
          <c:showBubbleSize val="0"/>
        </c:dLbls>
        <c:marker val="1"/>
        <c:smooth val="0"/>
        <c:axId val="1185828976"/>
        <c:axId val="1185829392"/>
      </c:lineChart>
      <c:catAx>
        <c:axId val="118582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829392"/>
        <c:crosses val="autoZero"/>
        <c:auto val="1"/>
        <c:lblAlgn val="ctr"/>
        <c:lblOffset val="100"/>
        <c:noMultiLvlLbl val="0"/>
      </c:catAx>
      <c:valAx>
        <c:axId val="1185829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82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4</xdr:col>
      <xdr:colOff>111017</xdr:colOff>
      <xdr:row>2</xdr:row>
      <xdr:rowOff>28288</xdr:rowOff>
    </xdr:from>
    <xdr:ext cx="1339561" cy="17248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100-000002000000}"/>
                </a:ext>
              </a:extLst>
            </xdr:cNvPr>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2" name="CuadroTexto 1"/>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endParaRPr lang="en-US" sz="1100"/>
            </a:p>
          </xdr:txBody>
        </xdr:sp>
      </mc:Fallback>
    </mc:AlternateContent>
    <xdr:clientData/>
  </xdr:oneCellAnchor>
  <xdr:oneCellAnchor>
    <xdr:from>
      <xdr:col>5</xdr:col>
      <xdr:colOff>390525</xdr:colOff>
      <xdr:row>2</xdr:row>
      <xdr:rowOff>9525</xdr:rowOff>
    </xdr:from>
    <xdr:ext cx="253403" cy="17222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3" name="CuadroTexto 2"/>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𝐶_0</a:t>
              </a:r>
              <a:endParaRPr lang="en-US" sz="1100"/>
            </a:p>
          </xdr:txBody>
        </xdr:sp>
      </mc:Fallback>
    </mc:AlternateContent>
    <xdr:clientData/>
  </xdr:oneCellAnchor>
  <xdr:oneCellAnchor>
    <xdr:from>
      <xdr:col>6</xdr:col>
      <xdr:colOff>409575</xdr:colOff>
      <xdr:row>2</xdr:row>
      <xdr:rowOff>19050</xdr:rowOff>
    </xdr:from>
    <xdr:ext cx="611001" cy="18097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100-000004000000}"/>
                </a:ext>
              </a:extLst>
            </xdr:cNvPr>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oMath>
                </m:oMathPara>
              </a14:m>
              <a:endParaRPr lang="es-AR" sz="1100" b="0"/>
            </a:p>
            <a:p>
              <a:endParaRPr lang="es-AR" sz="1100" b="0"/>
            </a:p>
            <a:p>
              <a:endParaRPr lang="en-US" sz="1100"/>
            </a:p>
          </xdr:txBody>
        </xdr:sp>
      </mc:Choice>
      <mc:Fallback xmlns="">
        <xdr:sp macro="" textlink="">
          <xdr:nvSpPr>
            <xdr:cNvPr id="4" name="CuadroTexto 3"/>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(1+𝑖)</a:t>
              </a:r>
              <a:endParaRPr lang="es-AR" sz="1100" b="0"/>
            </a:p>
            <a:p>
              <a:endParaRPr lang="es-AR" sz="1100" b="0"/>
            </a:p>
            <a:p>
              <a:endParaRPr lang="en-US" sz="1100"/>
            </a:p>
          </xdr:txBody>
        </xdr:sp>
      </mc:Fallback>
    </mc:AlternateContent>
    <xdr:clientData/>
  </xdr:oneCellAnchor>
  <xdr:oneCellAnchor>
    <xdr:from>
      <xdr:col>4</xdr:col>
      <xdr:colOff>133350</xdr:colOff>
      <xdr:row>3</xdr:row>
      <xdr:rowOff>19051</xdr:rowOff>
    </xdr:from>
    <xdr:ext cx="742950" cy="190500"/>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5" name="CuadroTexto 4"/>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a:t>
              </a:r>
              <a:r>
                <a:rPr lang="en-US" sz="1100" b="0" i="0">
                  <a:latin typeface="Cambria Math" panose="02040503050406030204" pitchFamily="18" charset="0"/>
                </a:rPr>
                <a:t>)</a:t>
              </a:r>
              <a:r>
                <a:rPr lang="es-AR" sz="1100" b="0" i="0">
                  <a:latin typeface="Cambria Math" panose="02040503050406030204" pitchFamily="18" charset="0"/>
                </a:rPr>
                <a:t> (1+𝑖)</a:t>
              </a:r>
              <a:endParaRPr lang="es-AR" sz="1100" b="0"/>
            </a:p>
            <a:p>
              <a:endParaRPr lang="en-US" sz="1100"/>
            </a:p>
          </xdr:txBody>
        </xdr:sp>
      </mc:Fallback>
    </mc:AlternateContent>
    <xdr:clientData/>
  </xdr:oneCellAnchor>
  <xdr:oneCellAnchor>
    <xdr:from>
      <xdr:col>5</xdr:col>
      <xdr:colOff>47624</xdr:colOff>
      <xdr:row>3</xdr:row>
      <xdr:rowOff>19050</xdr:rowOff>
    </xdr:from>
    <xdr:ext cx="1133475" cy="180975"/>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6" name="CuadroTexto 5"/>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𝑖 𝐶_(0  ) (1+𝑖)</a:t>
              </a:r>
              <a:endParaRPr lang="es-AR" sz="1100" b="0"/>
            </a:p>
            <a:p>
              <a:endParaRPr lang="en-US" sz="1100"/>
            </a:p>
          </xdr:txBody>
        </xdr:sp>
      </mc:Fallback>
    </mc:AlternateContent>
    <xdr:clientData/>
  </xdr:oneCellAnchor>
  <xdr:oneCellAnchor>
    <xdr:from>
      <xdr:col>6</xdr:col>
      <xdr:colOff>209550</xdr:colOff>
      <xdr:row>3</xdr:row>
      <xdr:rowOff>19049</xdr:rowOff>
    </xdr:from>
    <xdr:ext cx="2857500" cy="20002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a14:m>
              <a:r>
                <a:rPr kumimoji="0" lang="es-AR" sz="1100" b="0" i="0" u="none" strike="noStrike" kern="0" cap="none" spc="0" normalizeH="0" baseline="0" noProof="0">
                  <a:ln>
                    <a:noFill/>
                  </a:ln>
                  <a:solidFill>
                    <a:prstClr val="black"/>
                  </a:solidFill>
                  <a:effectLst/>
                  <a:uLnTx/>
                  <a:uFillTx/>
                  <a:latin typeface="+mn-lt"/>
                  <a:ea typeface="+mn-ea"/>
                  <a:cs typeface="+mn-cs"/>
                </a:rPr>
                <a:t> </a:t>
              </a:r>
              <a14:m>
                <m:oMath xmlns:m="http://schemas.openxmlformats.org/officeDocument/2006/math">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p>
                  </m:sSup>
                </m:oMath>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7" name="CuadroTexto 6"/>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r>
                <a:rPr kumimoji="0" lang="es-AR" sz="1100" b="0" i="0" u="none" strike="noStrike" kern="0" cap="none" spc="0" normalizeH="0" baseline="0" noProof="0">
                  <a:ln>
                    <a:noFill/>
                  </a:ln>
                  <a:solidFill>
                    <a:prstClr val="black"/>
                  </a:solidFill>
                  <a:effectLst/>
                  <a:uLnTx/>
                  <a:uFillTx/>
                  <a:latin typeface="+mn-lt"/>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𝐶_0 〖(1+𝑖)〗^2</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85725</xdr:colOff>
      <xdr:row>4</xdr:row>
      <xdr:rowOff>1</xdr:rowOff>
    </xdr:from>
    <xdr:ext cx="1192634" cy="17145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8" name="CuadroTexto 7"/>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5</xdr:col>
      <xdr:colOff>19050</xdr:colOff>
      <xdr:row>4</xdr:row>
      <xdr:rowOff>9525</xdr:rowOff>
    </xdr:from>
    <xdr:ext cx="1192634" cy="200025"/>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9" name="CuadroTexto 8"/>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 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66675</xdr:colOff>
      <xdr:row>4</xdr:row>
      <xdr:rowOff>28576</xdr:rowOff>
    </xdr:from>
    <xdr:ext cx="2514600" cy="16192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3</m:t>
                        </m:r>
                      </m:sup>
                    </m:sSup>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0" name="CuadroTexto 9"/>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 𝐶_0 〖(1+𝑖)〗^3</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85724</xdr:colOff>
      <xdr:row>6</xdr:row>
      <xdr:rowOff>28575</xdr:rowOff>
    </xdr:from>
    <xdr:ext cx="1000125" cy="174984"/>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sSup>
                      <m:sSupPr>
                        <m:ctrlPr>
                          <a:rPr lang="en-US" sz="1100" i="1">
                            <a:latin typeface="Cambria Math" panose="02040503050406030204" pitchFamily="18" charset="0"/>
                          </a:rPr>
                        </m:ctrlPr>
                      </m:sSupPr>
                      <m:e>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e>
                      <m:sup>
                        <m:r>
                          <a:rPr lang="es-AR" sz="1100" b="0" i="1">
                            <a:latin typeface="Cambria Math" panose="02040503050406030204" pitchFamily="18" charset="0"/>
                          </a:rPr>
                          <m:t>𝑛</m:t>
                        </m:r>
                        <m:r>
                          <a:rPr lang="es-AR" sz="1100" b="0" i="1">
                            <a:latin typeface="Cambria Math" panose="02040503050406030204" pitchFamily="18" charset="0"/>
                          </a:rPr>
                          <m:t>−1</m:t>
                        </m:r>
                      </m:sup>
                    </m:sSup>
                  </m:oMath>
                </m:oMathPara>
              </a14:m>
              <a:endParaRPr lang="en-US" sz="1100"/>
            </a:p>
          </xdr:txBody>
        </xdr:sp>
      </mc:Choice>
      <mc:Fallback xmlns="">
        <xdr:sp macro="" textlink="">
          <xdr:nvSpPr>
            <xdr:cNvPr id="11" name="CuadroTexto 10"/>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b="0" i="0">
                  <a:latin typeface="Cambria Math" panose="02040503050406030204" pitchFamily="18" charset="0"/>
                </a:rPr>
                <a:t> </a:t>
              </a:r>
              <a:r>
                <a:rPr lang="en-US" sz="1100" i="0">
                  <a:latin typeface="Cambria Math" panose="02040503050406030204" pitchFamily="18" charset="0"/>
                </a:rPr>
                <a:t>〖</a:t>
              </a:r>
              <a:r>
                <a:rPr lang="es-AR" sz="1100" b="0" i="0">
                  <a:latin typeface="Cambria Math" panose="02040503050406030204" pitchFamily="18" charset="0"/>
                </a:rPr>
                <a:t>(1+𝑖)</a:t>
              </a:r>
              <a:r>
                <a:rPr lang="en-US" sz="1100" b="0" i="0">
                  <a:latin typeface="Cambria Math" panose="02040503050406030204" pitchFamily="18" charset="0"/>
                </a:rPr>
                <a:t>〗^(</a:t>
              </a:r>
              <a:r>
                <a:rPr lang="es-AR" sz="1100" b="0" i="0">
                  <a:latin typeface="Cambria Math" panose="02040503050406030204" pitchFamily="18" charset="0"/>
                </a:rPr>
                <a:t>𝑛−1</a:t>
              </a:r>
              <a:r>
                <a:rPr lang="en-US" sz="1100" b="0" i="0">
                  <a:latin typeface="Cambria Math" panose="02040503050406030204" pitchFamily="18" charset="0"/>
                </a:rPr>
                <a:t>)</a:t>
              </a:r>
              <a:endParaRPr lang="en-US" sz="1100"/>
            </a:p>
          </xdr:txBody>
        </xdr:sp>
      </mc:Fallback>
    </mc:AlternateContent>
    <xdr:clientData/>
  </xdr:oneCellAnchor>
  <xdr:oneCellAnchor>
    <xdr:from>
      <xdr:col>5</xdr:col>
      <xdr:colOff>228600</xdr:colOff>
      <xdr:row>6</xdr:row>
      <xdr:rowOff>19050</xdr:rowOff>
    </xdr:from>
    <xdr:ext cx="849079" cy="219075"/>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2" name="CuadroTexto 11"/>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428625</xdr:colOff>
      <xdr:row>6</xdr:row>
      <xdr:rowOff>9525</xdr:rowOff>
    </xdr:from>
    <xdr:ext cx="2044470" cy="347211"/>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3" name="CuadroTexto 12"/>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twoCellAnchor>
    <xdr:from>
      <xdr:col>2</xdr:col>
      <xdr:colOff>428624</xdr:colOff>
      <xdr:row>2</xdr:row>
      <xdr:rowOff>9526</xdr:rowOff>
    </xdr:from>
    <xdr:to>
      <xdr:col>2</xdr:col>
      <xdr:colOff>685799</xdr:colOff>
      <xdr:row>6</xdr:row>
      <xdr:rowOff>171450</xdr:rowOff>
    </xdr:to>
    <xdr:sp macro="" textlink="">
      <xdr:nvSpPr>
        <xdr:cNvPr id="14" name="Abrir llave 13">
          <a:extLst>
            <a:ext uri="{FF2B5EF4-FFF2-40B4-BE49-F238E27FC236}">
              <a16:creationId xmlns:a16="http://schemas.microsoft.com/office/drawing/2014/main" id="{00000000-0008-0000-0100-00000E000000}"/>
            </a:ext>
          </a:extLst>
        </xdr:cNvPr>
        <xdr:cNvSpPr/>
      </xdr:nvSpPr>
      <xdr:spPr>
        <a:xfrm>
          <a:off x="1952624" y="390526"/>
          <a:ext cx="257175" cy="92392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161925</xdr:colOff>
      <xdr:row>1</xdr:row>
      <xdr:rowOff>180976</xdr:rowOff>
    </xdr:from>
    <xdr:to>
      <xdr:col>7</xdr:col>
      <xdr:colOff>207644</xdr:colOff>
      <xdr:row>3</xdr:row>
      <xdr:rowOff>28576</xdr:rowOff>
    </xdr:to>
    <xdr:sp macro="" textlink="">
      <xdr:nvSpPr>
        <xdr:cNvPr id="15" name="Cerrar llave 14">
          <a:extLst>
            <a:ext uri="{FF2B5EF4-FFF2-40B4-BE49-F238E27FC236}">
              <a16:creationId xmlns:a16="http://schemas.microsoft.com/office/drawing/2014/main" id="{00000000-0008-0000-0100-00000F000000}"/>
            </a:ext>
          </a:extLst>
        </xdr:cNvPr>
        <xdr:cNvSpPr/>
      </xdr:nvSpPr>
      <xdr:spPr>
        <a:xfrm>
          <a:off x="8572500" y="371476"/>
          <a:ext cx="45719" cy="228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xdr:col>
      <xdr:colOff>285750</xdr:colOff>
      <xdr:row>11</xdr:row>
      <xdr:rowOff>123825</xdr:rowOff>
    </xdr:from>
    <xdr:ext cx="573747" cy="316882"/>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100-000010000000}"/>
                </a:ext>
              </a:extLst>
            </xdr:cNvPr>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f>
                      <m:fPr>
                        <m:ctrlPr>
                          <a:rPr lang="es-AR" sz="1100" b="0" i="1">
                            <a:latin typeface="Cambria Math" panose="02040503050406030204" pitchFamily="18" charset="0"/>
                          </a:rPr>
                        </m:ctrlPr>
                      </m:fPr>
                      <m:num>
                        <m:r>
                          <a:rPr lang="es-AR" sz="1100" b="0" i="1">
                            <a:latin typeface="Cambria Math" panose="02040503050406030204" pitchFamily="18" charset="0"/>
                          </a:rPr>
                          <m:t>𝑇𝑁𝐴</m:t>
                        </m:r>
                      </m:num>
                      <m:den>
                        <m:r>
                          <a:rPr lang="es-AR" sz="1100" b="0" i="1">
                            <a:latin typeface="Cambria Math" panose="02040503050406030204" pitchFamily="18" charset="0"/>
                          </a:rPr>
                          <m:t>𝑚</m:t>
                        </m:r>
                      </m:den>
                    </m:f>
                  </m:oMath>
                </m:oMathPara>
              </a14:m>
              <a:endParaRPr lang="en-US" sz="1100"/>
            </a:p>
          </xdr:txBody>
        </xdr:sp>
      </mc:Choice>
      <mc:Fallback xmlns="">
        <xdr:sp macro="" textlink="">
          <xdr:nvSpPr>
            <xdr:cNvPr id="16" name="CuadroTexto 15"/>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𝑇𝑁𝐴/𝑚</a:t>
              </a:r>
              <a:endParaRPr lang="en-US" sz="1100"/>
            </a:p>
          </xdr:txBody>
        </xdr:sp>
      </mc:Fallback>
    </mc:AlternateContent>
    <xdr:clientData/>
  </xdr:oneCellAnchor>
  <xdr:oneCellAnchor>
    <xdr:from>
      <xdr:col>1</xdr:col>
      <xdr:colOff>219075</xdr:colOff>
      <xdr:row>14</xdr:row>
      <xdr:rowOff>9525</xdr:rowOff>
    </xdr:from>
    <xdr:ext cx="523990"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𝑛</m:t>
                    </m:r>
                    <m:r>
                      <a:rPr lang="es-AR" sz="1100" b="0" i="1">
                        <a:latin typeface="Cambria Math" panose="02040503050406030204" pitchFamily="18" charset="0"/>
                      </a:rPr>
                      <m:t>=</m:t>
                    </m:r>
                    <m:r>
                      <a:rPr lang="es-AR" sz="1100" b="0" i="1">
                        <a:latin typeface="Cambria Math" panose="02040503050406030204" pitchFamily="18" charset="0"/>
                      </a:rPr>
                      <m:t>𝑚𝑁</m:t>
                    </m:r>
                  </m:oMath>
                </m:oMathPara>
              </a14:m>
              <a:endParaRPr lang="en-US" sz="1100"/>
            </a:p>
          </xdr:txBody>
        </xdr:sp>
      </mc:Choice>
      <mc:Fallback xmlns="">
        <xdr:sp macro="" textlink="">
          <xdr:nvSpPr>
            <xdr:cNvPr id="17" name="CuadroTexto 16"/>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𝑛=𝑚𝑁</a:t>
              </a:r>
              <a:endParaRPr lang="en-US" sz="1100"/>
            </a:p>
          </xdr:txBody>
        </xdr:sp>
      </mc:Fallback>
    </mc:AlternateContent>
    <xdr:clientData/>
  </xdr:oneCellAnchor>
  <xdr:oneCellAnchor>
    <xdr:from>
      <xdr:col>2</xdr:col>
      <xdr:colOff>19050</xdr:colOff>
      <xdr:row>16</xdr:row>
      <xdr:rowOff>104775</xdr:rowOff>
    </xdr:from>
    <xdr:ext cx="2895600" cy="809625"/>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𝑜</m:t>
                        </m:r>
                      </m:sub>
                    </m:sSub>
                    <m:sSup>
                      <m:sSupPr>
                        <m:ctrlPr>
                          <a:rPr lang="en-US" sz="1400" i="1">
                            <a:latin typeface="Cambria Math" panose="02040503050406030204" pitchFamily="18" charset="0"/>
                          </a:rPr>
                        </m:ctrlPr>
                      </m:sSupPr>
                      <m:e>
                        <m:r>
                          <a:rPr lang="es-AR" sz="1400" b="0" i="1">
                            <a:latin typeface="Cambria Math" panose="02040503050406030204" pitchFamily="18" charset="0"/>
                          </a:rPr>
                          <m:t>(1+</m:t>
                        </m:r>
                        <m:r>
                          <a:rPr lang="es-AR" sz="1400" b="0" i="1">
                            <a:latin typeface="Cambria Math" panose="02040503050406030204" pitchFamily="18" charset="0"/>
                          </a:rPr>
                          <m:t>𝑖</m:t>
                        </m:r>
                        <m:r>
                          <a:rPr lang="es-AR" sz="1400" b="0" i="1">
                            <a:latin typeface="Cambria Math" panose="02040503050406030204" pitchFamily="18" charset="0"/>
                          </a:rPr>
                          <m:t>)</m:t>
                        </m:r>
                      </m:e>
                      <m:sup>
                        <m:r>
                          <a:rPr lang="es-AR" sz="1400" b="0" i="1">
                            <a:latin typeface="Cambria Math" panose="02040503050406030204" pitchFamily="18" charset="0"/>
                          </a:rPr>
                          <m:t>𝑛</m:t>
                        </m:r>
                      </m:sup>
                    </m:sSup>
                    <m:r>
                      <a:rPr lang="es-AR" sz="1400" b="0" i="1">
                        <a:latin typeface="Cambria Math" panose="02040503050406030204" pitchFamily="18" charset="0"/>
                      </a:rPr>
                      <m:t>= </m:t>
                    </m:r>
                    <m:sSub>
                      <m:sSubPr>
                        <m:ctrlPr>
                          <a:rPr lang="es-AR" sz="1400" b="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0</m:t>
                        </m:r>
                      </m:sub>
                    </m:sSub>
                    <m:sSup>
                      <m:sSupPr>
                        <m:ctrlPr>
                          <a:rPr lang="es-AR" sz="1400" b="0" i="1">
                            <a:latin typeface="Cambria Math" panose="02040503050406030204" pitchFamily="18" charset="0"/>
                          </a:rPr>
                        </m:ctrlPr>
                      </m:sSupPr>
                      <m:e>
                        <m:r>
                          <a:rPr lang="es-AR" sz="1400" b="0" i="1">
                            <a:latin typeface="Cambria Math" panose="02040503050406030204" pitchFamily="18" charset="0"/>
                          </a:rPr>
                          <m:t>(1+</m:t>
                        </m:r>
                        <m:f>
                          <m:fPr>
                            <m:ctrlPr>
                              <a:rPr lang="es-AR" sz="1400" b="0" i="1">
                                <a:latin typeface="Cambria Math" panose="02040503050406030204" pitchFamily="18" charset="0"/>
                              </a:rPr>
                            </m:ctrlPr>
                          </m:fPr>
                          <m:num>
                            <m:r>
                              <a:rPr lang="es-AR" sz="1400" b="0" i="1">
                                <a:latin typeface="Cambria Math" panose="02040503050406030204" pitchFamily="18" charset="0"/>
                              </a:rPr>
                              <m:t>𝑇𝑁𝐴</m:t>
                            </m:r>
                          </m:num>
                          <m:den>
                            <m:r>
                              <a:rPr lang="es-AR" sz="1400" b="0" i="1">
                                <a:latin typeface="Cambria Math" panose="02040503050406030204" pitchFamily="18" charset="0"/>
                              </a:rPr>
                              <m:t>𝑚</m:t>
                            </m:r>
                          </m:den>
                        </m:f>
                        <m:r>
                          <a:rPr lang="es-AR" sz="1400" b="0" i="1">
                            <a:latin typeface="Cambria Math" panose="02040503050406030204" pitchFamily="18" charset="0"/>
                          </a:rPr>
                          <m:t>)</m:t>
                        </m:r>
                      </m:e>
                      <m:sup>
                        <m:r>
                          <a:rPr lang="es-AR" sz="1400" b="0" i="1">
                            <a:latin typeface="Cambria Math" panose="02040503050406030204" pitchFamily="18" charset="0"/>
                          </a:rPr>
                          <m:t>𝑚𝑁</m:t>
                        </m:r>
                      </m:sup>
                    </m:sSup>
                  </m:oMath>
                </m:oMathPara>
              </a14:m>
              <a:endParaRPr lang="en-US" sz="1400"/>
            </a:p>
          </xdr:txBody>
        </xdr:sp>
      </mc:Choice>
      <mc:Fallback xmlns="">
        <xdr:sp macro="" textlink="">
          <xdr:nvSpPr>
            <xdr:cNvPr id="18" name="CuadroTexto 17"/>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400" b="0" i="0">
                  <a:latin typeface="Cambria Math" panose="02040503050406030204" pitchFamily="18" charset="0"/>
                </a:rPr>
                <a:t>𝐶</a:t>
              </a:r>
              <a:r>
                <a:rPr lang="en-US" sz="1400" b="0" i="0">
                  <a:latin typeface="Cambria Math" panose="02040503050406030204" pitchFamily="18" charset="0"/>
                </a:rPr>
                <a:t>_</a:t>
              </a:r>
              <a:r>
                <a:rPr lang="es-AR" sz="1400" b="0" i="0">
                  <a:latin typeface="Cambria Math" panose="02040503050406030204" pitchFamily="18" charset="0"/>
                </a:rPr>
                <a:t>𝑜</a:t>
              </a:r>
              <a:r>
                <a:rPr lang="en-US" sz="1400" b="0" i="0">
                  <a:latin typeface="Cambria Math" panose="02040503050406030204" pitchFamily="18" charset="0"/>
                </a:rPr>
                <a:t> </a:t>
              </a:r>
              <a:r>
                <a:rPr lang="en-US" sz="1400" i="0">
                  <a:latin typeface="Cambria Math" panose="02040503050406030204" pitchFamily="18" charset="0"/>
                </a:rPr>
                <a:t>〖</a:t>
              </a:r>
              <a:r>
                <a:rPr lang="es-AR" sz="1400" b="0" i="0">
                  <a:latin typeface="Cambria Math" panose="02040503050406030204" pitchFamily="18" charset="0"/>
                </a:rPr>
                <a:t>(1+𝑖)</a:t>
              </a:r>
              <a:r>
                <a:rPr lang="en-US" sz="1400" b="0" i="0">
                  <a:latin typeface="Cambria Math" panose="02040503050406030204" pitchFamily="18" charset="0"/>
                </a:rPr>
                <a:t>〗^</a:t>
              </a:r>
              <a:r>
                <a:rPr lang="es-AR" sz="1400" b="0" i="0">
                  <a:latin typeface="Cambria Math" panose="02040503050406030204" pitchFamily="18" charset="0"/>
                </a:rPr>
                <a:t>𝑛= 𝐶_0 〖(1+𝑇𝑁𝐴/𝑚)〗^𝑚𝑁</a:t>
              </a:r>
              <a:endParaRPr lang="en-US" sz="1400"/>
            </a:p>
          </xdr:txBody>
        </xdr:sp>
      </mc:Fallback>
    </mc:AlternateContent>
    <xdr:clientData/>
  </xdr:oneCellAnchor>
  <xdr:oneCellAnchor>
    <xdr:from>
      <xdr:col>1</xdr:col>
      <xdr:colOff>333375</xdr:colOff>
      <xdr:row>21</xdr:row>
      <xdr:rowOff>19050</xdr:rowOff>
    </xdr:from>
    <xdr:ext cx="514350" cy="161925"/>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a14:m>
              <a:r>
                <a:rPr lang="en-US" sz="1100"/>
                <a:t> = </a:t>
              </a:r>
            </a:p>
            <a:p>
              <a:endParaRPr lang="en-US" sz="1100"/>
            </a:p>
          </xdr:txBody>
        </xdr:sp>
      </mc:Choice>
      <mc:Fallback xmlns="">
        <xdr:sp macro="" textlink="">
          <xdr:nvSpPr>
            <xdr:cNvPr id="19" name="CuadroTexto 18"/>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a:t> = </a:t>
              </a:r>
            </a:p>
            <a:p>
              <a:endParaRPr lang="en-US" sz="1100"/>
            </a:p>
          </xdr:txBody>
        </xdr:sp>
      </mc:Fallback>
    </mc:AlternateContent>
    <xdr:clientData/>
  </xdr:oneCellAnchor>
  <xdr:oneCellAnchor>
    <xdr:from>
      <xdr:col>1</xdr:col>
      <xdr:colOff>257175</xdr:colOff>
      <xdr:row>23</xdr:row>
      <xdr:rowOff>38100</xdr:rowOff>
    </xdr:from>
    <xdr:ext cx="454355" cy="172227"/>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𝑇𝑁𝐴</m:t>
                    </m:r>
                    <m:r>
                      <a:rPr lang="es-AR" sz="1100" b="0" i="1">
                        <a:latin typeface="Cambria Math" panose="02040503050406030204" pitchFamily="18" charset="0"/>
                      </a:rPr>
                      <m:t>=</m:t>
                    </m:r>
                  </m:oMath>
                </m:oMathPara>
              </a14:m>
              <a:endParaRPr lang="en-US" sz="1100"/>
            </a:p>
          </xdr:txBody>
        </xdr:sp>
      </mc:Choice>
      <mc:Fallback xmlns="">
        <xdr:sp macro="" textlink="">
          <xdr:nvSpPr>
            <xdr:cNvPr id="20" name="CuadroTexto 19"/>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𝑇𝑁𝐴=</a:t>
              </a:r>
              <a:endParaRPr lang="en-US" sz="1100"/>
            </a:p>
          </xdr:txBody>
        </xdr:sp>
      </mc:Fallback>
    </mc:AlternateContent>
    <xdr:clientData/>
  </xdr:oneCellAnchor>
  <xdr:twoCellAnchor editAs="oneCell">
    <xdr:from>
      <xdr:col>0</xdr:col>
      <xdr:colOff>571500</xdr:colOff>
      <xdr:row>63</xdr:row>
      <xdr:rowOff>142875</xdr:rowOff>
    </xdr:from>
    <xdr:to>
      <xdr:col>5</xdr:col>
      <xdr:colOff>889671</xdr:colOff>
      <xdr:row>78</xdr:row>
      <xdr:rowOff>150743</xdr:rowOff>
    </xdr:to>
    <xdr:pic>
      <xdr:nvPicPr>
        <xdr:cNvPr id="22" name="Imagen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
        <a:stretch>
          <a:fillRect/>
        </a:stretch>
      </xdr:blipFill>
      <xdr:spPr>
        <a:xfrm>
          <a:off x="571500" y="12896850"/>
          <a:ext cx="6059949" cy="2865368"/>
        </a:xfrm>
        <a:prstGeom prst="rect">
          <a:avLst/>
        </a:prstGeom>
      </xdr:spPr>
    </xdr:pic>
    <xdr:clientData/>
  </xdr:twoCellAnchor>
  <xdr:twoCellAnchor editAs="oneCell">
    <xdr:from>
      <xdr:col>6</xdr:col>
      <xdr:colOff>1308238</xdr:colOff>
      <xdr:row>14</xdr:row>
      <xdr:rowOff>114300</xdr:rowOff>
    </xdr:from>
    <xdr:to>
      <xdr:col>9</xdr:col>
      <xdr:colOff>750869</xdr:colOff>
      <xdr:row>55</xdr:row>
      <xdr:rowOff>87212</xdr:rowOff>
    </xdr:to>
    <xdr:pic>
      <xdr:nvPicPr>
        <xdr:cNvPr id="26" name="Imagen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
        <a:stretch>
          <a:fillRect/>
        </a:stretch>
      </xdr:blipFill>
      <xdr:spPr>
        <a:xfrm>
          <a:off x="8835473" y="2744857"/>
          <a:ext cx="4716996" cy="8176007"/>
        </a:xfrm>
        <a:prstGeom prst="rect">
          <a:avLst/>
        </a:prstGeom>
      </xdr:spPr>
    </xdr:pic>
    <xdr:clientData/>
  </xdr:twoCellAnchor>
  <xdr:twoCellAnchor>
    <xdr:from>
      <xdr:col>6</xdr:col>
      <xdr:colOff>235238</xdr:colOff>
      <xdr:row>40</xdr:row>
      <xdr:rowOff>154326</xdr:rowOff>
    </xdr:from>
    <xdr:to>
      <xdr:col>6</xdr:col>
      <xdr:colOff>1325940</xdr:colOff>
      <xdr:row>43</xdr:row>
      <xdr:rowOff>9884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0" name="Entrada de lápiz 39">
              <a:extLst>
                <a:ext uri="{FF2B5EF4-FFF2-40B4-BE49-F238E27FC236}">
                  <a16:creationId xmlns:a16="http://schemas.microsoft.com/office/drawing/2014/main" id="{00000000-0008-0000-0100-000028000000}"/>
                </a:ext>
              </a:extLst>
            </xdr14:cNvPr>
            <xdr14:cNvContentPartPr/>
          </xdr14:nvContentPartPr>
          <xdr14:nvPr macro=""/>
          <xdr14:xfrm>
            <a:off x="7351299" y="8305954"/>
            <a:ext cx="1090702" cy="420413"/>
          </xdr14:xfrm>
        </xdr:contentPart>
      </mc:Choice>
      <mc:Fallback xmlns="">
        <xdr:pic>
          <xdr:nvPicPr>
            <xdr:cNvPr id="40" name="Entrada de lápiz 39"/>
            <xdr:cNvPicPr/>
          </xdr:nvPicPr>
          <xdr:blipFill>
            <a:blip xmlns:r="http://schemas.openxmlformats.org/officeDocument/2006/relationships" r:embed="rId4"/>
            <a:stretch>
              <a:fillRect/>
            </a:stretch>
          </xdr:blipFill>
          <xdr:spPr>
            <a:xfrm>
              <a:off x="7347339" y="8299133"/>
              <a:ext cx="1100061" cy="430825"/>
            </a:xfrm>
            <a:prstGeom prst="rect">
              <a:avLst/>
            </a:prstGeom>
          </xdr:spPr>
        </xdr:pic>
      </mc:Fallback>
    </mc:AlternateContent>
    <xdr:clientData/>
  </xdr:twoCellAnchor>
  <xdr:twoCellAnchor>
    <xdr:from>
      <xdr:col>6</xdr:col>
      <xdr:colOff>1312456</xdr:colOff>
      <xdr:row>41</xdr:row>
      <xdr:rowOff>110756</xdr:rowOff>
    </xdr:from>
    <xdr:to>
      <xdr:col>6</xdr:col>
      <xdr:colOff>1744404</xdr:colOff>
      <xdr:row>41</xdr:row>
      <xdr:rowOff>116293</xdr:rowOff>
    </xdr:to>
    <xdr:cxnSp macro="">
      <xdr:nvCxnSpPr>
        <xdr:cNvPr id="55" name="Conector recto 54">
          <a:extLst>
            <a:ext uri="{FF2B5EF4-FFF2-40B4-BE49-F238E27FC236}">
              <a16:creationId xmlns:a16="http://schemas.microsoft.com/office/drawing/2014/main" id="{00000000-0008-0000-0100-000037000000}"/>
            </a:ext>
          </a:extLst>
        </xdr:cNvPr>
        <xdr:cNvCxnSpPr/>
      </xdr:nvCxnSpPr>
      <xdr:spPr>
        <a:xfrm flipH="1">
          <a:off x="8428517" y="8450669"/>
          <a:ext cx="431948" cy="55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1273692</xdr:colOff>
      <xdr:row>37</xdr:row>
      <xdr:rowOff>44303</xdr:rowOff>
    </xdr:from>
    <xdr:to>
      <xdr:col>6</xdr:col>
      <xdr:colOff>2586148</xdr:colOff>
      <xdr:row>43</xdr:row>
      <xdr:rowOff>149520</xdr:rowOff>
    </xdr:to>
    <xdr:cxnSp macro="">
      <xdr:nvCxnSpPr>
        <xdr:cNvPr id="57" name="Conector recto 56">
          <a:extLst>
            <a:ext uri="{FF2B5EF4-FFF2-40B4-BE49-F238E27FC236}">
              <a16:creationId xmlns:a16="http://schemas.microsoft.com/office/drawing/2014/main" id="{00000000-0008-0000-0100-000039000000}"/>
            </a:ext>
          </a:extLst>
        </xdr:cNvPr>
        <xdr:cNvCxnSpPr/>
      </xdr:nvCxnSpPr>
      <xdr:spPr>
        <a:xfrm flipV="1">
          <a:off x="8389753" y="7631076"/>
          <a:ext cx="1312456" cy="12349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1273692</xdr:colOff>
      <xdr:row>41</xdr:row>
      <xdr:rowOff>88604</xdr:rowOff>
    </xdr:from>
    <xdr:to>
      <xdr:col>6</xdr:col>
      <xdr:colOff>1722253</xdr:colOff>
      <xdr:row>41</xdr:row>
      <xdr:rowOff>94142</xdr:rowOff>
    </xdr:to>
    <xdr:cxnSp macro="">
      <xdr:nvCxnSpPr>
        <xdr:cNvPr id="59" name="Conector recto 58">
          <a:extLst>
            <a:ext uri="{FF2B5EF4-FFF2-40B4-BE49-F238E27FC236}">
              <a16:creationId xmlns:a16="http://schemas.microsoft.com/office/drawing/2014/main" id="{00000000-0008-0000-0100-00003B000000}"/>
            </a:ext>
          </a:extLst>
        </xdr:cNvPr>
        <xdr:cNvCxnSpPr/>
      </xdr:nvCxnSpPr>
      <xdr:spPr>
        <a:xfrm flipH="1">
          <a:off x="8389753" y="8428517"/>
          <a:ext cx="448561" cy="5538"/>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152399</xdr:colOff>
      <xdr:row>15</xdr:row>
      <xdr:rowOff>1</xdr:rowOff>
    </xdr:from>
    <xdr:to>
      <xdr:col>19</xdr:col>
      <xdr:colOff>587829</xdr:colOff>
      <xdr:row>54</xdr:row>
      <xdr:rowOff>174172</xdr:rowOff>
    </xdr:to>
    <xdr:graphicFrame macro="">
      <xdr:nvGraphicFramePr>
        <xdr:cNvPr id="21" name="Chart 20">
          <a:extLst>
            <a:ext uri="{FF2B5EF4-FFF2-40B4-BE49-F238E27FC236}">
              <a16:creationId xmlns:a16="http://schemas.microsoft.com/office/drawing/2014/main" id="{7ED9D3F5-EE23-A0E5-F291-62E0167E5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g"/>
          <inkml:channel name="T" type="integer" max="2.14748E9" units="dev"/>
        </inkml:traceFormat>
        <inkml:channelProperties>
          <inkml:channelProperty channel="X" name="resolution" value="2155.72363" units="1/cm"/>
          <inkml:channelProperty channel="Y" name="resolution" value="3449.15796" units="1/cm"/>
          <inkml:channelProperty channel="F" name="resolution" value="11.375" units="1/deg"/>
          <inkml:channelProperty channel="T" name="resolution" value="1" units="1/dev"/>
        </inkml:channelProperties>
      </inkml:inkSource>
      <inkml:timestamp xml:id="ts0" timeString="2021-04-01T13:13:08.599"/>
    </inkml:context>
    <inkml:brush xml:id="br0">
      <inkml:brushProperty name="width" value="0.06667" units="cm"/>
      <inkml:brushProperty name="height" value="0.06667" units="cm"/>
      <inkml:brushProperty name="color" value="#3165BB"/>
    </inkml:brush>
    <inkml:brush xml:id="br1">
      <inkml:brushProperty name="width" value="0.06667" units="cm"/>
      <inkml:brushProperty name="height" value="0.06667" units="cm"/>
    </inkml:brush>
  </inkml:definitions>
  <inkml:traceGroup>
    <inkml:annotationXML>
      <emma:emma xmlns:emma="http://www.w3.org/2003/04/emma" version="1.0">
        <emma:interpretation id="{6608D013-B9E5-4560-9D1D-4E485E812D51}" emma:medium="tactile" emma:mode="ink">
          <msink:context xmlns:msink="http://schemas.microsoft.com/ink/2010/main" type="writingRegion" rotatedBoundingBox="20438,23063 23464,23117 23443,24247 20418,24193"/>
        </emma:interpretation>
      </emma:emma>
    </inkml:annotationXML>
    <inkml:traceGroup>
      <inkml:annotationXML>
        <emma:emma xmlns:emma="http://www.w3.org/2003/04/emma" version="1.0">
          <emma:interpretation id="{A6E67BC5-A71C-4FE3-ABAC-4570EF814EF7}" emma:medium="tactile" emma:mode="ink">
            <msink:context xmlns:msink="http://schemas.microsoft.com/ink/2010/main" type="paragraph" rotatedBoundingBox="20814,23068 23041,23126 23034,23398 20807,23341" alignmentLevel="2"/>
          </emma:interpretation>
        </emma:emma>
      </inkml:annotationXML>
      <inkml:traceGroup>
        <inkml:annotationXML>
          <emma:emma xmlns:emma="http://www.w3.org/2003/04/emma" version="1.0">
            <emma:interpretation id="{B854C62E-0F72-4FD3-9053-1F2EF5BA8388}" emma:medium="tactile" emma:mode="ink">
              <msink:context xmlns:msink="http://schemas.microsoft.com/ink/2010/main" type="inkBullet" rotatedBoundingBox="20814,23068 20947,23072 20940,23340 20807,23337"/>
            </emma:interpretation>
          </emma:emma>
        </inkml:annotationXML>
        <inkml:trace contextRef="#ctx0" brushRef="#br0">118-498 377 0,'0'0'102'15,"0"0"35"-15,0 0-21 16,0 0-37-16,0 0-20 15,0 0-14-15,0 0 4 0,-35-5-5 16,34 5-1-16,-2-1-8 16,1 1-11-16,2 0-14 15,-1 0-10-15,0 0-7 16,-1 0-8-16,-4 0-2 16,-3 0-71-16,-1 7 31 15,-4 0 41-15,1 2 16 16,3-3 1-16,-1 2 12 15,4-3-12-15,1 0 0 16,3 0-1-16,3-1-8 16,0 0-5-16,0 0-8 15,5 0 13-15,6-3-1 0,2 3 9 16,4-2 0 0,-1 2 0-16,0 1 2 0,-1-1-1 15,-2 1 0-15,-6 0-1 16,-5-1-21-16,-2 2-51 15,-2 2 62-15,-10 1 10 16,-5-3 13-16,0 0 6 16,-1-3 1-16,2-3 11 15,4 0-4-15,2 0-14 16,4-3 13-16,4-2-26 16,2 2-20-16,0-3-135 15,16-1 89-15,-1 1-174 16,-1-1-136-16</inkml:trace>
        <inkml:trace contextRef="#ctx0" brushRef="#br0" timeOffset="434.93">119-537 196 0,'0'0'158'0,"0"0"-59"16,0 0 11-16,0 0-41 15,0 0-31-15,0 0 53 16,0 0-29-16,-13-45-42 15,12 45-20-15,1 0-12 16,0 0-35-16,0 2-40 16,-1 9 64-16,-1 5 23 15,0 5 6-15,-1 5 5 0,-1 1-2 16,-2-1-8 0,1-2 0-16,-2-1 0 0,-3-5 5 15,1-2-4-15,-3-1 4 16,2-5 25-16,2-3 42 15,2-3 2-15,1-2-30 16,3-2-19-16,2 1-13 16,0-1-6-16,0 0-7 15,0 0 0-15,0 0-1 16,0 0-11-16,0 1 12 16,0-1 6-16,0 0 2 15,0 0 7-15,0 0-15 0,0 0-5 16,0 0-2-1,0 0-1-15,0 0 8 0,0 0-8 16,0 0-25-16,11-9-74 16,3 0-3-16,-2-1-179 15</inkml:trace>
      </inkml:traceGroup>
      <inkml:traceGroup>
        <inkml:annotationXML>
          <emma:emma xmlns:emma="http://www.w3.org/2003/04/emma" version="1.0">
            <emma:interpretation id="{5938F2AD-1031-4FB5-A7A7-3E41ECE604C9}" emma:medium="tactile" emma:mode="ink">
              <msink:context xmlns:msink="http://schemas.microsoft.com/ink/2010/main" type="line" rotatedBoundingBox="21218,23146 23039,23193 23034,23398 21213,23351"/>
            </emma:interpretation>
          </emma:emma>
        </inkml:annotationXML>
        <inkml:traceGroup>
          <inkml:annotationXML>
            <emma:emma xmlns:emma="http://www.w3.org/2003/04/emma" version="1.0">
              <emma:interpretation id="{B6DA829D-B88B-4B56-82A9-C17200124A2A}" emma:medium="tactile" emma:mode="ink">
                <msink:context xmlns:msink="http://schemas.microsoft.com/ink/2010/main" type="inkWord" rotatedBoundingBox="21218,23146 22243,23172 22238,23378 21213,23351"/>
              </emma:interpretation>
              <emma:one-of disjunction-type="recognition" id="oneOf0">
                <emma:interpretation id="interp0" emma:lang="" emma:confidence="1">
                  <emma:literal/>
                </emma:interpretation>
              </emma:one-of>
            </emma:emma>
          </inkml:annotationXML>
          <inkml:trace contextRef="#ctx0" brushRef="#br0" timeOffset="-10623">535-488 38 0,'0'0'0'16,"0"0"-38"-16</inkml:trace>
          <inkml:trace contextRef="#ctx0" brushRef="#br0" timeOffset="-10193.19">535-488 211 0</inkml:trace>
          <inkml:trace contextRef="#ctx0" brushRef="#br0" timeOffset="-9828.15">535-488 211 0,'-70'66'199'0,"68"-66"-68"0,0 0-56 0,0 0 10 0,1 0-36 16,1 0-17-16,0 0-9 15,0 0-11-15,0 0-12 16,0 0 0-16,0 0-9 15,0 0 2-15,0 0-19 16,0-2-3-16,0-2 20 16,0 1 9-16,3-1 1 15,3-1 9-15,-5 0-1 16,3 0-8-16,-2 3 0 16,-2 1 9-16,2 1-8 15,-2 0 8-15,0 0 1 16,0 0 1-16,0 0 5 0,0 0 47 15,0 0 11-15,0 0-27 16,0 0 1-16,0 0 6 16,0 0-31-16,0 0-23 15,-3 4-1-15,-3 5-12 16,0 0 2-16,-1 3 9 16,-1 2-5-16,2-3 5 15,0 0 1-15,2-3 0 16,2 0 0-16,-1 0-10 15,3-4-43-15,0 2-40 16,0-4-66-16,5-2 2 16,1 0-224-16</inkml:trace>
          <inkml:trace contextRef="#ctx0" brushRef="#br0" timeOffset="-8543.91">403-459 65 0,'0'0'131'15,"0"0"-57"-15,0 0 41 0,0 0-48 16,0 0-33 0,0 0-15-16,0 0 17 0,0 0 2 15,-11 1-24-15,11-1 21 16,-2 0 1-16,2 0-10 15,0 0-5-15,0 0-15 16,0 0-6-16,0-1-14 16,3-2 5-16,7 0 9 15,2 0 0-15,2-1 1 16,0-1-1-16,2 1 1 16,-2 1 0-16,-2-1-1 15,0-1 2-15,-3 1-1 16,-2 0 0-16,-2 1 0 0,0 1 0 15,-2 1-1 1,-3-1 9-16,1 2 1 0,-1 0 33 16,0 0 34-16,0 0-6 15,0 0-16-15,0 0-38 16,0 0-16-16,0 0-1 16,0 0 1-16,-3 2-1 15,1 1-1-15,-2 3 0 16,3-3 0-16,-5 5-6 15,4-2 6-15,-3 2 1 16,5-1-1-16,-3 0 0 16,1 0 0-16,-2 0 1 0,-1 2 0 15,-4-1 1 1,1 1 0-16,-2-1 1 16,3-2-1-16,1-2 7 0,4-2-7 15,0 0 0-15,-1-1-1 16,3 0-15-16,0-1-19 15,0 0 29-15,0 0 5 16,0 0 13-16,0 0-3 16,0 0-10-16,0 0-6 15,3 0-98-15,6 0-21 16,-1-5 13-16</inkml:trace>
          <inkml:trace contextRef="#ctx0" brushRef="#br0" timeOffset="-8097.89">630-378 664 0,'0'0'143'16,"0"0"-41"-16,0 0-40 15,0 0-50-15,0 0-12 16,0 0-58-16,0 0-5 16,12-5 5-16,-4 5-105 15,-4 0-354-15</inkml:trace>
          <inkml:trace contextRef="#ctx0" brushRef="#br0" timeOffset="-7206.59">744-449 48 0,'0'0'163'0,"0"0"-49"16,0 0-5-16,0 0-42 15,0 0-31-15,0 0-20 16,0 0 47-16,0 0 15 15,0 0-17-15,0 0 2 16,0 0-18-16,0 0-13 0,0 0-32 16,1 0 0-16,1 0-20 15,2 0 18-15,-2 0 2 16,3-2 0-16,-3 1-1 16,3 1 1-16,-3 0-1 15,3 0-6-15,-1 0 6 16,-1 0 0-16,3 0 0 15,-1 0 1-15,-3 0-1 16,2 0-1-16,-3 0 2 16,-1 0 1-16,0 1 9 15,0 0 3-15,0 1-5 16,2 1-6-16,-2 0 4 16,0 1-4-16,0 0-1 15,0 3 6-15,0 1 1 16,-2 0-6-16,-4 1 5 0,-2 1-6 15,1-2 9-15,-2 0-9 16,2-1 6-16,2 0-6 16,-1-1-1-16,2 1-1 15,0-1-1-15,2-1-14 16,0-1 0-16,0-2 0 16,2 0 15-16,0-2-6 15,0 0 7-15,0 0-1 16,0 0 0-16,0 0-14 15,0 0-1-15,0 0 6 16,0 0 9-16,0 0 0 16,0 0-2-16,0 0 3 0,0 0 0 15,0 0-1-15,0 0-18 16,5 0 19-16,2 0 43 16,1 0-15-16,0 0-11 15,3-3-7-15,0 1-1 16,1 1-8-16,0-2 0 15,1 0-1-15,5-2-40 16,-5-3-106-16,-1 4-573 0</inkml:trace>
          <inkml:trace contextRef="#ctx0" brushRef="#br0" timeOffset="-6559.92">967-459 431 0,'0'0'141'15,"0"0"-97"-15,0 0-43 16,0 0 12-16,0 0-6 16,0 0 5-16,0 0 1 0,25-6-4 15,-19 6-7 1,0 0 4-16,-1 0-4 0,-2 0 8 16,0 0-9-16,-2 0 0 15,0 0 0-15,-1 0 14 16,0 0 8-16,0 0 6 15,0 0 25-15,-2 0-35 16,-6 0-19-16,-3 0-11 16,-2 6-34-16,1-1 34 15,-1 0 10-15,3 0 1 16,4 0 0-16,0-1 0 16,3 0-1-16,3-1-9 15,0 2-6-15,0-1 2 16,2 3 7-16,8 0 6 15,-1-1 0-15,2 2 1 16,0 0 1-16,1-1-1 16,-3 0 1-16,-2-2-1 0,-2 0 0 15,-2-2 0-15,-1 0-1 16,-2 3 1-16,0-1 0 16,0 3 7-16,-9 0-5 15,-2 0 4-15,-1-1-5 16,1-2 0-16,0-4 8 15,3-1 43-15,1 0-22 16,4-6-30-16,3-5-26 16,0-3-20-16,5 3-70 15,3 2-149-15</inkml:trace>
          <inkml:trace contextRef="#ctx0" brushRef="#br0" timeOffset="-5953.96">1161-400 117 0,'0'0'134'0,"0"0"-93"0,0 0-23 16,0 0-10-16,0 0-8 16,0 0 0-16,0 0-1 15,0 18 0-15,0-17 1 16,0 1 30-16,0-1 19 15,0 1-27-15,2 0-5 16,2 2-3-16,0-1-6 16,1 1-6-16,2 1 6 15,-1-2-7-15,1-1 8 16,1 1 1-16,2-3 14 16,1 0 46-16,-1 0-23 0,1 0-21 15,-1 0-4-15,-1-3-5 16,-1-1 5-16,0-1 4 15,-5 0 14-15,2 0-21 16,-3 0 13-16,0-2 1 16,-2-1-20-16,0-1 9 15,0-1-6-15,0 1-8 16,0-2 2-16,-2 4 8 16,-4-2 9-16,2 4-7 15,-4-1-11-15,1 2-6 16,3 3 6-16,-2-1 20 15,0 2-29-15,1 0-16 16,-7 20-78-16,2-2-65 0,1 1-136 16</inkml:trace>
          <inkml:trace contextRef="#ctx0" brushRef="#br0" timeOffset="-5667.46">1407-358 760 0,'0'0'264'0,"0"0"-45"16,0 0-74-16,0 0-83 16,0 0-62-16,0 0-24 15,0 0-163-15,3 0 17 16,0 2-221-16</inkml:trace>
        </inkml:traceGroup>
        <inkml:traceGroup>
          <inkml:annotationXML>
            <emma:emma xmlns:emma="http://www.w3.org/2003/04/emma" version="1.0">
              <emma:interpretation id="{71E17E76-8D48-4606-8ABB-8188C36DE01A}" emma:medium="tactile" emma:mode="ink">
                <msink:context xmlns:msink="http://schemas.microsoft.com/ink/2010/main" type="inkWord" rotatedBoundingBox="22497,23201 23038,23215 23035,23345 22494,23331"/>
              </emma:interpretation>
              <emma:one-of disjunction-type="recognition" id="oneOf1">
                <emma:interpretation id="interp1" emma:lang="" emma:confidence="1">
                  <emma:literal/>
                </emma:interpretation>
              </emma:one-of>
            </emma:emma>
          </inkml:annotationXML>
          <inkml:trace contextRef="#ctx0" brushRef="#br0" timeOffset="-4044.03">1883-392 221 0,'0'0'176'15,"0"0"-85"-15,0 0-52 16,0 0-30-16,0 0-9 15,0 0-7-15,0 0-3 16,-2 5 8-16,2-2 1 16,0 2 1-16,0-1 1 15,2 1-1-15,1 1 0 16,1 0 0-16,1-1-1 16,3 1 1-16,0-1 0 15,5-2 0-15,1-2 16 16,3-1 20-16,2 0 2 15,-1 0-14-15,1-1-12 16,-1-4-1-16,-2-1-4 0,-4 0-7 16,-3 0 0-16,-3-1 0 15,-6 0 22-15,0-1-7 16,-2-2-4-16,-7 0 1 16,-4 1 31-16,-1-1 6 15,2 2-14-15,-2 1 12 16,1 2-25-16,2 1-22 15,1 3 0-15,2 1-22 16,-2 4-106-16,3 6-45 16,0 2-227-16</inkml:trace>
          <inkml:trace contextRef="#ctx0" brushRef="#br0" timeOffset="-3531.89">2090-396 28 0,'0'0'89'0,"0"0"-11"15,0 0-35-15,0 0-23 16,0 0-12-16,0 0-8 15,0 0 18-15,16 36 95 16,-3-36 11-16,3 0-56 16,1 0-32-16,-2 0-16 15,-2-2-4-15,-1-3-2 16,-3 2 4-16,-4-1-2 16,-1 1 27-16,-4-1 13 15,0-2 71-15,0-2-70 0,0-1-37 16,-6-2-11-16,-6 2-7 15,0 0-1-15,-3 3 10 16,2 0 9-16,-3 3 22 16,4 2-41-16,3 1-1 15,3 0-42-15,4 14-108 16,2-2-88-16,0 1-289 0</inkml:trace>
          <inkml:trace contextRef="#ctx0" brushRef="#br0" timeOffset="-4728.88">1670-369 198 0,'0'0'277'16,"0"0"-168"-16,0 0-36 16,0 0-24-16,0 0-10 15,0 0-6-15,0 0-10 16,-2 0 33-16,2 0 11 16,0 0-31-16,0 0-12 15,0 0-5-15,0 0-6 16,0 0-4-16,0 0-8 0,0 0-1 15,0 0-12-15,0 1-2 16,0 4 7-16,0 0 6 16,9 1 1-16,2 1-1 15,3-3-5-15,2-1 5 16,0-1 1-16,0-2 1 16,2 0-1-16,-4 0 6 15,-1-5-6-15,-4-1-6 16,-3-2 6-16,-2 0 12 15,-2-1-5-15,-1-1 5 16,-1 1-11-16,0-1 8 16,0 3-3-16,0-1 1 15,0 2-6-15,-3-1 5 0,-1 1-6 16,-1-1 1 0,-1 2-1-16,-1 2 0 0,-2 3-1 15,1 0-18 1,-2 0-25-16,-5 15-123 0,3 1-37 15,1-1-132-15</inkml:trace>
        </inkml:traceGroup>
      </inkml:traceGroup>
    </inkml:traceGroup>
    <inkml:traceGroup>
      <inkml:annotationXML>
        <emma:emma xmlns:emma="http://www.w3.org/2003/04/emma" version="1.0">
          <emma:interpretation id="{151B4A09-68B0-4C92-9EA3-4995B36A7282}" emma:medium="tactile" emma:mode="ink">
            <msink:context xmlns:msink="http://schemas.microsoft.com/ink/2010/main" type="paragraph" rotatedBoundingBox="20429,23586 23454,23640 23443,24247 20418,24193" alignmentLevel="1"/>
          </emma:interpretation>
        </emma:emma>
      </inkml:annotationXML>
      <inkml:traceGroup>
        <inkml:annotationXML>
          <emma:emma xmlns:emma="http://www.w3.org/2003/04/emma" version="1.0">
            <emma:interpretation id="{851F67DF-F949-4CD4-B460-8E2BAF7D7070}" emma:medium="tactile" emma:mode="ink">
              <msink:context xmlns:msink="http://schemas.microsoft.com/ink/2010/main" type="inkBullet" rotatedBoundingBox="20428,23640 20653,23644 20644,24097 20420,24093"/>
            </emma:interpretation>
            <emma:one-of disjunction-type="recognition" id="oneOf2">
              <emma:interpretation id="interp2" emma:lang="" emma:confidence="0">
                <emma:literal>$</emma:literal>
              </emma:interpretation>
              <emma:interpretation id="interp3" emma:lang="" emma:confidence="0">
                <emma:literal>,</emma:literal>
              </emma:interpretation>
              <emma:interpretation id="interp4" emma:lang="" emma:confidence="0">
                <emma:literal>4</emma:literal>
              </emma:interpretation>
              <emma:interpretation id="interp5" emma:lang="" emma:confidence="0">
                <emma:literal>+</emma:literal>
              </emma:interpretation>
              <emma:interpretation id="interp6" emma:lang="" emma:confidence="0">
                <emma:literal>B</emma:literal>
              </emma:interpretation>
            </emma:one-of>
          </emma:emma>
        </inkml:annotationXML>
        <inkml:trace contextRef="#ctx0" brushRef="#br1" timeOffset="4487.85">-174-40 175 0,'0'0'160'0,"0"0"-52"16,0 0 10-16,0 0-43 15,0 0-10-15,0 0-36 16,0 0-6-16,-20-4-21 15,14 13-2-15,-3 6-1 16,-1 7-6-16,-6 10 6 16,0 8 1-16,-2 7 0 0,-1 3 0 15,-1 0-51 1,1-4-12-16,-3-6-20 0,5-10 46 16,-1-7-30-16,4-9 23 15,5-8-170-15</inkml:trace>
        <inkml:trace contextRef="#ctx0" brushRef="#br1" timeOffset="4037.92">-205 117 77 0,'0'0'186'0,"0"0"11"0,0 0-54 16,0 0-43-16,0 0-19 15,0 0-35-15,-24-15-17 16,21 14 4-16,0-1-16 16,2 2 6-16,0 0 19 15,0 0-1-15,-3 0-1 16,3 0-11-16,0 0-9 15,-2 0-7-15,0 0-11 16,0 0 4-16,0 0-6 16,-1 0-6-16,-1 0-1 15,1 3-6-15,1 0-9 16,0 1-8-16,2 3 10 16,1-3 7-16,0 0 6 0,0-1-8 15,0 2 8 1,2 0-5-16,5-1 5 0,0 2 7 15,-1 1 0-15,-1-1-5 16,-3 1 5-16,-2 1 9 16,0 2 1-16,-6 2-1 15,-6-2 1-15,-1-1-9 16,0-1 9-16,0-5-4 16,1-1-5-16,3-2-1 15,-2 0-24-15,4 0-10 16,3-8 34-16,4 2 0 15,0-4-67-15,7-3-45 16,9 2-82-16,-4 2-49 0</inkml:trace>
      </inkml:traceGroup>
      <inkml:traceGroup>
        <inkml:annotationXML>
          <emma:emma xmlns:emma="http://www.w3.org/2003/04/emma" version="1.0">
            <emma:interpretation id="{DB9F9027-824F-4E2B-B428-CC5D96046592}" emma:medium="tactile" emma:mode="ink">
              <msink:context xmlns:msink="http://schemas.microsoft.com/ink/2010/main" type="line" rotatedBoundingBox="20830,23593 23454,23640 23443,24247 20819,24200"/>
            </emma:interpretation>
          </emma:emma>
        </inkml:annotationXML>
        <inkml:traceGroup>
          <inkml:annotationXML>
            <emma:emma xmlns:emma="http://www.w3.org/2003/04/emma" version="1.0">
              <emma:interpretation id="{C3D2EBCE-37E4-4057-A400-5B8766D200F2}" emma:medium="tactile" emma:mode="ink">
                <msink:context xmlns:msink="http://schemas.microsoft.com/ink/2010/main" type="inkWord" rotatedBoundingBox="20830,23593 23454,23640 23443,24247 20819,24200"/>
              </emma:interpretation>
              <emma:one-of disjunction-type="recognition" id="oneOf3">
                <emma:interpretation id="interp7" emma:lang="" emma:confidence="1">
                  <emma:literal/>
                </emma:interpretation>
              </emma:one-of>
            </emma:emma>
          </inkml:annotationXML>
          <inkml:trace contextRef="#ctx0" brushRef="#br1" timeOffset="-194435.95">2250 83 235 0,'0'0'205'16,"0"0"-61"-16,0 0-47 15,0 0-66-15,0 0-31 16,0 0-11-16,0 0-2 0,1 0 11 16,4 0 0-16,2 0 0 15,0 5 1-15,4 4 1 16,2 2 2-16,2 4 6 16,-1 1-2-16,0 3-4 15,-3-2 0-15,-1 0 9 16,-2-1-9-16,-6 0-1 15,0-1 5-15,-2-1 4 16,0 0-1-16,0-2-2 16,0-2-6-16,0-4 12 15,0-1 4-15,-12-5-1 16,-4 0-4-16,-1 0-11 16,-1-4-1-16,-5-4-39 0,7-3 4 15,2-1-4-15,5 1 15 16,1-1 3-16,6-1 3 15,2 0 12-15,0 1-4 16,0 0 9-16,0-1 1 16,10 1 9-16,-1 0-9 15,3 2 0-15,-2 2 0 16,-2 0 0-16,2 2 0 16,-3 0 0-16,3 1-1 15,0 1 1-15,-1-1-2 16,1 3 2-16,-5-4-1 15,4 3 1-15,-5 1 1 0,-1-2 2 16,-3-1 24-16,0-1 37 16,0-2-18-16,0 0-20 15,0-1-14-15,0 2-2 16,0 1-2-16,0 3 23 16,0-1-15-16,0 3 2 15,0-2-2-15,-3 0-1 16,-3 3-2-16,-2-2 20 15,0 1-6-15,-3 1-15 16,-1 0-12-16,3 5-9 16,-1 10-70-16,-4 8-63 15,4 0-79-15</inkml:trace>
          <inkml:trace contextRef="#ctx0" brushRef="#br1" timeOffset="-193932.54">2501 35 469 0,'0'0'228'0,"0"0"-130"16,0 0-98-16,0 0 0 15,0 0-13-15,0 0 0 16,0 0-14-16,36 5 14 15,-27-1 12-15,-1 0 0 16,-4 3 1-16,4 0 0 16,-4 3-1-16,1 4 1 15,2 2 2-15,-5 5 4 16,1 0 4-16,-3 3 0 16,0 1 0-16,0-1-3 15,0 3 2-15,-7 1 1 0,-1-3-9 16,-2-2 5-16,6-3-6 15,0-7 1-15,1-5 2 16,3-4-3-16,0-4-28 16,3-1-102-16,9-10-52 15,-1-3-204-15</inkml:trace>
          <inkml:trace contextRef="#ctx0" brushRef="#br1" timeOffset="-193706.74">2490 262 383 0,'0'0'160'16,"0"0"-133"-16,0 0-27 15,0 0 0-15,0 0 8 16,0 0-8-16,132-3-52 0</inkml:trace>
          <inkml:trace contextRef="#ctx0" brushRef="#br1" timeOffset="-199374.79">741 9 237 0,'0'0'200'0,"0"0"-80"16,0 0-54-16,0 0-38 16,0 0 25-16,0 0 1 15,0 0-7-15,-26-13-6 16,24 11-7-16,2-1-20 15,0-2-14-15,0-2-1 16,0-2 0-16,12 1-2 16,2-1-4-16,0 1-13 15,1 3 1-15,0 2-46 16,-7 0 24-16,2 0 28 16,-2 3 11-16,-2 0 0 15,-1 0 1-15,-3 0-5 16,3 0 5-16,0 0 0 15,-2 0-1-15,4 0 2 16,-3 6-1-16,4 4 1 0,-4-1 1 16,1 3 2-16,-1 2-2 15,-1-4 1-15,0 0-1 16,-3-1 0-16,0 0 1 16,0 1-1-16,0 3 6 15,0 0-1-15,-10 3-5 16,-2 0 0-16,1 1 2 15,-2-5-2-15,3-1 1 16,2-1-1-16,0-3 0 16,3 0-1-16,0-3 1 15,1 2 0-15,1-4 0 16,2 2 1-16,-2-2-2 0,1 2 2 16,-5 1-2-16,6 0 1 15,-6 0-1-15,2-1 1 16,3 1-1-16,-3-3 0 15,5-1 0-15,0 1-1 16,0-2-51-16,0 0-4 16,0 1 33-16,0-1 10 15,0 0 13-15,0 0 7 16,0 0 24-16,0 0 54 16,0 0-23-16,-2 1-22 15,2-1-24-15,-2 0-9 16,2 0-1-16,0 0-4 15,0 0-1-15,0 0 2 0,0 0 4 16,0 0 2-16,0 0-9 16,0 0-20-16,0 0 8 15,4 0 12-15,5-1-1 16,1 0 1-16,-2 1 0 16,-3 0 0-16,1 0-1 15,1 0 0-15,2 0 0 16,1 0 1-16,2 0-1 15,1 1 0-15,-5 2-6 16,2 0 7-16,-5 0-1 16,-1-1 0-16,2-2-5 15,-6 1 6-15,2-1-1 16,0 0 1-16,-1 0-1 0,8 1 1 16,-2 2-1-1,7-3 1-15,8 0-66 0,-3-1-102 16</inkml:trace>
          <inkml:trace contextRef="#ctx0" brushRef="#br1" timeOffset="-198587.04">1019-74 224 0,'0'0'156'16,"0"0"-45"-16,0 0-15 0,0 0-15 15,0 0-23 1,0 0-31-16,0 0-27 15,-6 4-3-15,6 6 1 16,0 3 2-16,0 2-1 16,0 0 1-16,0-2 0 15,0 0-1-15,0-2 1 16,0-1 0-16,0 0-2 16,0-3-12-16,0 0 4 15,4-2 9-15,6-1-5 16,0 0 4-16,-1-1-6 0,5-1-7 15,0 1-2-15,3-2 3 16,-3-1 1-16,3 0-3 16,-1 0 6-16,-1-1 9 15,-3-4 0-15,0-2-5 16,-5 1 4-16,-3 0 2 16,4 0 0-16,-6-2 2 15,2-1 0-15,0-2-1 16,-4 0 0-16,0 0 5 15,0 2-4-15,0 0 4 16,0 4 1-16,-8 1-6 0,4 1 17 16,1 2 9-1,0 1 1-15,1 0-15 0,2 0-11 16,-2 0-2-16,2 0-2 16,-6 8 2-16,3 4 0 15,-3 3-1-15,4 0 1 16,0 3-1-16,2 0 0 15,0 2 0-15,0 1 0 16,2 1 1-16,8 2-1 16,-1-3 1-16,-4 0-1 15,0 0 1-15,-5-5 0 16,0-3 0-16,0 0 0 16,0-4 0-16,0-1 0 15,0-2 0-15,0-3 0 16,0-1 0-16,0 0-1 0,0 0 0 15,0 0-54-15,6-2-78 16,7 0-103-16</inkml:trace>
          <inkml:trace contextRef="#ctx0" brushRef="#br1" timeOffset="-198385.76">1308 229 622 0,'0'0'164'0,"0"0"-86"16,0 0-37-16,0 0-41 16,0 0-252-16,0 0 50 15,0 0-211-15</inkml:trace>
          <inkml:trace contextRef="#ctx0" brushRef="#br1" timeOffset="-197836.82">1474-35 16 0,'0'0'52'0,"0"0"-22"16,0 0 6-16,0 0 0 16,0 0-14-16,0 0 3 15,0 0-12-15,68 0-3 16,-60 0-3-16,2 6 10 15,-5 3 34-15,-4 5 18 16,-1 3-17-16,0 6 8 16,0 4-29-16,-4 4-14 15,-8 0 0-15,-2-5-1 16,1-2 20-16,5-7 2 16,3-4-14-16,0-4-11 15,5-5-11-15,0-1-2 16,0 1 0-16,0-4-39 15,0 1-12-15,2 0-24 16,6 0-27-16,-1 1-169 0</inkml:trace>
          <inkml:trace contextRef="#ctx0" brushRef="#br1" timeOffset="-197462.06">1476 102 456 0,'0'0'163'0,"0"0"-73"16,0 0-49-16,0 0-20 15,0 0-21-15,0 0-8 16,0 0-8-16,5 0 16 15,10 0-1-15,11 7-19 16,-3 0-65-16,-2-2-143 0</inkml:trace>
          <inkml:trace contextRef="#ctx0" brushRef="#br1" timeOffset="-197038.66">1704-50 22 0,'0'0'75'0,"0"0"-17"15,0 0-24-15,0 0-15 0,0 0 1 16,0 64-8-16,0-53-4 16,0 0-6-16,0 1-2 15,0 0-16-15,-4 3-68 16,-1-4-25-16</inkml:trace>
          <inkml:trace contextRef="#ctx0" brushRef="#br1" timeOffset="-196710.01">1817 71 15 0,'0'0'53'0,"0"0"39"15,0 0 19-15,0 0-37 16,0 0 37-16,0 0-40 15,0 0-18-15,-22-24 9 16,15 29-61-16,-5 8-1 16,2 6 12-16,-1 4-12 15,3-1 1-15,4 1 0 16,4 0 12-16,0 0-13 16,0-4 0-16,0 0 1 15,0-4-1-15,0-3 2 16,0-3-2-16,0-5-7 15,2-4-103-15,8 0-10 16,-1-11-63-16,1 0-3 0</inkml:trace>
          <inkml:trace contextRef="#ctx0" brushRef="#br1" timeOffset="-195979.08">1949-36 90 0,'0'0'145'0,"0"0"-34"16,0 0 22-16,0 0-2 16,0 0-47-16,0 0-45 15,0 0-25-15,-6 6-14 16,6-4-15-16,-3 5-5 16,3 1 19-16,-2 3 1 15,-1 1 1-15,1 1-1 16,-1-1 1-16,3 0-1 15,0-2-2-15,0 0-6 16,0-2 7-16,8-2-14 16,3 0 4-16,3-1 10 15,-1 0-1-15,-1-1 0 0,0-4-4 16,1 0 5-16,1 0-1 16,-1-3 2-16,1-5 0 15,-4-3 1-15,-4 2 0 16,0-1 5-16,-3 1-3 15,-3 1 3-15,0 1 5 16,0 1 1-16,-3 4-5 16,-5-1 36-16,2 1-2 15,-2 2-15-15,4 0-18 16,-4 0-8-16,3 6-2 16,1 5-7-16,-2 3 9 15,2 2-2-15,2 0 2 16,2 3-2-16,0-1 1 0,0 2 0 15,0 0 0-15,0 1 1 16,0 2 1-16,0-4-1 16,0 2 0-16,0-5 1 15,0 0-1-15,0-3 0 16,0-4 0-16,0 1-9 16,0-4-40-16,0 0-37 15,-2-6-304-15</inkml:trace>
          <inkml:trace contextRef="#ctx0" brushRef="#br1" timeOffset="-195252.91">2161 328 314 0,'0'0'171'16,"0"0"-93"-16,0 0-11 15,0 0 28-15,0 0 18 0,0 0 40 16,0 0-17-16,0 0-34 16,0 0-61-16,0 0-41 15,0 2-3 1,0 8-26-16,0 6-26 0,0 9 6 16,0 6-44-16,-4 13-38 15,1-11-73-15,-2-5-385 16</inkml:trace>
          <inkml:trace contextRef="#ctx0" brushRef="#br1" timeOffset="206516.68">23 174 65 0,'0'0'126'0,"0"0"-69"16,0 0-32-16,0 0-2 15,0 0 14-15,0 0 7 16,-16-5-4-16,14 5-2 16,-1 0-10-16,3-1-7 15,-2 1 6-15,2 0-10 16,0 0-8-16,0 0 3 16,0 0 14-16,0 0 7 0,0 0 3 15,0 0-6-15,0 0-11 16,0 0-12-16,0-1-7 15,0-3 0-15,0-3-12 16,0-5 12-16,0-4 3 16,0-3-3-16,9-2-11 15,1 1 10-15,-1 0-6 16,1 2 1-16,0-1-3 16,-3 3-2-16,0 3 10 15,-3-1 0-15,1 6 0 0,-3 3-1 16,0 3 1-1,-2 1-6-15,0 1-6 0,0 0-36 16,0 5 28-16,0 8 19 16,0 4 1-16,0 3 0 15,0 2 1-15,-2 1-1 16,-2 1 1-16,-3 3 0 16,0-1 0-16,-3-1 0 15,5-4 0-15,0-3 0 16,5-8 0-16,0-4-79 15,0-5-202-15</inkml:trace>
          <inkml:trace contextRef="#ctx0" brushRef="#br1" timeOffset="206878.7">202 196 512 0,'0'0'98'0,"0"0"-24"0,0 0 14 16,0 0-19-16,0 0-23 16,0 0-28-16,0 0-18 15,-40 4-137-15,45 3-84 16,4 2 78-16</inkml:trace>
          <inkml:trace contextRef="#ctx0" brushRef="#br1" timeOffset="-200480.14">423 32 54 0,'0'0'112'0,"0"0"12"16,0 0-39-16,0 0-36 15,0 0-23-15,0 0-26 16,-21-17-1-16,21 16 0 15,0 1 0-15,0-2 1 16,0 2 0-16,0-1-9 0,0 1-4 16,0-1 12-16,0 1 0 15,0-1 1-15,0 1 0 16,0-2 0-16,0-1-8 16,0 0 8-16,2-2 10 15,1-1-9-15,4-1 0 16,-2 3 0-16,-4 0 1 15,-1 0-1-15,3 1 1 16,-3 2 6-16,0-2 12 16,2-2 13-16,3-1-13 15,0 0-10-15,-1-1-10 16,2 4-1-16,-4 0-10 16,2 0-4-16,4 3 15 0,-1 0 0 15,3 0 0-15,-2 0 0 16,2 0 1-16,-1 0-1 15,-1 0 0-15,-5 0 8 16,2 0-6-16,-3 0-1 16,-2 0 5-16,0 0 2 15,0 6-6-15,0 0 9 16,0 5 21-16,0 0 0 16,0 0-21-16,0 0-9 15,0 0-1-15,0 0 5 16,0-2-4-16,0 2 6 15,-2 0-7-15,-3-5 0 16,4 0 2-16,1-1-2 0,-2-1 0 16,0 0 0-16,-1 3 0 15,-2 2 1-15,-2 0 6 16,-3 2 1-16,4-3-7 16,-4 4-1-16,1-2 0 15,3-1-1-15,0 0 0 16,4-4 0-16,-1-1 0 15,0 0 1-15,3-4-1 16,0 0 2-16,0 0 4 16,0 0-4-16,0 0 32 15,0 0 32-15,0 0-18 16,0 0-18-16,-2 0 6 0,2 0 5 16,0 0-17-1,0 0-12-15,0 0-11 16,0 0-1-16,0 0 0 0,0 0-10 15,0 0-8 1,0 0 8-16,0 0 1 0,0 0 7 16,0 0 2-16,0 0 0 15,0 0 2-15,0 0-1 16,0 0 8-16,0 0 0 16,0 0-2-16,0 0-1 15,0 0 2-15,0 0-6 16,0 0-1-16,0 0 8 15,0 0-2-15,0 0 2 16,0 0-8-16,-4 2 1 16,-1 3-2-16,-3 2-1 0,2 0 1 15,-2 0 0 1,4 1-1-16,-2-6 2 0,2 2-1 16,-1-1 1-16,3-2 0 15,0 0 1-15,0 2-2 16,-3 0 0-16,2-2 0 15,1-1 0-15,2 0 0 16,0 0-2-16,0 0-9 16,0 0-5-16,0 0-10 15,0 0 4-15,0 0 16 16,0 0 6-16,2 0-1 16,2 0 1-16,0 0 0 15,-4 0 0-15,2 0 8 0,-2 0 0 16,0 0 4-1,0 0-12-15,0 0 0 0,2 0-10 16,2 0 8-16,3 0 1 16,1-3 0-16,0 2 1 15,0 1-1-15,0-2-6 16,-3 2 7-16,-1 0 0 16,1 0-1-16,-2 0 1 15,-1 0-1-15,2 0 1 16,-2 0-1-16,4 0-1 15,1 0 1-15,-3 0 0 16,4 0 0-16,-4 0 0 16,2 0-1-16,-4 0 2 15,-2 0-1-15,2 0 1 16,0 0 0-16,0 0 0 16,3 0 0-16,3 0 0 15,4 0 0-15,2-1 0 0,3-3-18 16,14-3-55-16,-2 1-62 15,-4-2-120-15</inkml:trace>
        </inkml:traceGroup>
      </inkml:traceGroup>
    </inkml:traceGroup>
  </inkml:traceGroup>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194"/>
  <sheetViews>
    <sheetView topLeftCell="A128" workbookViewId="0">
      <selection activeCell="D209" sqref="D209"/>
    </sheetView>
  </sheetViews>
  <sheetFormatPr defaultColWidth="11.5546875" defaultRowHeight="14.4" x14ac:dyDescent="0.3"/>
  <cols>
    <col min="3" max="3" width="29" customWidth="1"/>
    <col min="4" max="4" width="32.88671875" customWidth="1"/>
    <col min="5" max="5" width="28" customWidth="1"/>
    <col min="6" max="6" width="17.88671875" customWidth="1"/>
    <col min="7" max="7" width="12.5546875" customWidth="1"/>
    <col min="8" max="8" width="16.5546875" customWidth="1"/>
    <col min="9" max="9" width="15.44140625" customWidth="1"/>
    <col min="10" max="10" width="25.33203125" customWidth="1"/>
    <col min="11" max="11" width="22.88671875" customWidth="1"/>
    <col min="12" max="12" width="25.5546875" customWidth="1"/>
    <col min="14" max="14" width="25.44140625" customWidth="1"/>
    <col min="15" max="15" width="21.5546875" customWidth="1"/>
    <col min="16" max="16" width="27" customWidth="1"/>
    <col min="17" max="17" width="28.109375" customWidth="1"/>
  </cols>
  <sheetData>
    <row r="2" spans="1:11" x14ac:dyDescent="0.3">
      <c r="B2" s="1" t="s">
        <v>162</v>
      </c>
      <c r="C2" s="1"/>
      <c r="D2" s="1"/>
      <c r="E2" s="1"/>
    </row>
    <row r="4" spans="1:11" x14ac:dyDescent="0.3">
      <c r="B4" t="s">
        <v>4</v>
      </c>
      <c r="C4" t="s">
        <v>163</v>
      </c>
      <c r="J4" t="s">
        <v>5</v>
      </c>
      <c r="K4" t="s">
        <v>6</v>
      </c>
    </row>
    <row r="5" spans="1:11" x14ac:dyDescent="0.3">
      <c r="B5" t="s">
        <v>7</v>
      </c>
      <c r="C5" t="s">
        <v>8</v>
      </c>
      <c r="K5" t="s">
        <v>9</v>
      </c>
    </row>
    <row r="6" spans="1:11" x14ac:dyDescent="0.3">
      <c r="B6" t="s">
        <v>10</v>
      </c>
      <c r="C6" t="s">
        <v>11</v>
      </c>
      <c r="K6" t="s">
        <v>12</v>
      </c>
    </row>
    <row r="7" spans="1:11" ht="15" thickBot="1" x14ac:dyDescent="0.35">
      <c r="B7" t="s">
        <v>13</v>
      </c>
      <c r="C7" t="s">
        <v>14</v>
      </c>
      <c r="J7" t="s">
        <v>164</v>
      </c>
      <c r="K7" t="s">
        <v>15</v>
      </c>
    </row>
    <row r="8" spans="1:11" x14ac:dyDescent="0.3">
      <c r="B8" s="4"/>
      <c r="C8" s="32" t="s">
        <v>16</v>
      </c>
      <c r="D8" s="8"/>
      <c r="E8" s="8"/>
      <c r="F8" s="8"/>
      <c r="G8" s="11" t="s">
        <v>17</v>
      </c>
      <c r="K8" t="s">
        <v>18</v>
      </c>
    </row>
    <row r="9" spans="1:11" x14ac:dyDescent="0.3">
      <c r="B9" s="12" t="s">
        <v>19</v>
      </c>
      <c r="C9" s="65" t="s">
        <v>20</v>
      </c>
      <c r="D9" s="65"/>
      <c r="E9" s="61" t="s">
        <v>21</v>
      </c>
      <c r="F9" s="66" t="s">
        <v>22</v>
      </c>
      <c r="G9" s="60" t="s">
        <v>23</v>
      </c>
    </row>
    <row r="10" spans="1:11" ht="15" thickBot="1" x14ac:dyDescent="0.35">
      <c r="B10" s="14"/>
      <c r="C10" s="15"/>
      <c r="D10" s="15"/>
      <c r="E10" s="30"/>
      <c r="F10" s="15"/>
      <c r="G10" s="16"/>
    </row>
    <row r="12" spans="1:11" ht="15" thickBot="1" x14ac:dyDescent="0.35">
      <c r="A12" s="1" t="s">
        <v>144</v>
      </c>
      <c r="B12" s="1"/>
      <c r="C12" s="1"/>
      <c r="D12" s="1"/>
    </row>
    <row r="13" spans="1:11" ht="15" thickBot="1" x14ac:dyDescent="0.35">
      <c r="C13" t="s">
        <v>25</v>
      </c>
      <c r="D13" s="18">
        <v>0.12</v>
      </c>
      <c r="F13" s="67" t="s">
        <v>26</v>
      </c>
      <c r="G13" s="68" t="s">
        <v>27</v>
      </c>
    </row>
    <row r="14" spans="1:11" x14ac:dyDescent="0.3">
      <c r="C14" t="s">
        <v>28</v>
      </c>
      <c r="D14">
        <v>1</v>
      </c>
      <c r="F14" s="19">
        <f>10000*(1+0.12)^1</f>
        <v>11200.000000000002</v>
      </c>
      <c r="G14" s="20">
        <v>1</v>
      </c>
    </row>
    <row r="15" spans="1:11" x14ac:dyDescent="0.3">
      <c r="C15" t="s">
        <v>29</v>
      </c>
      <c r="D15" s="21">
        <v>10000</v>
      </c>
      <c r="F15" s="22">
        <f>10000*(1+0.12/2)^2</f>
        <v>11236.000000000002</v>
      </c>
      <c r="G15" s="23">
        <v>2</v>
      </c>
    </row>
    <row r="16" spans="1:11" x14ac:dyDescent="0.3">
      <c r="F16" s="22">
        <f>10000*(1+0.12/3)^3</f>
        <v>11248.640000000001</v>
      </c>
      <c r="G16" s="23">
        <v>3</v>
      </c>
    </row>
    <row r="17" spans="2:10" ht="15" thickBot="1" x14ac:dyDescent="0.35">
      <c r="F17" s="24">
        <f>10000*(1+0.12/12)^12</f>
        <v>11268.250301319698</v>
      </c>
      <c r="G17" s="25">
        <v>12</v>
      </c>
    </row>
    <row r="19" spans="2:10" x14ac:dyDescent="0.3">
      <c r="C19" t="s">
        <v>156</v>
      </c>
    </row>
    <row r="21" spans="2:10" x14ac:dyDescent="0.3">
      <c r="B21" s="71" t="s">
        <v>30</v>
      </c>
      <c r="C21" s="71"/>
      <c r="D21" s="72" t="s">
        <v>31</v>
      </c>
      <c r="E21" s="72"/>
      <c r="F21" s="72"/>
      <c r="G21" s="72"/>
    </row>
    <row r="22" spans="2:10" x14ac:dyDescent="0.3">
      <c r="B22" s="17"/>
      <c r="C22" s="17"/>
    </row>
    <row r="23" spans="2:10" x14ac:dyDescent="0.3">
      <c r="B23" s="17" t="s">
        <v>24</v>
      </c>
      <c r="C23" t="s">
        <v>32</v>
      </c>
    </row>
    <row r="24" spans="2:10" x14ac:dyDescent="0.3">
      <c r="C24" t="s">
        <v>33</v>
      </c>
    </row>
    <row r="26" spans="2:10" x14ac:dyDescent="0.3">
      <c r="C26" s="73" t="s">
        <v>165</v>
      </c>
      <c r="D26" s="73"/>
      <c r="E26" s="73"/>
      <c r="F26" s="73"/>
      <c r="G26" s="73"/>
      <c r="H26" s="73"/>
      <c r="I26" s="73"/>
      <c r="J26" s="73"/>
    </row>
    <row r="27" spans="2:10" x14ac:dyDescent="0.3">
      <c r="C27" s="74"/>
      <c r="D27" s="74"/>
      <c r="E27" s="74"/>
      <c r="F27" s="74"/>
      <c r="G27" s="74"/>
      <c r="H27" s="74"/>
      <c r="I27" s="74"/>
      <c r="J27" s="74"/>
    </row>
    <row r="28" spans="2:10" x14ac:dyDescent="0.3">
      <c r="C28" s="74"/>
      <c r="D28" s="74"/>
      <c r="E28" s="74"/>
      <c r="F28" s="74"/>
      <c r="G28" s="74"/>
      <c r="H28" s="74"/>
      <c r="I28" s="74"/>
      <c r="J28" s="74"/>
    </row>
    <row r="29" spans="2:10" x14ac:dyDescent="0.3">
      <c r="B29" s="71" t="s">
        <v>34</v>
      </c>
      <c r="C29" s="71"/>
      <c r="D29" s="72" t="s">
        <v>35</v>
      </c>
      <c r="E29" s="72"/>
      <c r="F29" s="72"/>
      <c r="G29" s="72"/>
      <c r="H29" s="72"/>
    </row>
    <row r="31" spans="2:10" x14ac:dyDescent="0.3">
      <c r="B31" t="s">
        <v>36</v>
      </c>
    </row>
    <row r="32" spans="2:10" x14ac:dyDescent="0.3">
      <c r="B32" t="s">
        <v>37</v>
      </c>
    </row>
    <row r="33" spans="1:6" x14ac:dyDescent="0.3">
      <c r="B33" t="s">
        <v>166</v>
      </c>
      <c r="C33" t="s">
        <v>167</v>
      </c>
    </row>
    <row r="34" spans="1:6" ht="15" thickBot="1" x14ac:dyDescent="0.35">
      <c r="B34" t="s">
        <v>38</v>
      </c>
    </row>
    <row r="35" spans="1:6" ht="15" thickBot="1" x14ac:dyDescent="0.35">
      <c r="D35" s="67" t="s">
        <v>26</v>
      </c>
      <c r="E35" s="68" t="s">
        <v>27</v>
      </c>
    </row>
    <row r="36" spans="1:6" x14ac:dyDescent="0.3">
      <c r="D36" s="19">
        <f>$D$15*(1+$D$13/E36)^($D$14*E36)</f>
        <v>11200.000000000002</v>
      </c>
      <c r="E36" s="20">
        <v>1</v>
      </c>
    </row>
    <row r="37" spans="1:6" x14ac:dyDescent="0.3">
      <c r="D37" s="22">
        <f t="shared" ref="D37:D39" si="0">$D$15*(1+$D$13/E37)^($D$14*E37)</f>
        <v>11236.000000000002</v>
      </c>
      <c r="E37" s="23">
        <v>2</v>
      </c>
    </row>
    <row r="38" spans="1:6" x14ac:dyDescent="0.3">
      <c r="D38" s="22">
        <f t="shared" si="0"/>
        <v>11248.640000000001</v>
      </c>
      <c r="E38" s="23">
        <v>3</v>
      </c>
    </row>
    <row r="39" spans="1:6" ht="15" thickBot="1" x14ac:dyDescent="0.35">
      <c r="D39" s="24">
        <f t="shared" si="0"/>
        <v>11268.250301319698</v>
      </c>
      <c r="E39" s="25">
        <v>12</v>
      </c>
    </row>
    <row r="40" spans="1:6" x14ac:dyDescent="0.3">
      <c r="B40" t="s">
        <v>39</v>
      </c>
    </row>
    <row r="41" spans="1:6" x14ac:dyDescent="0.3">
      <c r="B41" t="s">
        <v>40</v>
      </c>
      <c r="D41" s="18">
        <v>0.12</v>
      </c>
      <c r="E41" t="s">
        <v>168</v>
      </c>
      <c r="F41" t="s">
        <v>169</v>
      </c>
    </row>
    <row r="42" spans="1:6" x14ac:dyDescent="0.3">
      <c r="B42" t="s">
        <v>41</v>
      </c>
      <c r="D42" s="26">
        <v>0.1236</v>
      </c>
      <c r="E42" t="str">
        <f>+E41</f>
        <v xml:space="preserve"> y TNA/m  </v>
      </c>
      <c r="F42" t="s">
        <v>170</v>
      </c>
    </row>
    <row r="43" spans="1:6" x14ac:dyDescent="0.3">
      <c r="B43" t="s">
        <v>42</v>
      </c>
      <c r="D43" s="27">
        <v>0.124864</v>
      </c>
      <c r="E43" t="str">
        <f t="shared" ref="E43:E44" si="1">+E42</f>
        <v xml:space="preserve"> y TNA/m  </v>
      </c>
      <c r="F43" t="s">
        <v>171</v>
      </c>
    </row>
    <row r="44" spans="1:6" x14ac:dyDescent="0.3">
      <c r="B44" t="s">
        <v>43</v>
      </c>
      <c r="D44" s="27">
        <v>0.12682499999999999</v>
      </c>
      <c r="E44" t="str">
        <f t="shared" si="1"/>
        <v xml:space="preserve"> y TNA/m  </v>
      </c>
      <c r="F44" t="s">
        <v>172</v>
      </c>
    </row>
    <row r="45" spans="1:6" x14ac:dyDescent="0.3">
      <c r="D45" s="80"/>
    </row>
    <row r="46" spans="1:6" x14ac:dyDescent="0.3">
      <c r="D46" s="27"/>
    </row>
    <row r="47" spans="1:6" x14ac:dyDescent="0.3">
      <c r="A47" s="1" t="s">
        <v>146</v>
      </c>
      <c r="B47" s="1"/>
      <c r="C47" s="1"/>
      <c r="D47" s="27"/>
    </row>
    <row r="48" spans="1:6" x14ac:dyDescent="0.3">
      <c r="B48" t="s">
        <v>145</v>
      </c>
      <c r="C48" s="18">
        <v>0.5</v>
      </c>
      <c r="D48" s="27"/>
    </row>
    <row r="49" spans="1:18" x14ac:dyDescent="0.3">
      <c r="B49" t="s">
        <v>173</v>
      </c>
      <c r="C49" s="53">
        <v>100000</v>
      </c>
      <c r="D49" s="27"/>
    </row>
    <row r="50" spans="1:18" x14ac:dyDescent="0.3">
      <c r="D50" s="27"/>
    </row>
    <row r="51" spans="1:18" x14ac:dyDescent="0.3">
      <c r="D51" s="27"/>
      <c r="N51" s="89"/>
      <c r="O51" s="89"/>
      <c r="P51" s="89"/>
      <c r="Q51" s="89"/>
      <c r="R51" s="89"/>
    </row>
    <row r="52" spans="1:18" x14ac:dyDescent="0.3">
      <c r="A52" t="s">
        <v>147</v>
      </c>
      <c r="B52" s="69" t="s">
        <v>0</v>
      </c>
      <c r="C52" s="70" t="s">
        <v>148</v>
      </c>
      <c r="D52" s="70" t="s">
        <v>149</v>
      </c>
      <c r="E52" s="86"/>
      <c r="H52" t="s">
        <v>150</v>
      </c>
      <c r="I52" s="69" t="s">
        <v>184</v>
      </c>
      <c r="J52" s="70" t="s">
        <v>148</v>
      </c>
      <c r="K52" s="70" t="s">
        <v>149</v>
      </c>
      <c r="L52" s="70" t="s">
        <v>174</v>
      </c>
      <c r="N52" s="90"/>
      <c r="O52" s="91"/>
      <c r="P52" s="86"/>
      <c r="Q52" s="86"/>
      <c r="R52" s="89"/>
    </row>
    <row r="53" spans="1:18" x14ac:dyDescent="0.3">
      <c r="B53" s="56">
        <v>0</v>
      </c>
      <c r="C53" s="52">
        <f>100000*(1+0.5)^B53</f>
        <v>100000</v>
      </c>
      <c r="D53" s="52">
        <f>100000*(1+0.5*B53)</f>
        <v>100000</v>
      </c>
      <c r="E53" s="65"/>
      <c r="I53" s="56">
        <v>0</v>
      </c>
      <c r="J53" s="52">
        <f>100000*(1+0.5/2)^(2*I53)</f>
        <v>100000</v>
      </c>
      <c r="K53" s="52">
        <f>100000*(1+0.5*I53)</f>
        <v>100000</v>
      </c>
      <c r="L53" s="87">
        <f>+J53-K53</f>
        <v>0</v>
      </c>
      <c r="N53" s="89"/>
      <c r="O53" s="88"/>
      <c r="P53" s="92"/>
      <c r="Q53" s="92"/>
      <c r="R53" s="89"/>
    </row>
    <row r="54" spans="1:18" x14ac:dyDescent="0.3">
      <c r="B54" s="56">
        <v>0.5</v>
      </c>
      <c r="C54" s="52">
        <f t="shared" ref="C54:C58" si="2">100000*(1+0.5)^B54</f>
        <v>122474.4871391589</v>
      </c>
      <c r="D54" s="52">
        <f t="shared" ref="D54:D58" si="3">100000*(1+0.5*B54)</f>
        <v>125000</v>
      </c>
      <c r="E54" s="65"/>
      <c r="I54" s="56">
        <v>0.5</v>
      </c>
      <c r="J54" s="52">
        <f t="shared" ref="J54:J58" si="4">100000*(1+0.5/2)^(2*I54)</f>
        <v>125000</v>
      </c>
      <c r="K54" s="52">
        <f t="shared" ref="K54:K59" si="5">100000*(1+0.5*I54)</f>
        <v>125000</v>
      </c>
      <c r="L54" s="87">
        <f t="shared" ref="L54:L59" si="6">+J54-K54</f>
        <v>0</v>
      </c>
      <c r="N54" s="89"/>
      <c r="O54" s="88"/>
      <c r="P54" s="92"/>
      <c r="Q54" s="92"/>
      <c r="R54" s="89"/>
    </row>
    <row r="55" spans="1:18" x14ac:dyDescent="0.3">
      <c r="B55" s="56">
        <v>1</v>
      </c>
      <c r="C55" s="52">
        <f t="shared" si="2"/>
        <v>150000</v>
      </c>
      <c r="D55" s="52">
        <f t="shared" si="3"/>
        <v>150000</v>
      </c>
      <c r="E55" s="65"/>
      <c r="I55" s="56">
        <v>1</v>
      </c>
      <c r="J55" s="52">
        <f t="shared" si="4"/>
        <v>156250</v>
      </c>
      <c r="K55" s="52">
        <f t="shared" si="5"/>
        <v>150000</v>
      </c>
      <c r="L55" s="87">
        <f t="shared" si="6"/>
        <v>6250</v>
      </c>
      <c r="N55" s="89"/>
      <c r="O55" s="88"/>
      <c r="P55" s="92"/>
      <c r="Q55" s="92"/>
      <c r="R55" s="89"/>
    </row>
    <row r="56" spans="1:18" x14ac:dyDescent="0.3">
      <c r="B56" s="56">
        <v>1.5</v>
      </c>
      <c r="C56" s="52">
        <f t="shared" si="2"/>
        <v>183711.73070873835</v>
      </c>
      <c r="D56" s="52">
        <f t="shared" si="3"/>
        <v>175000</v>
      </c>
      <c r="E56" s="65"/>
      <c r="I56" s="56">
        <v>1.5</v>
      </c>
      <c r="J56" s="52">
        <f t="shared" si="4"/>
        <v>195312.5</v>
      </c>
      <c r="K56" s="52">
        <f t="shared" si="5"/>
        <v>175000</v>
      </c>
      <c r="L56" s="87">
        <f t="shared" si="6"/>
        <v>20312.5</v>
      </c>
      <c r="N56" s="89"/>
      <c r="O56" s="88"/>
      <c r="P56" s="92"/>
      <c r="Q56" s="92"/>
      <c r="R56" s="89"/>
    </row>
    <row r="57" spans="1:18" x14ac:dyDescent="0.3">
      <c r="B57" s="56">
        <v>2</v>
      </c>
      <c r="C57" s="52">
        <f t="shared" si="2"/>
        <v>225000</v>
      </c>
      <c r="D57" s="52">
        <f t="shared" si="3"/>
        <v>200000</v>
      </c>
      <c r="E57" s="65"/>
      <c r="I57" s="56">
        <v>2</v>
      </c>
      <c r="J57" s="52">
        <f t="shared" si="4"/>
        <v>244140.625</v>
      </c>
      <c r="K57" s="52">
        <f t="shared" si="5"/>
        <v>200000</v>
      </c>
      <c r="L57" s="87">
        <f t="shared" si="6"/>
        <v>44140.625</v>
      </c>
      <c r="N57" s="89"/>
      <c r="O57" s="88"/>
      <c r="P57" s="92"/>
      <c r="Q57" s="92"/>
      <c r="R57" s="89"/>
    </row>
    <row r="58" spans="1:18" x14ac:dyDescent="0.3">
      <c r="B58" s="56">
        <v>2.5</v>
      </c>
      <c r="C58" s="52">
        <f t="shared" si="2"/>
        <v>275567.59606310754</v>
      </c>
      <c r="D58" s="52">
        <f t="shared" si="3"/>
        <v>225000</v>
      </c>
      <c r="E58" s="65"/>
      <c r="I58" s="56">
        <v>2.5</v>
      </c>
      <c r="J58" s="52">
        <f t="shared" si="4"/>
        <v>305175.78125</v>
      </c>
      <c r="K58" s="52">
        <f t="shared" si="5"/>
        <v>225000</v>
      </c>
      <c r="L58" s="87">
        <f t="shared" si="6"/>
        <v>80175.78125</v>
      </c>
      <c r="N58" s="89"/>
      <c r="O58" s="88"/>
      <c r="P58" s="92"/>
      <c r="Q58" s="92"/>
      <c r="R58" s="89"/>
    </row>
    <row r="59" spans="1:18" x14ac:dyDescent="0.3">
      <c r="I59" s="57">
        <v>3</v>
      </c>
      <c r="J59" s="52">
        <f>100000*(1+0.5/2)^(2*I59)</f>
        <v>381469.7265625</v>
      </c>
      <c r="K59" s="52">
        <f t="shared" si="5"/>
        <v>250000</v>
      </c>
      <c r="L59" s="87">
        <f t="shared" si="6"/>
        <v>131469.7265625</v>
      </c>
      <c r="N59" s="89"/>
      <c r="O59" s="88"/>
      <c r="P59" s="89"/>
      <c r="Q59" s="89"/>
      <c r="R59" s="89"/>
    </row>
    <row r="60" spans="1:18" x14ac:dyDescent="0.3">
      <c r="B60" s="55" t="s">
        <v>0</v>
      </c>
      <c r="C60" s="54" t="s">
        <v>152</v>
      </c>
      <c r="D60" s="54" t="s">
        <v>153</v>
      </c>
      <c r="N60" s="89"/>
      <c r="O60" s="88"/>
      <c r="P60" s="89"/>
      <c r="Q60" s="89"/>
      <c r="R60" s="89"/>
    </row>
    <row r="61" spans="1:18" x14ac:dyDescent="0.3">
      <c r="B61" s="56">
        <v>0</v>
      </c>
      <c r="C61" s="5"/>
      <c r="D61" s="5"/>
      <c r="I61" s="55" t="s">
        <v>151</v>
      </c>
      <c r="J61" s="54" t="s">
        <v>154</v>
      </c>
      <c r="K61" s="54" t="s">
        <v>155</v>
      </c>
      <c r="N61" s="89"/>
      <c r="O61" s="88"/>
      <c r="P61" s="89"/>
      <c r="Q61" s="89"/>
      <c r="R61" s="89"/>
    </row>
    <row r="62" spans="1:18" x14ac:dyDescent="0.3">
      <c r="B62" s="56">
        <v>0.5</v>
      </c>
      <c r="C62" s="58"/>
      <c r="D62" s="59"/>
      <c r="I62" s="56">
        <v>0</v>
      </c>
      <c r="J62" s="5"/>
      <c r="K62" s="5"/>
      <c r="N62" s="89"/>
      <c r="O62" s="88"/>
      <c r="P62" s="89"/>
      <c r="Q62" s="89"/>
      <c r="R62" s="89"/>
    </row>
    <row r="63" spans="1:18" x14ac:dyDescent="0.3">
      <c r="B63" s="75">
        <v>1</v>
      </c>
      <c r="C63" s="77">
        <f>+(C55-C53)/C53</f>
        <v>0.5</v>
      </c>
      <c r="D63" s="77">
        <f>+(D55-D53)/D53</f>
        <v>0.5</v>
      </c>
      <c r="E63" s="26"/>
      <c r="I63" s="56">
        <v>0.5</v>
      </c>
      <c r="J63" s="58"/>
      <c r="K63" s="59"/>
      <c r="N63" s="89"/>
      <c r="O63" s="88"/>
      <c r="P63" s="89"/>
      <c r="Q63" s="89"/>
      <c r="R63" s="89"/>
    </row>
    <row r="64" spans="1:18" x14ac:dyDescent="0.3">
      <c r="B64" s="56">
        <v>1.5</v>
      </c>
      <c r="C64" s="58"/>
      <c r="D64" s="59"/>
      <c r="I64" s="75">
        <v>1</v>
      </c>
      <c r="J64" s="76">
        <f>+(J54-J53)/J53</f>
        <v>0.25</v>
      </c>
      <c r="K64" s="76">
        <f>+(K54-K53)/K53</f>
        <v>0.25</v>
      </c>
      <c r="N64" s="89"/>
      <c r="O64" s="89"/>
      <c r="P64" s="89"/>
      <c r="Q64" s="89"/>
      <c r="R64" s="89"/>
    </row>
    <row r="65" spans="2:11" x14ac:dyDescent="0.3">
      <c r="B65" s="75">
        <v>2</v>
      </c>
      <c r="C65" s="77">
        <f>+(C57-C55)/C55</f>
        <v>0.5</v>
      </c>
      <c r="D65" s="77">
        <f>+(D57-D55)/D55</f>
        <v>0.33333333333333331</v>
      </c>
      <c r="I65" s="56">
        <v>1.5</v>
      </c>
      <c r="J65" s="58"/>
      <c r="K65" s="59"/>
    </row>
    <row r="66" spans="2:11" x14ac:dyDescent="0.3">
      <c r="B66" s="56">
        <v>2.5</v>
      </c>
      <c r="C66" s="58"/>
      <c r="D66" s="59"/>
      <c r="I66" s="75">
        <v>2</v>
      </c>
      <c r="J66" s="76">
        <f>+(J55-J54)/J54</f>
        <v>0.25</v>
      </c>
      <c r="K66" s="93">
        <f>+(K55-K54)/K54</f>
        <v>0.2</v>
      </c>
    </row>
    <row r="67" spans="2:11" x14ac:dyDescent="0.3">
      <c r="B67" s="61"/>
      <c r="C67" s="62"/>
      <c r="D67" s="63"/>
      <c r="I67" s="56">
        <v>2.5</v>
      </c>
      <c r="J67" s="58"/>
      <c r="K67" s="59"/>
    </row>
    <row r="68" spans="2:11" x14ac:dyDescent="0.3">
      <c r="B68" s="61"/>
      <c r="C68" s="62"/>
      <c r="D68" s="63"/>
      <c r="I68" s="75">
        <v>3</v>
      </c>
      <c r="J68" s="76">
        <f>+(J56-J55)/J55</f>
        <v>0.25</v>
      </c>
      <c r="K68" s="77">
        <f>+(K56-K55)/K55</f>
        <v>0.16666666666666666</v>
      </c>
    </row>
    <row r="69" spans="2:11" x14ac:dyDescent="0.3">
      <c r="B69" s="61"/>
      <c r="C69" s="62"/>
      <c r="D69" s="63"/>
      <c r="I69" s="61"/>
      <c r="J69" s="62"/>
      <c r="K69" s="63"/>
    </row>
    <row r="70" spans="2:11" x14ac:dyDescent="0.3">
      <c r="B70" s="17" t="s">
        <v>44</v>
      </c>
      <c r="C70" s="17"/>
      <c r="D70" s="28"/>
      <c r="E70" t="s">
        <v>45</v>
      </c>
    </row>
    <row r="72" spans="2:11" ht="15" thickBot="1" x14ac:dyDescent="0.35">
      <c r="B72" t="s">
        <v>46</v>
      </c>
    </row>
    <row r="73" spans="2:11" x14ac:dyDescent="0.3">
      <c r="B73" s="4"/>
      <c r="C73" s="29" t="s">
        <v>16</v>
      </c>
      <c r="D73" s="29"/>
      <c r="E73" s="8"/>
      <c r="F73" s="11" t="s">
        <v>0</v>
      </c>
    </row>
    <row r="74" spans="2:11" ht="15" thickBot="1" x14ac:dyDescent="0.35">
      <c r="B74" s="14" t="s">
        <v>19</v>
      </c>
      <c r="C74" s="15" t="s">
        <v>20</v>
      </c>
      <c r="D74" s="15"/>
      <c r="E74" s="30" t="s">
        <v>1</v>
      </c>
      <c r="F74" s="31" t="s">
        <v>47</v>
      </c>
    </row>
    <row r="76" spans="2:11" ht="15" thickBot="1" x14ac:dyDescent="0.35"/>
    <row r="77" spans="2:11" x14ac:dyDescent="0.3">
      <c r="D77" s="4"/>
      <c r="E77" s="8"/>
      <c r="F77" s="32" t="s">
        <v>27</v>
      </c>
      <c r="G77" s="33"/>
    </row>
    <row r="78" spans="2:11" x14ac:dyDescent="0.3">
      <c r="B78" t="s">
        <v>48</v>
      </c>
      <c r="D78" s="13" t="s">
        <v>49</v>
      </c>
      <c r="E78" s="2" t="s">
        <v>1</v>
      </c>
      <c r="F78" s="2" t="s">
        <v>50</v>
      </c>
      <c r="G78" s="34">
        <v>-1</v>
      </c>
    </row>
    <row r="79" spans="2:11" ht="15" thickBot="1" x14ac:dyDescent="0.35">
      <c r="D79" s="14"/>
      <c r="E79" s="15"/>
      <c r="F79" s="15"/>
      <c r="G79" s="16"/>
    </row>
    <row r="81" spans="2:15" x14ac:dyDescent="0.3">
      <c r="B81" t="s">
        <v>51</v>
      </c>
    </row>
    <row r="83" spans="2:15" ht="15" thickBot="1" x14ac:dyDescent="0.35">
      <c r="F83" s="65"/>
    </row>
    <row r="84" spans="2:15" x14ac:dyDescent="0.3">
      <c r="B84" s="4"/>
      <c r="C84" s="29" t="s">
        <v>16</v>
      </c>
      <c r="D84" s="8"/>
      <c r="E84" s="11" t="s">
        <v>52</v>
      </c>
      <c r="F84" s="66"/>
      <c r="H84" s="4"/>
      <c r="I84" s="32" t="s">
        <v>16</v>
      </c>
      <c r="J84" s="8"/>
      <c r="K84" s="32"/>
      <c r="L84" s="33" t="s">
        <v>53</v>
      </c>
      <c r="N84" s="3" t="s">
        <v>54</v>
      </c>
      <c r="O84" t="s">
        <v>55</v>
      </c>
    </row>
    <row r="85" spans="2:15" ht="15" thickBot="1" x14ac:dyDescent="0.35">
      <c r="B85" s="14" t="s">
        <v>19</v>
      </c>
      <c r="C85" s="15" t="s">
        <v>20</v>
      </c>
      <c r="D85" s="30" t="s">
        <v>1</v>
      </c>
      <c r="E85" s="31" t="s">
        <v>56</v>
      </c>
      <c r="F85" s="61"/>
      <c r="G85" s="2" t="s">
        <v>57</v>
      </c>
      <c r="H85" s="14" t="s">
        <v>19</v>
      </c>
      <c r="I85" s="15" t="s">
        <v>20</v>
      </c>
      <c r="J85" s="30" t="s">
        <v>1</v>
      </c>
      <c r="K85" s="30" t="s">
        <v>56</v>
      </c>
      <c r="L85" s="16"/>
      <c r="N85" t="s">
        <v>58</v>
      </c>
    </row>
    <row r="87" spans="2:15" ht="15" thickBot="1" x14ac:dyDescent="0.35"/>
    <row r="88" spans="2:15" x14ac:dyDescent="0.3">
      <c r="D88" s="4"/>
      <c r="E88" s="8"/>
      <c r="F88" s="10" t="s">
        <v>59</v>
      </c>
      <c r="H88" s="4"/>
      <c r="I88" s="8"/>
      <c r="J88" s="29" t="s">
        <v>157</v>
      </c>
      <c r="K88" s="33"/>
    </row>
    <row r="89" spans="2:15" ht="15" thickBot="1" x14ac:dyDescent="0.35">
      <c r="B89" t="s">
        <v>48</v>
      </c>
      <c r="D89" s="46" t="s">
        <v>60</v>
      </c>
      <c r="E89" s="30" t="s">
        <v>1</v>
      </c>
      <c r="F89" s="35" t="s">
        <v>61</v>
      </c>
      <c r="G89" s="2" t="s">
        <v>57</v>
      </c>
      <c r="H89" s="46" t="s">
        <v>60</v>
      </c>
      <c r="I89" s="30" t="s">
        <v>1</v>
      </c>
      <c r="J89" s="36" t="s">
        <v>50</v>
      </c>
      <c r="K89" s="35">
        <v>-1</v>
      </c>
    </row>
    <row r="91" spans="2:15" x14ac:dyDescent="0.3">
      <c r="B91" s="17" t="s">
        <v>24</v>
      </c>
    </row>
    <row r="93" spans="2:15" x14ac:dyDescent="0.3">
      <c r="B93" t="s">
        <v>62</v>
      </c>
      <c r="L93" t="s">
        <v>63</v>
      </c>
    </row>
    <row r="94" spans="2:15" x14ac:dyDescent="0.3">
      <c r="B94" t="s">
        <v>64</v>
      </c>
    </row>
    <row r="95" spans="2:15" x14ac:dyDescent="0.3">
      <c r="B95" t="s">
        <v>65</v>
      </c>
    </row>
    <row r="96" spans="2:15" x14ac:dyDescent="0.3">
      <c r="B96" t="s">
        <v>66</v>
      </c>
    </row>
    <row r="97" spans="2:8" x14ac:dyDescent="0.3">
      <c r="F97" t="s">
        <v>67</v>
      </c>
    </row>
    <row r="98" spans="2:8" x14ac:dyDescent="0.3">
      <c r="B98" t="s">
        <v>68</v>
      </c>
      <c r="C98" s="2" t="s">
        <v>49</v>
      </c>
      <c r="D98" s="2" t="s">
        <v>1</v>
      </c>
      <c r="E98" t="s">
        <v>69</v>
      </c>
      <c r="F98" s="64"/>
      <c r="G98" s="2" t="s">
        <v>1</v>
      </c>
      <c r="H98" s="37">
        <f>+((1+0.24*90/365)^(365/90))-1</f>
        <v>0.26259221384140474</v>
      </c>
    </row>
    <row r="99" spans="2:8" x14ac:dyDescent="0.3">
      <c r="C99" s="2"/>
      <c r="D99" s="2"/>
    </row>
    <row r="100" spans="2:8" x14ac:dyDescent="0.3">
      <c r="F100" t="s">
        <v>70</v>
      </c>
    </row>
    <row r="101" spans="2:8" x14ac:dyDescent="0.3">
      <c r="B101" t="s">
        <v>71</v>
      </c>
      <c r="C101" s="2" t="s">
        <v>60</v>
      </c>
      <c r="D101" s="2" t="s">
        <v>1</v>
      </c>
      <c r="E101" t="s">
        <v>69</v>
      </c>
      <c r="G101" s="2" t="s">
        <v>1</v>
      </c>
      <c r="H101" s="38">
        <f>+((1+0.24*90/365)^(30/90))-1</f>
        <v>1.9349220336419837E-2</v>
      </c>
    </row>
    <row r="102" spans="2:8" x14ac:dyDescent="0.3">
      <c r="F102">
        <v>2</v>
      </c>
    </row>
    <row r="103" spans="2:8" x14ac:dyDescent="0.3">
      <c r="B103" t="s">
        <v>72</v>
      </c>
      <c r="C103" s="2" t="s">
        <v>73</v>
      </c>
      <c r="D103" s="2" t="s">
        <v>1</v>
      </c>
      <c r="E103" s="3" t="s">
        <v>74</v>
      </c>
      <c r="F103" t="s">
        <v>75</v>
      </c>
      <c r="G103" s="2" t="s">
        <v>1</v>
      </c>
      <c r="H103" s="9">
        <f>100000*(1+0.24*90/365)^2</f>
        <v>112185.8209795459</v>
      </c>
    </row>
    <row r="105" spans="2:8" x14ac:dyDescent="0.3">
      <c r="B105" t="s">
        <v>76</v>
      </c>
    </row>
    <row r="106" spans="2:8" x14ac:dyDescent="0.3">
      <c r="B106" t="s">
        <v>159</v>
      </c>
    </row>
    <row r="107" spans="2:8" x14ac:dyDescent="0.3">
      <c r="B107" t="s">
        <v>77</v>
      </c>
    </row>
    <row r="108" spans="2:8" x14ac:dyDescent="0.3">
      <c r="B108" t="s">
        <v>78</v>
      </c>
    </row>
    <row r="109" spans="2:8" x14ac:dyDescent="0.3">
      <c r="B109" t="s">
        <v>79</v>
      </c>
    </row>
    <row r="110" spans="2:8" x14ac:dyDescent="0.3">
      <c r="B110" t="s">
        <v>80</v>
      </c>
    </row>
    <row r="112" spans="2:8" x14ac:dyDescent="0.3">
      <c r="B112" t="s">
        <v>81</v>
      </c>
      <c r="C112" t="s">
        <v>82</v>
      </c>
      <c r="D112" s="26">
        <f>RATE(496/365,,-200,219)</f>
        <v>6.9065566840492518E-2</v>
      </c>
      <c r="E112" s="37"/>
    </row>
    <row r="113" spans="2:13" x14ac:dyDescent="0.3">
      <c r="B113" t="s">
        <v>83</v>
      </c>
      <c r="C113" t="s">
        <v>84</v>
      </c>
      <c r="D113" s="26">
        <f>RATE(496/365,,200*43.5,-219*75.9)</f>
        <v>0.61030040082931669</v>
      </c>
      <c r="E113" s="37"/>
      <c r="H113" s="39" t="s">
        <v>85</v>
      </c>
      <c r="I113" s="99">
        <f>200000*43.5</f>
        <v>8700000</v>
      </c>
      <c r="J113" s="40"/>
      <c r="K113" s="40" t="s">
        <v>86</v>
      </c>
      <c r="L113" s="40"/>
      <c r="M113" s="41">
        <f>+(I114-I113)/I113</f>
        <v>0.9105862068965519</v>
      </c>
    </row>
    <row r="114" spans="2:13" x14ac:dyDescent="0.3">
      <c r="E114" s="37"/>
      <c r="H114" s="42" t="s">
        <v>87</v>
      </c>
      <c r="I114" s="100">
        <f>219000*75.9</f>
        <v>16622100.000000002</v>
      </c>
      <c r="J114" s="43"/>
      <c r="K114" s="43"/>
      <c r="L114" s="43"/>
      <c r="M114" s="44"/>
    </row>
    <row r="115" spans="2:13" x14ac:dyDescent="0.3">
      <c r="B115" t="s">
        <v>88</v>
      </c>
      <c r="C115" t="s">
        <v>89</v>
      </c>
      <c r="D115" s="45">
        <f>+((1+D113)/(1+0.3))-1</f>
        <v>0.23869261602255132</v>
      </c>
      <c r="E115" s="37"/>
    </row>
    <row r="116" spans="2:13" x14ac:dyDescent="0.3">
      <c r="B116" t="s">
        <v>90</v>
      </c>
      <c r="C116" t="s">
        <v>91</v>
      </c>
      <c r="D116" s="45">
        <f>+((1+D112)^(30/365))-1</f>
        <v>5.5042683234982626E-3</v>
      </c>
      <c r="E116" s="37"/>
    </row>
    <row r="119" spans="2:13" x14ac:dyDescent="0.3">
      <c r="B119" s="1" t="s">
        <v>92</v>
      </c>
    </row>
    <row r="121" spans="2:13" x14ac:dyDescent="0.3">
      <c r="B121" t="s">
        <v>93</v>
      </c>
    </row>
    <row r="123" spans="2:13" x14ac:dyDescent="0.3">
      <c r="B123" t="s">
        <v>94</v>
      </c>
    </row>
    <row r="124" spans="2:13" x14ac:dyDescent="0.3">
      <c r="B124" t="s">
        <v>95</v>
      </c>
    </row>
    <row r="125" spans="2:13" x14ac:dyDescent="0.3">
      <c r="B125" t="s">
        <v>96</v>
      </c>
    </row>
    <row r="127" spans="2:13" x14ac:dyDescent="0.3">
      <c r="B127" t="s">
        <v>68</v>
      </c>
      <c r="C127" t="s">
        <v>97</v>
      </c>
    </row>
    <row r="128" spans="2:13" x14ac:dyDescent="0.3">
      <c r="C128" t="s">
        <v>98</v>
      </c>
      <c r="D128" s="9">
        <f>100000*(1+0.24*35/360)</f>
        <v>102333.33333333334</v>
      </c>
    </row>
    <row r="130" spans="2:7" x14ac:dyDescent="0.3">
      <c r="B130" t="s">
        <v>99</v>
      </c>
      <c r="C130" t="s">
        <v>100</v>
      </c>
      <c r="D130" s="9">
        <f>100000*(1+0.24)^(35/360)</f>
        <v>102113.38283497305</v>
      </c>
    </row>
    <row r="132" spans="2:7" x14ac:dyDescent="0.3">
      <c r="B132" t="s">
        <v>101</v>
      </c>
    </row>
    <row r="133" spans="2:7" x14ac:dyDescent="0.3">
      <c r="B133" t="s">
        <v>102</v>
      </c>
    </row>
    <row r="134" spans="2:7" x14ac:dyDescent="0.3">
      <c r="B134" t="s">
        <v>161</v>
      </c>
    </row>
    <row r="135" spans="2:7" x14ac:dyDescent="0.3">
      <c r="B135" t="s">
        <v>160</v>
      </c>
    </row>
    <row r="137" spans="2:7" x14ac:dyDescent="0.3">
      <c r="B137" t="s">
        <v>81</v>
      </c>
      <c r="C137" t="s">
        <v>103</v>
      </c>
    </row>
    <row r="138" spans="2:7" x14ac:dyDescent="0.3">
      <c r="C138" t="s">
        <v>104</v>
      </c>
      <c r="D138">
        <f>+((1+0.05*35/360)^(360/35))-1</f>
        <v>5.1143757977570869E-2</v>
      </c>
      <c r="E138" s="45"/>
    </row>
    <row r="139" spans="2:7" x14ac:dyDescent="0.3">
      <c r="C139" t="s">
        <v>105</v>
      </c>
      <c r="D139">
        <f>+(1+D138)*(1+0.3)-1</f>
        <v>0.36648688537084229</v>
      </c>
      <c r="E139" s="45"/>
    </row>
    <row r="140" spans="2:7" x14ac:dyDescent="0.3">
      <c r="C140" t="s">
        <v>106</v>
      </c>
      <c r="E140" s="9">
        <f>100000*(1+D139)^(35/360)</f>
        <v>103082.24418824128</v>
      </c>
      <c r="G140" s="9"/>
    </row>
    <row r="142" spans="2:7" x14ac:dyDescent="0.3">
      <c r="B142" t="s">
        <v>83</v>
      </c>
      <c r="C142" t="s">
        <v>107</v>
      </c>
    </row>
    <row r="143" spans="2:7" x14ac:dyDescent="0.3">
      <c r="C143" t="s">
        <v>108</v>
      </c>
    </row>
    <row r="144" spans="2:7" x14ac:dyDescent="0.3">
      <c r="C144" t="s">
        <v>109</v>
      </c>
      <c r="D144">
        <f>+(1+0.05)*(1+0.3)-1</f>
        <v>0.36500000000000021</v>
      </c>
      <c r="E144" s="45"/>
    </row>
    <row r="145" spans="2:13" x14ac:dyDescent="0.3">
      <c r="C145" t="s">
        <v>106</v>
      </c>
      <c r="E145" s="9">
        <f>100000*(1+D144)^(35/360)</f>
        <v>103071.33393498107</v>
      </c>
      <c r="G145" s="9"/>
    </row>
    <row r="148" spans="2:13" x14ac:dyDescent="0.3">
      <c r="B148" s="1" t="s">
        <v>110</v>
      </c>
      <c r="C148" s="1"/>
      <c r="D148" s="1"/>
      <c r="E148" s="1"/>
    </row>
    <row r="150" spans="2:13" ht="15" thickBot="1" x14ac:dyDescent="0.35">
      <c r="B150" t="s">
        <v>111</v>
      </c>
    </row>
    <row r="151" spans="2:13" x14ac:dyDescent="0.3">
      <c r="F151" s="4"/>
      <c r="G151" s="8"/>
      <c r="H151" s="51" t="s">
        <v>16</v>
      </c>
    </row>
    <row r="152" spans="2:13" x14ac:dyDescent="0.3">
      <c r="F152" s="12" t="s">
        <v>19</v>
      </c>
      <c r="G152" t="s">
        <v>20</v>
      </c>
      <c r="H152" s="6"/>
    </row>
    <row r="153" spans="2:13" ht="15" thickBot="1" x14ac:dyDescent="0.35">
      <c r="F153" s="14"/>
      <c r="G153" s="15"/>
      <c r="H153" s="16"/>
    </row>
    <row r="154" spans="2:13" ht="15" thickBot="1" x14ac:dyDescent="0.35"/>
    <row r="155" spans="2:13" ht="15" thickBot="1" x14ac:dyDescent="0.35">
      <c r="C155" s="4"/>
      <c r="D155" s="33" t="s">
        <v>112</v>
      </c>
    </row>
    <row r="156" spans="2:13" ht="15" thickBot="1" x14ac:dyDescent="0.35">
      <c r="B156" t="s">
        <v>113</v>
      </c>
      <c r="C156" s="46" t="s">
        <v>114</v>
      </c>
      <c r="D156" s="16"/>
      <c r="F156" s="47" t="s">
        <v>115</v>
      </c>
      <c r="G156" s="48"/>
      <c r="H156" s="48"/>
      <c r="I156" s="48"/>
      <c r="J156" s="48"/>
      <c r="K156" s="48"/>
      <c r="L156" s="48"/>
      <c r="M156" s="49"/>
    </row>
    <row r="158" spans="2:13" ht="15" thickBot="1" x14ac:dyDescent="0.35">
      <c r="B158" t="s">
        <v>116</v>
      </c>
    </row>
    <row r="159" spans="2:13" x14ac:dyDescent="0.3">
      <c r="D159" s="4"/>
      <c r="E159" s="33" t="s">
        <v>112</v>
      </c>
      <c r="G159" s="4"/>
      <c r="H159" s="33" t="s">
        <v>0</v>
      </c>
    </row>
    <row r="160" spans="2:13" ht="15" thickBot="1" x14ac:dyDescent="0.35">
      <c r="D160" s="46" t="s">
        <v>114</v>
      </c>
      <c r="E160" s="16"/>
      <c r="F160" s="2" t="s">
        <v>1</v>
      </c>
      <c r="G160" s="14" t="s">
        <v>47</v>
      </c>
      <c r="H160" s="16"/>
    </row>
    <row r="161" spans="2:6" ht="15" thickBot="1" x14ac:dyDescent="0.35"/>
    <row r="162" spans="2:6" x14ac:dyDescent="0.3">
      <c r="B162" t="s">
        <v>117</v>
      </c>
      <c r="D162" s="4"/>
      <c r="E162" s="29" t="s">
        <v>118</v>
      </c>
      <c r="F162" s="33"/>
    </row>
    <row r="163" spans="2:6" ht="15" thickBot="1" x14ac:dyDescent="0.35">
      <c r="D163" s="14" t="s">
        <v>119</v>
      </c>
      <c r="E163" s="15" t="s">
        <v>120</v>
      </c>
      <c r="F163" s="35">
        <v>-1</v>
      </c>
    </row>
    <row r="165" spans="2:6" x14ac:dyDescent="0.3">
      <c r="B165" s="7" t="s">
        <v>2</v>
      </c>
    </row>
    <row r="166" spans="2:6" x14ac:dyDescent="0.3">
      <c r="B166" t="s">
        <v>121</v>
      </c>
    </row>
    <row r="167" spans="2:6" x14ac:dyDescent="0.3">
      <c r="B167" t="s">
        <v>122</v>
      </c>
    </row>
    <row r="168" spans="2:6" x14ac:dyDescent="0.3">
      <c r="B168" t="s">
        <v>123</v>
      </c>
    </row>
    <row r="169" spans="2:6" x14ac:dyDescent="0.3">
      <c r="B169" t="s">
        <v>124</v>
      </c>
    </row>
    <row r="171" spans="2:6" x14ac:dyDescent="0.3">
      <c r="B171" s="3" t="s">
        <v>125</v>
      </c>
      <c r="C171" s="9">
        <f>10000*EXP(0.24)</f>
        <v>12712.491503214047</v>
      </c>
    </row>
    <row r="172" spans="2:6" x14ac:dyDescent="0.3">
      <c r="B172" s="3" t="s">
        <v>126</v>
      </c>
      <c r="C172" s="50">
        <f>+C171/10000-1</f>
        <v>0.27124915032140473</v>
      </c>
    </row>
    <row r="174" spans="2:6" x14ac:dyDescent="0.3">
      <c r="B174" s="7" t="s">
        <v>3</v>
      </c>
    </row>
    <row r="175" spans="2:6" x14ac:dyDescent="0.3">
      <c r="B175" t="s">
        <v>127</v>
      </c>
    </row>
    <row r="176" spans="2:6" x14ac:dyDescent="0.3">
      <c r="B176" t="s">
        <v>158</v>
      </c>
    </row>
    <row r="177" spans="2:3" x14ac:dyDescent="0.3">
      <c r="B177" t="s">
        <v>122</v>
      </c>
    </row>
    <row r="178" spans="2:3" x14ac:dyDescent="0.3">
      <c r="B178" t="s">
        <v>128</v>
      </c>
    </row>
    <row r="179" spans="2:3" x14ac:dyDescent="0.3">
      <c r="B179" t="s">
        <v>129</v>
      </c>
    </row>
    <row r="180" spans="2:3" x14ac:dyDescent="0.3">
      <c r="B180" t="s">
        <v>130</v>
      </c>
    </row>
    <row r="181" spans="2:3" x14ac:dyDescent="0.3">
      <c r="B181" t="s">
        <v>131</v>
      </c>
    </row>
    <row r="182" spans="2:3" x14ac:dyDescent="0.3">
      <c r="B182" t="s">
        <v>132</v>
      </c>
    </row>
    <row r="183" spans="2:3" x14ac:dyDescent="0.3">
      <c r="B183" t="s">
        <v>133</v>
      </c>
    </row>
    <row r="184" spans="2:3" x14ac:dyDescent="0.3">
      <c r="B184" t="s">
        <v>134</v>
      </c>
    </row>
    <row r="185" spans="2:3" x14ac:dyDescent="0.3">
      <c r="B185" t="s">
        <v>135</v>
      </c>
    </row>
    <row r="187" spans="2:3" x14ac:dyDescent="0.3">
      <c r="B187" t="s">
        <v>136</v>
      </c>
      <c r="C187" s="45">
        <f>+((104.34/102)^(12))-1</f>
        <v>0.3128282923604655</v>
      </c>
    </row>
    <row r="188" spans="2:3" x14ac:dyDescent="0.3">
      <c r="B188" t="s">
        <v>137</v>
      </c>
      <c r="C188" s="45">
        <f>+(((104.34*80.5)/(102*69.5))^12)-1</f>
        <v>6.6549231813528875</v>
      </c>
    </row>
    <row r="189" spans="2:3" x14ac:dyDescent="0.3">
      <c r="B189" t="s">
        <v>138</v>
      </c>
      <c r="C189" s="45">
        <f>+LN(1+C187)</f>
        <v>0.2721838117197064</v>
      </c>
    </row>
    <row r="190" spans="2:3" x14ac:dyDescent="0.3">
      <c r="B190" t="s">
        <v>139</v>
      </c>
      <c r="C190" s="45">
        <f>+LN(1+C188)</f>
        <v>2.0353489939649632</v>
      </c>
    </row>
    <row r="191" spans="2:3" x14ac:dyDescent="0.3">
      <c r="B191" t="s">
        <v>140</v>
      </c>
      <c r="C191" s="45">
        <f>+C189/12</f>
        <v>2.2681984309975534E-2</v>
      </c>
    </row>
    <row r="192" spans="2:3" x14ac:dyDescent="0.3">
      <c r="B192" t="s">
        <v>141</v>
      </c>
      <c r="C192" s="45">
        <f>+C190/12</f>
        <v>0.16961241616374692</v>
      </c>
    </row>
    <row r="193" spans="2:3" x14ac:dyDescent="0.3">
      <c r="B193" t="s">
        <v>142</v>
      </c>
      <c r="C193" s="45">
        <f>104.34/102-1</f>
        <v>2.2941176470588243E-2</v>
      </c>
    </row>
    <row r="194" spans="2:3" x14ac:dyDescent="0.3">
      <c r="B194" t="s">
        <v>143</v>
      </c>
      <c r="C194" s="102">
        <f>+(104.34*80.5/(102*69.5))-1</f>
        <v>0.18484553533643688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63"/>
  <sheetViews>
    <sheetView tabSelected="1" topLeftCell="G18" zoomScale="70" zoomScaleNormal="70" workbookViewId="0">
      <selection activeCell="F48" sqref="F48"/>
    </sheetView>
  </sheetViews>
  <sheetFormatPr defaultColWidth="11.5546875" defaultRowHeight="14.4" x14ac:dyDescent="0.3"/>
  <cols>
    <col min="2" max="2" width="15.109375" customWidth="1"/>
    <col min="3" max="3" width="16.44140625" customWidth="1"/>
    <col min="4" max="4" width="17.44140625" customWidth="1"/>
    <col min="5" max="5" width="25.6640625" customWidth="1"/>
    <col min="6" max="6" width="23.44140625" customWidth="1"/>
    <col min="7" max="7" width="59.44140625" customWidth="1"/>
    <col min="8" max="8" width="5.88671875" customWidth="1"/>
  </cols>
  <sheetData>
    <row r="2" spans="1:10" x14ac:dyDescent="0.3">
      <c r="D2" s="69" t="s">
        <v>175</v>
      </c>
      <c r="E2" s="69" t="s">
        <v>176</v>
      </c>
      <c r="F2" s="69" t="s">
        <v>177</v>
      </c>
      <c r="G2" s="69" t="s">
        <v>178</v>
      </c>
    </row>
    <row r="3" spans="1:10" x14ac:dyDescent="0.3">
      <c r="D3" s="81">
        <v>1</v>
      </c>
      <c r="E3" s="5"/>
      <c r="F3" s="5"/>
      <c r="G3" s="5"/>
      <c r="I3" s="7" t="s">
        <v>181</v>
      </c>
      <c r="J3" s="7"/>
    </row>
    <row r="4" spans="1:10" x14ac:dyDescent="0.3">
      <c r="D4" s="81">
        <v>2</v>
      </c>
      <c r="E4" s="5"/>
      <c r="F4" s="5"/>
      <c r="G4" s="5"/>
    </row>
    <row r="5" spans="1:10" x14ac:dyDescent="0.3">
      <c r="A5" s="82"/>
      <c r="B5" s="82" t="s">
        <v>180</v>
      </c>
      <c r="D5" s="81">
        <v>3</v>
      </c>
      <c r="E5" s="5"/>
      <c r="F5" s="5"/>
      <c r="G5" s="5"/>
    </row>
    <row r="6" spans="1:10" x14ac:dyDescent="0.3">
      <c r="D6" s="81" t="s">
        <v>179</v>
      </c>
      <c r="E6" s="5" t="s">
        <v>179</v>
      </c>
      <c r="F6" s="5" t="s">
        <v>179</v>
      </c>
      <c r="G6" s="5" t="s">
        <v>179</v>
      </c>
    </row>
    <row r="7" spans="1:10" x14ac:dyDescent="0.3">
      <c r="D7" s="81" t="s">
        <v>17</v>
      </c>
      <c r="E7" s="5"/>
      <c r="F7" s="5"/>
      <c r="G7" s="5"/>
    </row>
    <row r="10" spans="1:10" ht="15" thickBot="1" x14ac:dyDescent="0.35"/>
    <row r="11" spans="1:10" x14ac:dyDescent="0.3">
      <c r="B11" s="83" t="s">
        <v>182</v>
      </c>
    </row>
    <row r="12" spans="1:10" ht="4.5" hidden="1" customHeight="1" x14ac:dyDescent="0.3">
      <c r="B12" s="84"/>
    </row>
    <row r="13" spans="1:10" ht="31.5" customHeight="1" x14ac:dyDescent="0.3">
      <c r="B13" s="84"/>
    </row>
    <row r="14" spans="1:10" x14ac:dyDescent="0.3">
      <c r="B14" s="84"/>
    </row>
    <row r="15" spans="1:10" ht="15" thickBot="1" x14ac:dyDescent="0.35">
      <c r="B15" s="85"/>
    </row>
    <row r="16" spans="1:10" ht="24" customHeight="1" thickBot="1" x14ac:dyDescent="0.35">
      <c r="B16" t="s">
        <v>183</v>
      </c>
    </row>
    <row r="17" spans="2:5" hidden="1" x14ac:dyDescent="0.3"/>
    <row r="18" spans="2:5" ht="66" customHeight="1" thickBot="1" x14ac:dyDescent="0.35">
      <c r="B18" s="96"/>
      <c r="C18" s="97"/>
      <c r="D18" s="97"/>
      <c r="E18" s="98"/>
    </row>
    <row r="20" spans="2:5" x14ac:dyDescent="0.3">
      <c r="B20" s="17" t="s">
        <v>185</v>
      </c>
    </row>
    <row r="22" spans="2:5" x14ac:dyDescent="0.3">
      <c r="C22" s="9">
        <v>1000000</v>
      </c>
    </row>
    <row r="24" spans="2:5" x14ac:dyDescent="0.3">
      <c r="C24">
        <v>0.5</v>
      </c>
    </row>
    <row r="27" spans="2:5" x14ac:dyDescent="0.3">
      <c r="B27" s="79" t="s">
        <v>190</v>
      </c>
      <c r="C27" s="94"/>
      <c r="D27" s="94" t="s">
        <v>186</v>
      </c>
      <c r="E27" s="94"/>
    </row>
    <row r="28" spans="2:5" x14ac:dyDescent="0.3">
      <c r="B28" s="78" t="s">
        <v>0</v>
      </c>
      <c r="C28" s="78" t="s">
        <v>187</v>
      </c>
      <c r="D28" s="78" t="s">
        <v>188</v>
      </c>
      <c r="E28" s="78" t="s">
        <v>189</v>
      </c>
    </row>
    <row r="29" spans="2:5" x14ac:dyDescent="0.3">
      <c r="B29" s="56">
        <v>0</v>
      </c>
      <c r="C29" s="95">
        <f>1000000*(1+0.5/1)^B29</f>
        <v>1000000</v>
      </c>
      <c r="D29" s="95">
        <f>1000000*(1+0.5/2)^(2*B29)</f>
        <v>1000000</v>
      </c>
      <c r="E29" s="95">
        <f>1000000*(1+0.5*B29)</f>
        <v>1000000</v>
      </c>
    </row>
    <row r="30" spans="2:5" x14ac:dyDescent="0.3">
      <c r="B30" s="56">
        <v>0.5</v>
      </c>
      <c r="C30" s="95">
        <f t="shared" ref="C30:C35" si="0">1000000*(1+0.5/1)^B30</f>
        <v>1224744.8713915891</v>
      </c>
      <c r="D30" s="95">
        <f t="shared" ref="D30:D35" si="1">1000000*(1+0.5/2)^(2*B30)</f>
        <v>1250000</v>
      </c>
      <c r="E30" s="95">
        <f t="shared" ref="E30:E35" si="2">1000000*(1+0.5*B30)</f>
        <v>1250000</v>
      </c>
    </row>
    <row r="31" spans="2:5" x14ac:dyDescent="0.3">
      <c r="B31" s="56">
        <v>1</v>
      </c>
      <c r="C31" s="95">
        <f t="shared" si="0"/>
        <v>1500000</v>
      </c>
      <c r="D31" s="95">
        <f t="shared" si="1"/>
        <v>1562500</v>
      </c>
      <c r="E31" s="95">
        <f t="shared" si="2"/>
        <v>1500000</v>
      </c>
    </row>
    <row r="32" spans="2:5" x14ac:dyDescent="0.3">
      <c r="B32" s="56">
        <v>1.5</v>
      </c>
      <c r="C32" s="95">
        <f t="shared" si="0"/>
        <v>1837117.3070873837</v>
      </c>
      <c r="D32" s="95">
        <f t="shared" si="1"/>
        <v>1953125</v>
      </c>
      <c r="E32" s="95">
        <f t="shared" si="2"/>
        <v>1750000</v>
      </c>
    </row>
    <row r="33" spans="2:5" x14ac:dyDescent="0.3">
      <c r="B33" s="56">
        <v>2</v>
      </c>
      <c r="C33" s="95">
        <f t="shared" si="0"/>
        <v>2250000</v>
      </c>
      <c r="D33" s="95">
        <f t="shared" si="1"/>
        <v>2441406.25</v>
      </c>
      <c r="E33" s="95">
        <f t="shared" si="2"/>
        <v>2000000</v>
      </c>
    </row>
    <row r="34" spans="2:5" x14ac:dyDescent="0.3">
      <c r="B34" s="56">
        <v>2.5</v>
      </c>
      <c r="C34" s="95">
        <f t="shared" si="0"/>
        <v>2755675.9606310758</v>
      </c>
      <c r="D34" s="95">
        <f t="shared" si="1"/>
        <v>3051757.8125</v>
      </c>
      <c r="E34" s="95">
        <f t="shared" si="2"/>
        <v>2250000</v>
      </c>
    </row>
    <row r="35" spans="2:5" x14ac:dyDescent="0.3">
      <c r="B35" s="56">
        <v>3</v>
      </c>
      <c r="C35" s="95">
        <f t="shared" si="0"/>
        <v>3375000</v>
      </c>
      <c r="D35" s="95">
        <f t="shared" si="1"/>
        <v>3814697.265625</v>
      </c>
      <c r="E35" s="95">
        <f t="shared" si="2"/>
        <v>2500000</v>
      </c>
    </row>
    <row r="39" spans="2:5" x14ac:dyDescent="0.3">
      <c r="B39" s="79" t="s">
        <v>190</v>
      </c>
      <c r="C39" s="94"/>
    </row>
    <row r="40" spans="2:5" x14ac:dyDescent="0.3">
      <c r="B40" s="78" t="s">
        <v>0</v>
      </c>
      <c r="C40" s="78" t="s">
        <v>187</v>
      </c>
    </row>
    <row r="41" spans="2:5" x14ac:dyDescent="0.3">
      <c r="B41" s="56">
        <v>0</v>
      </c>
      <c r="C41" s="95">
        <f>1000000*(1+C24*B41)</f>
        <v>1000000</v>
      </c>
      <c r="D41" s="103">
        <f>+C41-1000000</f>
        <v>0</v>
      </c>
    </row>
    <row r="42" spans="2:5" x14ac:dyDescent="0.3">
      <c r="B42" s="56">
        <v>0.5</v>
      </c>
      <c r="C42" s="95">
        <f>1000000*(1+$C$24*B42)</f>
        <v>1250000</v>
      </c>
      <c r="D42" s="103">
        <f t="shared" ref="D42:D47" si="3">+C42-1000000</f>
        <v>250000</v>
      </c>
    </row>
    <row r="43" spans="2:5" x14ac:dyDescent="0.3">
      <c r="B43" s="56">
        <v>1</v>
      </c>
      <c r="C43" s="95">
        <f t="shared" ref="C43:C47" si="4">1000000*(1+$C$24*B43)</f>
        <v>1500000</v>
      </c>
      <c r="D43" s="103">
        <f t="shared" si="3"/>
        <v>500000</v>
      </c>
    </row>
    <row r="44" spans="2:5" x14ac:dyDescent="0.3">
      <c r="B44" s="56">
        <v>1.5</v>
      </c>
      <c r="C44" s="95">
        <f t="shared" si="4"/>
        <v>1750000</v>
      </c>
      <c r="D44" s="103">
        <f t="shared" si="3"/>
        <v>750000</v>
      </c>
    </row>
    <row r="45" spans="2:5" x14ac:dyDescent="0.3">
      <c r="B45" s="56">
        <v>2</v>
      </c>
      <c r="C45" s="95">
        <f t="shared" si="4"/>
        <v>2000000</v>
      </c>
      <c r="D45" s="103">
        <f t="shared" si="3"/>
        <v>1000000</v>
      </c>
    </row>
    <row r="46" spans="2:5" x14ac:dyDescent="0.3">
      <c r="B46" s="56">
        <v>2.5</v>
      </c>
      <c r="C46" s="95">
        <f t="shared" si="4"/>
        <v>2250000</v>
      </c>
      <c r="D46" s="103">
        <f t="shared" si="3"/>
        <v>1250000</v>
      </c>
    </row>
    <row r="47" spans="2:5" x14ac:dyDescent="0.3">
      <c r="B47" s="56">
        <v>3</v>
      </c>
      <c r="C47" s="95">
        <f t="shared" si="4"/>
        <v>2500000</v>
      </c>
      <c r="D47" s="103">
        <f t="shared" si="3"/>
        <v>1500000</v>
      </c>
    </row>
    <row r="55" spans="2:10" x14ac:dyDescent="0.3">
      <c r="J55" t="s">
        <v>190</v>
      </c>
    </row>
    <row r="63" spans="2:10" ht="25.8" x14ac:dyDescent="0.5">
      <c r="B63" s="101" t="s">
        <v>191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Interés Compuesto</vt:lpstr>
      <vt:lpstr>Evolución del Monto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FERNANDEZ MOLERO</dc:creator>
  <cp:lastModifiedBy>Federico Lopez</cp:lastModifiedBy>
  <dcterms:created xsi:type="dcterms:W3CDTF">2020-03-16T14:07:57Z</dcterms:created>
  <dcterms:modified xsi:type="dcterms:W3CDTF">2022-08-19T14:30:21Z</dcterms:modified>
</cp:coreProperties>
</file>