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5 Cuatrimestre/Mercado de Capitales/BONOS/"/>
    </mc:Choice>
  </mc:AlternateContent>
  <xr:revisionPtr revIDLastSave="2" documentId="13_ncr:1_{EDFC2A2F-3BC6-4FDB-B435-5767229CB006}" xr6:coauthVersionLast="47" xr6:coauthVersionMax="47" xr10:uidLastSave="{21FA4633-9E30-094D-B5A5-4DC92191256C}"/>
  <bookViews>
    <workbookView xWindow="5260" yWindow="2180" windowWidth="30740" windowHeight="20080" tabRatio="792" activeTab="7" xr2:uid="{00000000-000D-0000-FFFF-FFFF00000000}"/>
  </bookViews>
  <sheets>
    <sheet name="GENERAL" sheetId="1" r:id="rId1"/>
    <sheet name="VALOR RESIDUAL" sheetId="2" r:id="rId2"/>
    <sheet name="RENTA ANUAL" sheetId="3" r:id="rId3"/>
    <sheet name="INTERESES CORRIDOS" sheetId="4" r:id="rId4"/>
    <sheet name="YIELD ANUAL" sheetId="7" r:id="rId5"/>
    <sheet name="VALOR TÉCNICO" sheetId="5" r:id="rId6"/>
    <sheet name="PARIDAD" sheetId="6" r:id="rId7"/>
    <sheet name="TI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6" l="1"/>
  <c r="C13" i="5" l="1"/>
  <c r="E28" i="4"/>
  <c r="I24" i="3"/>
  <c r="H7" i="3"/>
  <c r="F9" i="3"/>
  <c r="C13" i="8" l="1"/>
  <c r="C23" i="8"/>
  <c r="C24" i="8" s="1"/>
  <c r="C23" i="7"/>
  <c r="C24" i="7" s="1"/>
  <c r="C23" i="6"/>
  <c r="C24" i="6" s="1"/>
  <c r="C23" i="5"/>
  <c r="C24" i="5" s="1"/>
  <c r="C28" i="4"/>
  <c r="C29" i="4" s="1"/>
  <c r="C13" i="1"/>
  <c r="C13" i="7" l="1"/>
  <c r="C13" i="2"/>
  <c r="F17" i="5"/>
  <c r="C13" i="4" l="1"/>
  <c r="F18" i="4" s="1"/>
  <c r="H13" i="8" l="1"/>
  <c r="E15" i="8"/>
  <c r="I14" i="8"/>
  <c r="F14" i="8"/>
  <c r="H14" i="8" s="1"/>
  <c r="E15" i="7"/>
  <c r="E16" i="7" s="1"/>
  <c r="I14" i="7"/>
  <c r="F14" i="7"/>
  <c r="H14" i="7" s="1"/>
  <c r="E15" i="6"/>
  <c r="I14" i="6"/>
  <c r="C13" i="6"/>
  <c r="F14" i="6" s="1"/>
  <c r="H14" i="6" s="1"/>
  <c r="F16" i="7" l="1"/>
  <c r="H16" i="7" s="1"/>
  <c r="F15" i="7"/>
  <c r="H15" i="7" s="1"/>
  <c r="F17" i="7"/>
  <c r="F17" i="6"/>
  <c r="F16" i="6"/>
  <c r="F15" i="6"/>
  <c r="H15" i="6" s="1"/>
  <c r="F17" i="8"/>
  <c r="F16" i="8"/>
  <c r="F15" i="8"/>
  <c r="H15" i="8" s="1"/>
  <c r="I15" i="8"/>
  <c r="E16" i="8"/>
  <c r="E17" i="7"/>
  <c r="I16" i="7"/>
  <c r="I15" i="7"/>
  <c r="E16" i="6"/>
  <c r="I15" i="6"/>
  <c r="E15" i="5"/>
  <c r="I15" i="5" s="1"/>
  <c r="I14" i="5"/>
  <c r="E15" i="4"/>
  <c r="I15" i="4" s="1"/>
  <c r="I14" i="4"/>
  <c r="I14" i="3"/>
  <c r="E15" i="3"/>
  <c r="E16" i="3" s="1"/>
  <c r="I16" i="3" s="1"/>
  <c r="C13" i="3"/>
  <c r="E15" i="2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F14" i="1"/>
  <c r="E16" i="1"/>
  <c r="E17" i="1" s="1"/>
  <c r="E18" i="1" s="1"/>
  <c r="E15" i="1"/>
  <c r="F18" i="3" l="1"/>
  <c r="F19" i="3"/>
  <c r="H19" i="3" s="1"/>
  <c r="F20" i="3"/>
  <c r="F21" i="3"/>
  <c r="H14" i="3"/>
  <c r="H15" i="3"/>
  <c r="H16" i="3"/>
  <c r="H18" i="3"/>
  <c r="H17" i="3"/>
  <c r="F14" i="5"/>
  <c r="H14" i="5" s="1"/>
  <c r="F15" i="5"/>
  <c r="H15" i="5" s="1"/>
  <c r="F16" i="5"/>
  <c r="F14" i="4"/>
  <c r="H14" i="4" s="1"/>
  <c r="F15" i="4"/>
  <c r="H15" i="4" s="1"/>
  <c r="F16" i="4"/>
  <c r="H16" i="4" s="1"/>
  <c r="F17" i="4"/>
  <c r="F14" i="3"/>
  <c r="F15" i="3"/>
  <c r="F16" i="3"/>
  <c r="F17" i="3"/>
  <c r="H16" i="8"/>
  <c r="E17" i="8"/>
  <c r="I16" i="8"/>
  <c r="E18" i="7"/>
  <c r="F18" i="7" s="1"/>
  <c r="I17" i="7"/>
  <c r="H17" i="7"/>
  <c r="I16" i="6"/>
  <c r="H16" i="6"/>
  <c r="E17" i="6"/>
  <c r="E16" i="5"/>
  <c r="E16" i="4"/>
  <c r="I16" i="4" s="1"/>
  <c r="I15" i="3"/>
  <c r="E17" i="3"/>
  <c r="F20" i="1"/>
  <c r="F16" i="1"/>
  <c r="F22" i="1"/>
  <c r="F18" i="1"/>
  <c r="H18" i="1" s="1"/>
  <c r="F21" i="1"/>
  <c r="H21" i="1" s="1"/>
  <c r="F17" i="1"/>
  <c r="H17" i="1" s="1"/>
  <c r="F19" i="1"/>
  <c r="F15" i="1"/>
  <c r="H15" i="1" s="1"/>
  <c r="E19" i="1"/>
  <c r="E20" i="1" s="1"/>
  <c r="E21" i="1" s="1"/>
  <c r="E22" i="1" s="1"/>
  <c r="H17" i="8" l="1"/>
  <c r="E18" i="8"/>
  <c r="F18" i="8" s="1"/>
  <c r="I17" i="8"/>
  <c r="I17" i="3"/>
  <c r="E19" i="7"/>
  <c r="F19" i="7" s="1"/>
  <c r="C26" i="7" s="1"/>
  <c r="I18" i="7"/>
  <c r="H18" i="7"/>
  <c r="I17" i="6"/>
  <c r="H17" i="6"/>
  <c r="E18" i="6"/>
  <c r="F18" i="6" s="1"/>
  <c r="I16" i="5"/>
  <c r="E17" i="5"/>
  <c r="E17" i="4"/>
  <c r="E18" i="3"/>
  <c r="H22" i="1"/>
  <c r="C34" i="7" l="1"/>
  <c r="H18" i="8"/>
  <c r="E19" i="8"/>
  <c r="F19" i="8" s="1"/>
  <c r="I18" i="8"/>
  <c r="I18" i="3"/>
  <c r="E20" i="7"/>
  <c r="F20" i="7" s="1"/>
  <c r="H19" i="7"/>
  <c r="I19" i="7"/>
  <c r="I18" i="6"/>
  <c r="H18" i="6"/>
  <c r="E19" i="6"/>
  <c r="F19" i="6" s="1"/>
  <c r="C26" i="6" s="1"/>
  <c r="H16" i="5"/>
  <c r="H17" i="5"/>
  <c r="E18" i="5"/>
  <c r="F18" i="5" s="1"/>
  <c r="I17" i="5"/>
  <c r="I17" i="4"/>
  <c r="E18" i="4"/>
  <c r="H17" i="4"/>
  <c r="E19" i="3"/>
  <c r="H14" i="1"/>
  <c r="C26" i="8" l="1"/>
  <c r="C30" i="8" s="1"/>
  <c r="H19" i="8"/>
  <c r="E20" i="8"/>
  <c r="F20" i="8" s="1"/>
  <c r="H20" i="8" s="1"/>
  <c r="I19" i="8"/>
  <c r="E21" i="7"/>
  <c r="F21" i="7" s="1"/>
  <c r="I20" i="7"/>
  <c r="H20" i="7"/>
  <c r="C27" i="6"/>
  <c r="C33" i="6" s="1"/>
  <c r="I19" i="6"/>
  <c r="H19" i="6"/>
  <c r="E20" i="6"/>
  <c r="F20" i="6" s="1"/>
  <c r="H18" i="5"/>
  <c r="E19" i="5"/>
  <c r="F19" i="5" s="1"/>
  <c r="C26" i="5" s="1"/>
  <c r="I18" i="5"/>
  <c r="I18" i="4"/>
  <c r="H18" i="4"/>
  <c r="E19" i="4"/>
  <c r="F19" i="4" s="1"/>
  <c r="C31" i="4" s="1"/>
  <c r="C33" i="4" s="1"/>
  <c r="I19" i="3"/>
  <c r="E20" i="3"/>
  <c r="H20" i="3" s="1"/>
  <c r="C27" i="8" l="1"/>
  <c r="C29" i="8" s="1"/>
  <c r="C30" i="5"/>
  <c r="C27" i="7"/>
  <c r="C29" i="7" s="1"/>
  <c r="E21" i="8"/>
  <c r="F21" i="8" s="1"/>
  <c r="I20" i="8"/>
  <c r="I21" i="7"/>
  <c r="H21" i="7"/>
  <c r="I20" i="6"/>
  <c r="H20" i="6"/>
  <c r="E21" i="6"/>
  <c r="F21" i="6" s="1"/>
  <c r="I19" i="5"/>
  <c r="H19" i="5"/>
  <c r="E20" i="5"/>
  <c r="F20" i="5" s="1"/>
  <c r="I19" i="4"/>
  <c r="E20" i="4"/>
  <c r="F20" i="4" s="1"/>
  <c r="H19" i="4"/>
  <c r="E21" i="3"/>
  <c r="H21" i="3" s="1"/>
  <c r="I20" i="3"/>
  <c r="H16" i="1"/>
  <c r="H21" i="8" l="1"/>
  <c r="I21" i="8"/>
  <c r="I21" i="6"/>
  <c r="H21" i="6"/>
  <c r="H20" i="5"/>
  <c r="E21" i="5"/>
  <c r="F21" i="5" s="1"/>
  <c r="I20" i="5"/>
  <c r="I20" i="4"/>
  <c r="H20" i="4"/>
  <c r="E21" i="4"/>
  <c r="F21" i="4" s="1"/>
  <c r="I21" i="3"/>
  <c r="C31" i="8" l="1"/>
  <c r="J21" i="8" s="1"/>
  <c r="H21" i="5"/>
  <c r="I21" i="5"/>
  <c r="I21" i="4"/>
  <c r="H21" i="4"/>
  <c r="J17" i="8" l="1"/>
  <c r="J20" i="8"/>
  <c r="J16" i="8"/>
  <c r="J19" i="8"/>
  <c r="J15" i="8"/>
  <c r="J18" i="8"/>
  <c r="H19" i="1"/>
  <c r="J22" i="8" l="1"/>
  <c r="H20" i="1"/>
</calcChain>
</file>

<file path=xl/sharedStrings.xml><?xml version="1.0" encoding="utf-8"?>
<sst xmlns="http://schemas.openxmlformats.org/spreadsheetml/2006/main" count="187" uniqueCount="45">
  <si>
    <t>VENCIMIENTO</t>
  </si>
  <si>
    <t>CUPON %</t>
  </si>
  <si>
    <t>INTERESES</t>
  </si>
  <si>
    <t>AMORTIZ.</t>
  </si>
  <si>
    <t>VN=</t>
  </si>
  <si>
    <t>Tasa de Cupon=</t>
  </si>
  <si>
    <t>Amortización=</t>
  </si>
  <si>
    <t>6 cuotas semestrales</t>
  </si>
  <si>
    <t>Numero de pagos por año=</t>
  </si>
  <si>
    <t>Fecha de Emisión=</t>
  </si>
  <si>
    <t>Fecha de Vencimiento=</t>
  </si>
  <si>
    <r>
      <t>Cupón= CF</t>
    </r>
    <r>
      <rPr>
        <b/>
        <vertAlign val="subscript"/>
        <sz val="11"/>
        <rFont val="Calibri"/>
        <family val="2"/>
        <scheme val="minor"/>
      </rPr>
      <t>t</t>
    </r>
  </si>
  <si>
    <t xml:space="preserve"> VALOR RESIDUAL</t>
  </si>
  <si>
    <t>Principales Condiciones de Emisión</t>
  </si>
  <si>
    <t>RENTA ANUAL ($)</t>
  </si>
  <si>
    <t>HOY:</t>
  </si>
  <si>
    <t>Dias Corridos:</t>
  </si>
  <si>
    <t>Dias del año:</t>
  </si>
  <si>
    <t>Int. Corridos:</t>
  </si>
  <si>
    <t>Valor Técnico:</t>
  </si>
  <si>
    <t>Paridad=</t>
  </si>
  <si>
    <t>SERVICIO</t>
  </si>
  <si>
    <t>Precio Mercado=</t>
  </si>
  <si>
    <t>Precio M.=</t>
  </si>
  <si>
    <t>Yield Anual=</t>
  </si>
  <si>
    <t>TIR=</t>
  </si>
  <si>
    <t>VA DE FLUJOS A TIR</t>
  </si>
  <si>
    <t>Vto.</t>
  </si>
  <si>
    <t>PRECIO DIRTY</t>
  </si>
  <si>
    <t>PRECIO CLEAN</t>
  </si>
  <si>
    <t>Tasa de Cupon =</t>
  </si>
  <si>
    <t>bono leo</t>
  </si>
  <si>
    <t>TIR</t>
  </si>
  <si>
    <t>YTM</t>
  </si>
  <si>
    <t>YIELD TO MATURITY</t>
  </si>
  <si>
    <t>SEMESTRAL</t>
  </si>
  <si>
    <t>=100+1.7</t>
  </si>
  <si>
    <t>=98/101.7</t>
  </si>
  <si>
    <t>4 CUOTAS IGUALES</t>
  </si>
  <si>
    <t>=4*(295/360)</t>
  </si>
  <si>
    <t>=0,04*(295/360)</t>
  </si>
  <si>
    <t>=4/(98-3.278)</t>
  </si>
  <si>
    <t>=100+3.278</t>
  </si>
  <si>
    <t>=98/103.278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</si>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</sst>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_-;\-* #,##0.00_-;_-* &quot;-&quot;??_-;_-@_-"/>
    <numFmt numFmtId="165" formatCode="&quot;$&quot;\ #,##0.00;[Red]\-&quot;$&quot;\ #,##0.00"/>
    <numFmt numFmtId="166" formatCode="[$-1540A]dd\-mmm\-yy;@"/>
    <numFmt numFmtId="167" formatCode="_-* #,##0.000_-;\-* #,##0.000_-;_-* &quot;-&quot;??_-;_-@_-"/>
    <numFmt numFmtId="168" formatCode="_-* #,##0.000_-;\-* #,##0.000_-;_-* &quot;-&quot;???_-;_-@_-"/>
    <numFmt numFmtId="169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166" fontId="0" fillId="2" borderId="1" xfId="0" applyNumberFormat="1" applyFill="1" applyBorder="1"/>
    <xf numFmtId="10" fontId="0" fillId="2" borderId="1" xfId="0" applyNumberFormat="1" applyFill="1" applyBorder="1"/>
    <xf numFmtId="164" fontId="0" fillId="2" borderId="1" xfId="1" applyFont="1" applyFill="1" applyBorder="1"/>
    <xf numFmtId="166" fontId="0" fillId="2" borderId="0" xfId="0" applyNumberFormat="1" applyFill="1"/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5" fillId="2" borderId="0" xfId="0" applyFont="1" applyFill="1"/>
    <xf numFmtId="167" fontId="0" fillId="2" borderId="1" xfId="1" applyNumberFormat="1" applyFont="1" applyFill="1" applyBorder="1"/>
    <xf numFmtId="49" fontId="0" fillId="2" borderId="0" xfId="0" applyNumberFormat="1" applyFill="1"/>
    <xf numFmtId="0" fontId="2" fillId="2" borderId="0" xfId="0" applyFont="1" applyFill="1"/>
    <xf numFmtId="167" fontId="2" fillId="2" borderId="0" xfId="1" applyNumberFormat="1" applyFont="1" applyFill="1"/>
    <xf numFmtId="168" fontId="0" fillId="2" borderId="0" xfId="0" applyNumberFormat="1" applyFill="1"/>
    <xf numFmtId="167" fontId="1" fillId="2" borderId="0" xfId="1" applyNumberFormat="1" applyFont="1" applyFill="1"/>
    <xf numFmtId="165" fontId="0" fillId="2" borderId="0" xfId="0" applyNumberFormat="1" applyFill="1"/>
    <xf numFmtId="169" fontId="0" fillId="2" borderId="0" xfId="2" applyNumberFormat="1" applyFont="1" applyFill="1"/>
    <xf numFmtId="10" fontId="0" fillId="2" borderId="0" xfId="2" applyNumberFormat="1" applyFont="1" applyFill="1"/>
    <xf numFmtId="166" fontId="0" fillId="2" borderId="2" xfId="0" applyNumberFormat="1" applyFill="1" applyBorder="1"/>
    <xf numFmtId="167" fontId="0" fillId="2" borderId="0" xfId="1" applyNumberFormat="1" applyFont="1" applyFill="1" applyBorder="1"/>
    <xf numFmtId="167" fontId="0" fillId="2" borderId="3" xfId="1" applyNumberFormat="1" applyFont="1" applyFill="1" applyBorder="1"/>
    <xf numFmtId="167" fontId="2" fillId="2" borderId="4" xfId="1" applyNumberFormat="1" applyFont="1" applyFill="1" applyBorder="1"/>
    <xf numFmtId="9" fontId="0" fillId="2" borderId="0" xfId="2" applyFont="1" applyFill="1"/>
    <xf numFmtId="0" fontId="0" fillId="4" borderId="0" xfId="0" applyFill="1"/>
    <xf numFmtId="166" fontId="0" fillId="4" borderId="2" xfId="0" applyNumberFormat="1" applyFill="1" applyBorder="1"/>
    <xf numFmtId="166" fontId="0" fillId="5" borderId="1" xfId="0" applyNumberFormat="1" applyFill="1" applyBorder="1"/>
    <xf numFmtId="164" fontId="0" fillId="5" borderId="1" xfId="1" applyFont="1" applyFill="1" applyBorder="1"/>
    <xf numFmtId="166" fontId="0" fillId="4" borderId="0" xfId="0" applyNumberFormat="1" applyFill="1"/>
    <xf numFmtId="166" fontId="0" fillId="4" borderId="1" xfId="0" applyNumberFormat="1" applyFill="1" applyBorder="1"/>
    <xf numFmtId="10" fontId="0" fillId="4" borderId="1" xfId="0" applyNumberFormat="1" applyFill="1" applyBorder="1"/>
    <xf numFmtId="164" fontId="0" fillId="4" borderId="1" xfId="1" applyFont="1" applyFill="1" applyBorder="1"/>
    <xf numFmtId="167" fontId="0" fillId="4" borderId="1" xfId="1" applyNumberFormat="1" applyFont="1" applyFill="1" applyBorder="1"/>
    <xf numFmtId="0" fontId="6" fillId="2" borderId="0" xfId="0" applyFont="1" applyFill="1"/>
    <xf numFmtId="0" fontId="7" fillId="2" borderId="0" xfId="0" applyFont="1" applyFill="1"/>
    <xf numFmtId="168" fontId="7" fillId="2" borderId="0" xfId="0" applyNumberFormat="1" applyFont="1" applyFill="1"/>
    <xf numFmtId="49" fontId="7" fillId="2" borderId="0" xfId="0" applyNumberFormat="1" applyFont="1" applyFill="1"/>
    <xf numFmtId="165" fontId="7" fillId="2" borderId="0" xfId="0" applyNumberFormat="1" applyFont="1" applyFill="1"/>
    <xf numFmtId="169" fontId="7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72742EA1-2191-4C03-AF8C-3C82C9D4ED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12</xdr:row>
      <xdr:rowOff>133350</xdr:rowOff>
    </xdr:from>
    <xdr:to>
      <xdr:col>9</xdr:col>
      <xdr:colOff>161925</xdr:colOff>
      <xdr:row>19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343775" y="2705100"/>
          <a:ext cx="190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14</xdr:row>
      <xdr:rowOff>28575</xdr:rowOff>
    </xdr:from>
    <xdr:to>
      <xdr:col>11</xdr:col>
      <xdr:colOff>104775</xdr:colOff>
      <xdr:row>17</xdr:row>
      <xdr:rowOff>123825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448550" y="2981325"/>
          <a:ext cx="14192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Disminuye</a:t>
          </a:r>
          <a:r>
            <a:rPr lang="es-AR" sz="1100" baseline="0"/>
            <a:t> conforme disminuye el valor residual</a:t>
          </a:r>
          <a:endParaRPr lang="es-AR" sz="1100"/>
        </a:p>
      </xdr:txBody>
    </xdr:sp>
    <xdr:clientData/>
  </xdr:twoCellAnchor>
  <xdr:twoCellAnchor>
    <xdr:from>
      <xdr:col>2</xdr:col>
      <xdr:colOff>76200</xdr:colOff>
      <xdr:row>23</xdr:row>
      <xdr:rowOff>0</xdr:rowOff>
    </xdr:from>
    <xdr:to>
      <xdr:col>8</xdr:col>
      <xdr:colOff>35409</xdr:colOff>
      <xdr:row>24</xdr:row>
      <xdr:rowOff>59953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8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600200" y="4667250"/>
              <a:ext cx="5607534" cy="25045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600" b="0" i="1">
                        <a:latin typeface="Cambria Math" panose="02040503050406030204" pitchFamily="18" charset="0"/>
                      </a:rPr>
                      <m:t>𝑅𝑒𝑛𝑡𝑎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𝑎𝑛𝑢𝑎𝑙</m:t>
                    </m:r>
                    <m:d>
                      <m:dPr>
                        <m:ctrlPr>
                          <a:rPr lang="es-A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$</m:t>
                        </m:r>
                      </m:e>
                    </m:d>
                    <m:r>
                      <a:rPr lang="es-AR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𝑅𝑒𝑛𝑡𝑎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𝑎𝑛𝑢𝑎𝑙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A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%</m:t>
                        </m:r>
                      </m:e>
                    </m:d>
                    <m:r>
                      <a:rPr lang="es-AR" sz="16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𝑉𝑅</m:t>
                    </m:r>
                    <m:r>
                      <a:rPr lang="es-AR" sz="1600" b="0" i="1">
                        <a:latin typeface="Cambria Math" panose="02040503050406030204" pitchFamily="18" charset="0"/>
                      </a:rPr>
                      <m:t>($)</m:t>
                    </m:r>
                  </m:oMath>
                </m:oMathPara>
              </a14:m>
              <a:endParaRPr lang="es-AR" sz="1600"/>
            </a:p>
          </xdr:txBody>
        </xdr:sp>
      </mc:Choice>
      <mc:Fallback xmlns="">
        <xdr:sp macro="" textlink="">
          <xdr:nvSpPr>
            <xdr:cNvPr id="6" name="CuadroTexto 8"/>
            <xdr:cNvSpPr txBox="1"/>
          </xdr:nvSpPr>
          <xdr:spPr>
            <a:xfrm>
              <a:off x="1600200" y="4667250"/>
              <a:ext cx="5607534" cy="25045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600" b="0" i="0">
                  <a:latin typeface="Cambria Math" panose="02040503050406030204" pitchFamily="18" charset="0"/>
                </a:rPr>
                <a:t>𝑅𝑒𝑛𝑡𝑎 𝑎𝑛𝑢𝑎𝑙($)=𝑅𝑒𝑛𝑡𝑎 𝑎𝑛𝑢𝑎𝑙 (%)∗𝑉𝑅($)</a:t>
              </a:r>
              <a:endParaRPr lang="es-AR" sz="16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</xdr:row>
      <xdr:rowOff>161925</xdr:rowOff>
    </xdr:from>
    <xdr:to>
      <xdr:col>9</xdr:col>
      <xdr:colOff>742950</xdr:colOff>
      <xdr:row>25</xdr:row>
      <xdr:rowOff>92870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771525" y="4829175"/>
              <a:ext cx="7400925" cy="50244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𝐼𝑛𝑡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.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𝐶𝑜𝑟𝑟𝑖𝑑𝑜𝑠</m:t>
                    </m:r>
                    <m:d>
                      <m:d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$</m:t>
                        </m:r>
                      </m:e>
                    </m:d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𝑅𝑒𝑛𝑡𝑎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𝑎𝑛𝑢𝑎𝑙</m:t>
                    </m:r>
                    <m:d>
                      <m:d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$</m:t>
                        </m:r>
                      </m:e>
                    </m:d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𝑑𝑖𝑎𝑠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𝑐𝑜𝑟𝑟𝑖𝑑𝑜𝑠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𝑒𝑛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𝑒𝑙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𝑝𝑒𝑟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𝑜𝑑𝑜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𝑐𝑜𝑟𝑟𝑖𝑒𝑛𝑡𝑒</m:t>
                        </m:r>
                      </m:num>
                      <m:den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𝑎𝑠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𝑑𝑒𝑙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ñ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𝑜</m:t>
                        </m:r>
                      </m:den>
                    </m:f>
                  </m:oMath>
                </m:oMathPara>
              </a14:m>
              <a:endParaRPr lang="es-AR" sz="1400"/>
            </a:p>
          </xdr:txBody>
        </xdr:sp>
      </mc:Choice>
      <mc:Fallback xmlns="">
        <xdr:sp macro="" textlink="">
          <xdr:nvSpPr>
            <xdr:cNvPr id="5" name="Rectángulo 4"/>
            <xdr:cNvSpPr/>
          </xdr:nvSpPr>
          <xdr:spPr>
            <a:xfrm>
              <a:off x="771525" y="4829175"/>
              <a:ext cx="7400925" cy="502445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𝐼𝑛𝑡. 𝐶𝑜𝑟𝑟𝑖𝑑𝑜𝑠($)=𝑅𝑒𝑛𝑡𝑎 𝑎𝑛𝑢𝑎𝑙($)∗(𝑑𝑖𝑎𝑠 𝑐𝑜𝑟𝑟𝑖𝑑𝑜𝑠 𝑒𝑛 𝑒𝑙 𝑝𝑒𝑟í𝑜𝑑𝑜 𝑐𝑜𝑟𝑟𝑖𝑒𝑛𝑡𝑒)/(𝑑í𝑎𝑠 𝑑𝑒𝑙 𝑎ñ𝑜)</a:t>
              </a:r>
              <a:endParaRPr lang="es-AR" sz="14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29</xdr:row>
      <xdr:rowOff>76200</xdr:rowOff>
    </xdr:from>
    <xdr:to>
      <xdr:col>4</xdr:col>
      <xdr:colOff>583034</xdr:colOff>
      <xdr:row>32</xdr:row>
      <xdr:rowOff>14776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/>
          </xdr:nvSpPr>
          <xdr:spPr>
            <a:xfrm>
              <a:off x="981075" y="5695950"/>
              <a:ext cx="3688184" cy="51007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𝑌𝑖𝑒𝑙𝑑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𝑎𝑛𝑢𝑎𝑙</m:t>
                    </m:r>
                    <m:d>
                      <m:d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%</m:t>
                        </m:r>
                      </m:e>
                    </m:d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𝑅𝑒𝑛𝑡𝑎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𝐴𝑛𝑢𝑎𝑙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($)</m:t>
                        </m:r>
                      </m:num>
                      <m:den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𝐶𝑜𝑡𝑖𝑧𝑎𝑐𝑖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𝐶𝑜𝑟𝑟𝑖𝑑𝑜𝑠</m:t>
                        </m:r>
                      </m:den>
                    </m:f>
                  </m:oMath>
                </m:oMathPara>
              </a14:m>
              <a:endParaRPr lang="es-AR" sz="1400"/>
            </a:p>
          </xdr:txBody>
        </xdr:sp>
      </mc:Choice>
      <mc:Fallback xmlns="">
        <xdr:sp macro="" textlink="">
          <xdr:nvSpPr>
            <xdr:cNvPr id="3" name="Rectángulo 2"/>
            <xdr:cNvSpPr/>
          </xdr:nvSpPr>
          <xdr:spPr>
            <a:xfrm>
              <a:off x="981075" y="5695950"/>
              <a:ext cx="3688184" cy="51007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𝑌𝑖𝑒𝑙𝑑 𝑎𝑛𝑢𝑎𝑙(%)=(𝑅𝑒𝑛𝑡𝑎 𝐴𝑛𝑢𝑎𝑙($))/(𝐶𝑜𝑡𝑖𝑧𝑎𝑐𝑖ó𝑛 −𝐼. 𝐶𝑜𝑟𝑟𝑖𝑑𝑜𝑠)</a:t>
              </a:r>
              <a:endParaRPr lang="es-AR" sz="14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26</xdr:row>
      <xdr:rowOff>142875</xdr:rowOff>
    </xdr:from>
    <xdr:to>
      <xdr:col>6</xdr:col>
      <xdr:colOff>5715</xdr:colOff>
      <xdr:row>28</xdr:row>
      <xdr:rowOff>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1428750" y="5314950"/>
              <a:ext cx="42633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𝑉𝑎𝑙𝑜𝑟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𝑐𝑛𝑖𝑐𝑜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𝑉𝑅</m:t>
                    </m:r>
                    <m:d>
                      <m:dPr>
                        <m:ctrlPr>
                          <a:rPr lang="es-AR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400" b="0" i="1">
                            <a:latin typeface="Cambria Math" panose="02040503050406030204" pitchFamily="18" charset="0"/>
                          </a:rPr>
                          <m:t>$</m:t>
                        </m:r>
                      </m:e>
                    </m:d>
                    <m:r>
                      <a:rPr lang="es-AR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𝐼𝑛𝑡𝑒𝑟𝑒𝑠𝑒𝑠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𝐶𝑜𝑟𝑟𝑖𝑑𝑜𝑠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($)</m:t>
                    </m:r>
                  </m:oMath>
                </m:oMathPara>
              </a14:m>
              <a:endParaRPr lang="es-AR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1428750" y="5314950"/>
              <a:ext cx="42633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𝑉𝑎𝑙𝑜𝑟 𝑇é𝑐𝑛𝑖𝑐𝑜=𝑉𝑅($)+𝐼𝑛𝑡𝑒𝑟𝑒𝑠𝑒𝑠 𝐶𝑜𝑟𝑟𝑖𝑑𝑜𝑠($)</a:t>
              </a:r>
              <a:endParaRPr lang="es-AR" sz="14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27</xdr:row>
      <xdr:rowOff>104775</xdr:rowOff>
    </xdr:from>
    <xdr:to>
      <xdr:col>5</xdr:col>
      <xdr:colOff>76201</xdr:colOff>
      <xdr:row>30</xdr:row>
      <xdr:rowOff>2058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419100" y="5724525"/>
              <a:ext cx="4505326" cy="4687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600" b="0" i="1">
                        <a:latin typeface="Cambria Math" panose="02040503050406030204" pitchFamily="18" charset="0"/>
                      </a:rPr>
                      <m:t>𝑃𝑎𝑟𝑖𝑑𝑎𝑑</m:t>
                    </m:r>
                    <m:d>
                      <m:dPr>
                        <m:ctrlPr>
                          <a:rPr lang="es-A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%</m:t>
                        </m:r>
                      </m:e>
                    </m:d>
                    <m:r>
                      <a:rPr lang="es-AR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AR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𝐼𝑛𝑣𝑒𝑟𝑠𝑖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𝐼𝑛𝑖𝑐𝑖𝑎𝑙</m:t>
                        </m:r>
                      </m:num>
                      <m:den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𝑉𝑎𝑙𝑜𝑟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é</m:t>
                        </m:r>
                        <m:r>
                          <a:rPr lang="es-AR" sz="1600" b="0" i="1">
                            <a:latin typeface="Cambria Math" panose="02040503050406030204" pitchFamily="18" charset="0"/>
                          </a:rPr>
                          <m:t>𝑐𝑛𝑖𝑐𝑜</m:t>
                        </m:r>
                      </m:den>
                    </m:f>
                  </m:oMath>
                </m:oMathPara>
              </a14:m>
              <a:endParaRPr lang="es-AR" sz="16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419100" y="5724525"/>
              <a:ext cx="4505326" cy="4687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600" b="0" i="0">
                  <a:latin typeface="Cambria Math" panose="02040503050406030204" pitchFamily="18" charset="0"/>
                </a:rPr>
                <a:t>𝑃𝑎𝑟𝑖𝑑𝑎𝑑(%)=(𝐼𝑛𝑣𝑒𝑟𝑠𝑖ó𝑛 𝐼𝑛𝑖𝑐𝑖𝑎𝑙)/(𝑉𝑎𝑙𝑜𝑟 𝑇é𝑐𝑛𝑖𝑐𝑜)</a:t>
              </a:r>
              <a:endParaRPr lang="es-AR" sz="16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2"/>
  <sheetViews>
    <sheetView workbookViewId="0">
      <selection activeCell="G17" sqref="G17"/>
    </sheetView>
  </sheetViews>
  <sheetFormatPr baseColWidth="10" defaultColWidth="11.5" defaultRowHeight="15" x14ac:dyDescent="0.2"/>
  <cols>
    <col min="1" max="1" width="11.5" style="6"/>
    <col min="2" max="2" width="13.5" style="6" customWidth="1"/>
    <col min="3" max="3" width="26" style="6" customWidth="1"/>
    <col min="4" max="16384" width="11.5" style="6"/>
  </cols>
  <sheetData>
    <row r="3" spans="2:8" ht="19" x14ac:dyDescent="0.25">
      <c r="B3" s="8" t="s">
        <v>13</v>
      </c>
    </row>
    <row r="4" spans="2:8" ht="19" x14ac:dyDescent="0.25">
      <c r="B4" s="8"/>
    </row>
    <row r="5" spans="2:8" x14ac:dyDescent="0.2">
      <c r="C5" s="6" t="s">
        <v>9</v>
      </c>
      <c r="D5" s="5">
        <v>44317</v>
      </c>
    </row>
    <row r="6" spans="2:8" x14ac:dyDescent="0.2">
      <c r="C6" s="6" t="s">
        <v>10</v>
      </c>
      <c r="D6" s="5">
        <v>45778</v>
      </c>
    </row>
    <row r="7" spans="2:8" x14ac:dyDescent="0.2">
      <c r="C7" s="6" t="s">
        <v>4</v>
      </c>
      <c r="D7" s="6">
        <v>100</v>
      </c>
    </row>
    <row r="8" spans="2:8" x14ac:dyDescent="0.2">
      <c r="C8" s="6" t="s">
        <v>6</v>
      </c>
      <c r="D8" s="6" t="s">
        <v>7</v>
      </c>
    </row>
    <row r="9" spans="2:8" x14ac:dyDescent="0.2">
      <c r="C9" s="6" t="s">
        <v>5</v>
      </c>
      <c r="D9" s="6">
        <v>0.04</v>
      </c>
    </row>
    <row r="10" spans="2:8" x14ac:dyDescent="0.2">
      <c r="C10" s="6" t="s">
        <v>8</v>
      </c>
      <c r="D10" s="6">
        <v>2</v>
      </c>
    </row>
    <row r="11" spans="2:8" x14ac:dyDescent="0.2">
      <c r="C11" s="15" t="s">
        <v>22</v>
      </c>
      <c r="D11" s="6">
        <v>98</v>
      </c>
    </row>
    <row r="12" spans="2:8" ht="32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</row>
    <row r="13" spans="2:8" x14ac:dyDescent="0.2">
      <c r="C13" s="18">
        <f ca="1">TODAY()+3</f>
        <v>45024</v>
      </c>
    </row>
    <row r="14" spans="2:8" x14ac:dyDescent="0.2">
      <c r="B14" s="1">
        <v>1</v>
      </c>
      <c r="C14" s="2">
        <v>44317</v>
      </c>
      <c r="D14" s="3">
        <v>0.04</v>
      </c>
      <c r="E14" s="3">
        <v>1</v>
      </c>
      <c r="F14" s="4">
        <f ca="1">IF(C14&lt;$C$13,0,(D14/2)*E14*100)</f>
        <v>0</v>
      </c>
      <c r="G14" s="4">
        <v>0</v>
      </c>
      <c r="H14" s="4">
        <f ca="1">F14+G14</f>
        <v>0</v>
      </c>
    </row>
    <row r="15" spans="2:8" x14ac:dyDescent="0.2">
      <c r="B15" s="1">
        <v>2</v>
      </c>
      <c r="C15" s="2">
        <v>44501</v>
      </c>
      <c r="D15" s="3">
        <v>0.04</v>
      </c>
      <c r="E15" s="3">
        <f>E14-G14/100</f>
        <v>1</v>
      </c>
      <c r="F15" s="4">
        <f t="shared" ref="F15:F22" ca="1" si="0">IF(C15&lt;$C$13,0,(D15/2)*E15*100)</f>
        <v>0</v>
      </c>
      <c r="G15" s="4">
        <v>0</v>
      </c>
      <c r="H15" s="4">
        <f t="shared" ref="H15:H22" ca="1" si="1">F15+G15</f>
        <v>0</v>
      </c>
    </row>
    <row r="16" spans="2:8" x14ac:dyDescent="0.2">
      <c r="B16" s="1">
        <v>3</v>
      </c>
      <c r="C16" s="2">
        <v>44682</v>
      </c>
      <c r="D16" s="3">
        <v>0.04</v>
      </c>
      <c r="E16" s="3">
        <f t="shared" ref="E16:E22" si="2">E15-G15/100</f>
        <v>1</v>
      </c>
      <c r="F16" s="4">
        <f t="shared" ca="1" si="0"/>
        <v>0</v>
      </c>
      <c r="G16" s="4">
        <v>0</v>
      </c>
      <c r="H16" s="4">
        <f t="shared" ca="1" si="1"/>
        <v>0</v>
      </c>
    </row>
    <row r="17" spans="2:8" x14ac:dyDescent="0.2">
      <c r="B17" s="1">
        <v>4</v>
      </c>
      <c r="C17" s="2">
        <v>44866</v>
      </c>
      <c r="D17" s="3">
        <v>0.04</v>
      </c>
      <c r="E17" s="3">
        <f t="shared" si="2"/>
        <v>1</v>
      </c>
      <c r="F17" s="4">
        <f t="shared" ca="1" si="0"/>
        <v>0</v>
      </c>
      <c r="G17" s="4">
        <v>16.66</v>
      </c>
      <c r="H17" s="4">
        <f ca="1">F17+G17</f>
        <v>16.66</v>
      </c>
    </row>
    <row r="18" spans="2:8" x14ac:dyDescent="0.2">
      <c r="B18" s="1">
        <v>5</v>
      </c>
      <c r="C18" s="2">
        <v>45047</v>
      </c>
      <c r="D18" s="3">
        <v>0.04</v>
      </c>
      <c r="E18" s="3">
        <f t="shared" si="2"/>
        <v>0.83340000000000003</v>
      </c>
      <c r="F18" s="4">
        <f t="shared" ca="1" si="0"/>
        <v>1.6668000000000003</v>
      </c>
      <c r="G18" s="4">
        <v>16.66</v>
      </c>
      <c r="H18" s="4">
        <f t="shared" ca="1" si="1"/>
        <v>18.326799999999999</v>
      </c>
    </row>
    <row r="19" spans="2:8" x14ac:dyDescent="0.2">
      <c r="B19" s="1">
        <v>6</v>
      </c>
      <c r="C19" s="2">
        <v>45231</v>
      </c>
      <c r="D19" s="3">
        <v>0.04</v>
      </c>
      <c r="E19" s="3">
        <f t="shared" si="2"/>
        <v>0.66680000000000006</v>
      </c>
      <c r="F19" s="4">
        <f t="shared" ca="1" si="0"/>
        <v>1.3336000000000001</v>
      </c>
      <c r="G19" s="4">
        <v>16.66</v>
      </c>
      <c r="H19" s="4">
        <f t="shared" ca="1" si="1"/>
        <v>17.993600000000001</v>
      </c>
    </row>
    <row r="20" spans="2:8" x14ac:dyDescent="0.2">
      <c r="B20" s="1">
        <v>7</v>
      </c>
      <c r="C20" s="2">
        <v>45413</v>
      </c>
      <c r="D20" s="3">
        <v>0.04</v>
      </c>
      <c r="E20" s="3">
        <f t="shared" si="2"/>
        <v>0.50020000000000009</v>
      </c>
      <c r="F20" s="4">
        <f t="shared" ca="1" si="0"/>
        <v>1.0004000000000002</v>
      </c>
      <c r="G20" s="4">
        <v>16.66</v>
      </c>
      <c r="H20" s="4">
        <f t="shared" ca="1" si="1"/>
        <v>17.660399999999999</v>
      </c>
    </row>
    <row r="21" spans="2:8" x14ac:dyDescent="0.2">
      <c r="B21" s="1">
        <v>8</v>
      </c>
      <c r="C21" s="2">
        <v>45597</v>
      </c>
      <c r="D21" s="3">
        <v>0.04</v>
      </c>
      <c r="E21" s="3">
        <f t="shared" si="2"/>
        <v>0.33360000000000012</v>
      </c>
      <c r="F21" s="4">
        <f t="shared" ca="1" si="0"/>
        <v>0.66720000000000024</v>
      </c>
      <c r="G21" s="4">
        <v>16.66</v>
      </c>
      <c r="H21" s="4">
        <f t="shared" ca="1" si="1"/>
        <v>17.327200000000001</v>
      </c>
    </row>
    <row r="22" spans="2:8" x14ac:dyDescent="0.2">
      <c r="B22" s="1">
        <v>9</v>
      </c>
      <c r="C22" s="2">
        <v>45778</v>
      </c>
      <c r="D22" s="3">
        <v>0.04</v>
      </c>
      <c r="E22" s="3">
        <f t="shared" si="2"/>
        <v>0.16700000000000012</v>
      </c>
      <c r="F22" s="4">
        <f t="shared" ca="1" si="0"/>
        <v>0.3340000000000003</v>
      </c>
      <c r="G22" s="4">
        <v>16.7</v>
      </c>
      <c r="H22" s="4">
        <f t="shared" ca="1" si="1"/>
        <v>17.033999999999999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9"/>
  <sheetViews>
    <sheetView zoomScale="175" zoomScaleNormal="175" workbookViewId="0">
      <selection activeCell="B28" sqref="B28"/>
    </sheetView>
  </sheetViews>
  <sheetFormatPr baseColWidth="10" defaultColWidth="11.5" defaultRowHeight="15" x14ac:dyDescent="0.2"/>
  <cols>
    <col min="1" max="1" width="11.5" style="6"/>
    <col min="2" max="2" width="13.5" style="6" customWidth="1"/>
    <col min="3" max="3" width="26" style="6" customWidth="1"/>
    <col min="4" max="16384" width="11.5" style="6"/>
  </cols>
  <sheetData>
    <row r="3" spans="2:6" ht="19" x14ac:dyDescent="0.25">
      <c r="B3" s="8" t="s">
        <v>13</v>
      </c>
    </row>
    <row r="4" spans="2:6" ht="19" x14ac:dyDescent="0.25">
      <c r="B4" s="8"/>
    </row>
    <row r="5" spans="2:6" x14ac:dyDescent="0.2">
      <c r="C5" s="6" t="s">
        <v>9</v>
      </c>
      <c r="D5" s="27">
        <v>43252</v>
      </c>
      <c r="E5" s="23"/>
    </row>
    <row r="6" spans="2:6" x14ac:dyDescent="0.2">
      <c r="C6" s="6" t="s">
        <v>10</v>
      </c>
      <c r="D6" s="27">
        <v>45809</v>
      </c>
      <c r="E6" s="23"/>
    </row>
    <row r="7" spans="2:6" x14ac:dyDescent="0.2">
      <c r="C7" s="6" t="s">
        <v>4</v>
      </c>
      <c r="D7" s="23">
        <v>100</v>
      </c>
      <c r="E7" s="23"/>
    </row>
    <row r="8" spans="2:6" x14ac:dyDescent="0.2">
      <c r="C8" s="6" t="s">
        <v>6</v>
      </c>
      <c r="D8" s="23" t="s">
        <v>7</v>
      </c>
      <c r="E8" s="23"/>
    </row>
    <row r="9" spans="2:6" x14ac:dyDescent="0.2">
      <c r="C9" s="6" t="s">
        <v>30</v>
      </c>
      <c r="D9" s="23">
        <v>0.08</v>
      </c>
      <c r="E9" s="23"/>
    </row>
    <row r="10" spans="2:6" x14ac:dyDescent="0.2">
      <c r="C10" s="6" t="s">
        <v>8</v>
      </c>
      <c r="D10" s="23">
        <v>2</v>
      </c>
      <c r="E10" s="23" t="s">
        <v>35</v>
      </c>
    </row>
    <row r="11" spans="2:6" x14ac:dyDescent="0.2">
      <c r="C11" s="15" t="s">
        <v>22</v>
      </c>
      <c r="D11" s="23">
        <v>98</v>
      </c>
      <c r="E11" s="23"/>
    </row>
    <row r="12" spans="2:6" ht="32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3</v>
      </c>
    </row>
    <row r="13" spans="2:6" x14ac:dyDescent="0.2">
      <c r="C13" s="18">
        <f ca="1">TODAY()+2</f>
        <v>45023</v>
      </c>
    </row>
    <row r="14" spans="2:6" x14ac:dyDescent="0.2">
      <c r="B14" s="1">
        <v>1</v>
      </c>
      <c r="C14" s="2">
        <v>43252</v>
      </c>
      <c r="D14" s="3">
        <v>0.04</v>
      </c>
      <c r="E14" s="3">
        <v>1</v>
      </c>
      <c r="F14" s="4">
        <v>0</v>
      </c>
    </row>
    <row r="15" spans="2:6" x14ac:dyDescent="0.2">
      <c r="B15" s="1">
        <v>2</v>
      </c>
      <c r="C15" s="2">
        <v>43435</v>
      </c>
      <c r="D15" s="3">
        <v>0.04</v>
      </c>
      <c r="E15" s="3">
        <f t="shared" ref="E15:E22" si="0">E14-F14/100</f>
        <v>1</v>
      </c>
      <c r="F15" s="4">
        <v>0</v>
      </c>
    </row>
    <row r="16" spans="2:6" x14ac:dyDescent="0.2">
      <c r="B16" s="1">
        <v>3</v>
      </c>
      <c r="C16" s="2">
        <v>43617</v>
      </c>
      <c r="D16" s="3">
        <v>0.04</v>
      </c>
      <c r="E16" s="3">
        <f t="shared" si="0"/>
        <v>1</v>
      </c>
      <c r="F16" s="4">
        <v>0</v>
      </c>
    </row>
    <row r="17" spans="2:6" x14ac:dyDescent="0.2">
      <c r="B17" s="1">
        <v>4</v>
      </c>
      <c r="C17" s="28">
        <v>43800</v>
      </c>
      <c r="D17" s="29">
        <v>0.04</v>
      </c>
      <c r="E17" s="29">
        <f t="shared" si="0"/>
        <v>1</v>
      </c>
      <c r="F17" s="30">
        <v>0</v>
      </c>
    </row>
    <row r="18" spans="2:6" x14ac:dyDescent="0.2">
      <c r="B18" s="1">
        <v>5</v>
      </c>
      <c r="C18" s="2">
        <v>43983</v>
      </c>
      <c r="D18" s="3">
        <v>0.04</v>
      </c>
      <c r="E18" s="3">
        <f t="shared" si="0"/>
        <v>1</v>
      </c>
      <c r="F18" s="4">
        <v>0</v>
      </c>
    </row>
    <row r="19" spans="2:6" x14ac:dyDescent="0.2">
      <c r="B19" s="1">
        <v>6</v>
      </c>
      <c r="C19" s="2">
        <v>44166</v>
      </c>
      <c r="D19" s="3">
        <v>0.04</v>
      </c>
      <c r="E19" s="3">
        <f t="shared" si="0"/>
        <v>1</v>
      </c>
      <c r="F19" s="4">
        <v>0</v>
      </c>
    </row>
    <row r="20" spans="2:6" x14ac:dyDescent="0.2">
      <c r="B20" s="1">
        <v>7</v>
      </c>
      <c r="C20" s="2">
        <v>44348</v>
      </c>
      <c r="D20" s="3">
        <v>0.04</v>
      </c>
      <c r="E20" s="3">
        <f t="shared" si="0"/>
        <v>1</v>
      </c>
      <c r="F20" s="4">
        <v>0</v>
      </c>
    </row>
    <row r="21" spans="2:6" x14ac:dyDescent="0.2">
      <c r="B21" s="1">
        <v>8</v>
      </c>
      <c r="C21" s="2">
        <v>44531</v>
      </c>
      <c r="D21" s="3">
        <v>0.04</v>
      </c>
      <c r="E21" s="3">
        <f t="shared" si="0"/>
        <v>1</v>
      </c>
      <c r="F21" s="4">
        <v>0</v>
      </c>
    </row>
    <row r="22" spans="2:6" x14ac:dyDescent="0.2">
      <c r="B22" s="1">
        <v>9</v>
      </c>
      <c r="C22" s="2">
        <v>44713</v>
      </c>
      <c r="D22" s="3">
        <v>0.04</v>
      </c>
      <c r="E22" s="3">
        <f t="shared" si="0"/>
        <v>1</v>
      </c>
      <c r="F22" s="4">
        <v>0</v>
      </c>
    </row>
    <row r="23" spans="2:6" x14ac:dyDescent="0.2">
      <c r="B23" s="1">
        <v>10</v>
      </c>
      <c r="C23" s="2">
        <v>44896</v>
      </c>
      <c r="D23" s="3">
        <v>0.04</v>
      </c>
      <c r="E23" s="3">
        <f t="shared" ref="E23:E28" si="1">E22-F22/100</f>
        <v>1</v>
      </c>
      <c r="F23" s="4">
        <v>16.66</v>
      </c>
    </row>
    <row r="24" spans="2:6" x14ac:dyDescent="0.2">
      <c r="B24" s="1">
        <v>11</v>
      </c>
      <c r="C24" s="2">
        <v>45078</v>
      </c>
      <c r="D24" s="3">
        <v>0.04</v>
      </c>
      <c r="E24" s="3">
        <f t="shared" si="1"/>
        <v>0.83340000000000003</v>
      </c>
      <c r="F24" s="4">
        <v>16.66</v>
      </c>
    </row>
    <row r="25" spans="2:6" x14ac:dyDescent="0.2">
      <c r="B25" s="1">
        <v>12</v>
      </c>
      <c r="C25" s="2">
        <v>45261</v>
      </c>
      <c r="D25" s="3">
        <v>0.04</v>
      </c>
      <c r="E25" s="3">
        <f t="shared" si="1"/>
        <v>0.66680000000000006</v>
      </c>
      <c r="F25" s="4">
        <v>16.66</v>
      </c>
    </row>
    <row r="26" spans="2:6" x14ac:dyDescent="0.2">
      <c r="B26" s="1">
        <v>13</v>
      </c>
      <c r="C26" s="2">
        <v>45444</v>
      </c>
      <c r="D26" s="3">
        <v>0.04</v>
      </c>
      <c r="E26" s="3">
        <f t="shared" si="1"/>
        <v>0.50020000000000009</v>
      </c>
      <c r="F26" s="4">
        <v>16.66</v>
      </c>
    </row>
    <row r="27" spans="2:6" x14ac:dyDescent="0.2">
      <c r="B27" s="1">
        <v>14</v>
      </c>
      <c r="C27" s="2">
        <v>45627</v>
      </c>
      <c r="D27" s="3">
        <v>0.04</v>
      </c>
      <c r="E27" s="3">
        <f t="shared" si="1"/>
        <v>0.33360000000000012</v>
      </c>
      <c r="F27" s="4">
        <v>16.66</v>
      </c>
    </row>
    <row r="28" spans="2:6" x14ac:dyDescent="0.2">
      <c r="B28" s="1">
        <v>15</v>
      </c>
      <c r="C28" s="2">
        <v>45809</v>
      </c>
      <c r="D28" s="3">
        <v>0.04</v>
      </c>
      <c r="E28" s="3">
        <f t="shared" si="1"/>
        <v>0.16700000000000012</v>
      </c>
      <c r="F28" s="4">
        <v>16.7</v>
      </c>
    </row>
    <row r="29" spans="2:6" x14ac:dyDescent="0.2">
      <c r="B29" s="1"/>
      <c r="C29" s="2"/>
      <c r="D29" s="3"/>
      <c r="E29" s="3"/>
      <c r="F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24"/>
  <sheetViews>
    <sheetView zoomScale="130" zoomScaleNormal="130" workbookViewId="0">
      <selection activeCell="I19" sqref="I19"/>
    </sheetView>
  </sheetViews>
  <sheetFormatPr baseColWidth="10" defaultColWidth="11.5" defaultRowHeight="15" x14ac:dyDescent="0.2"/>
  <cols>
    <col min="1" max="2" width="11.5" style="6"/>
    <col min="3" max="3" width="18.1640625" style="6" customWidth="1"/>
    <col min="4" max="4" width="26.83203125" style="6" customWidth="1"/>
    <col min="5" max="5" width="10.5" style="6" customWidth="1"/>
    <col min="6" max="6" width="11.5" style="6"/>
    <col min="7" max="7" width="10.1640625" style="6" bestFit="1" customWidth="1"/>
    <col min="8" max="8" width="9.83203125" style="6" bestFit="1" customWidth="1"/>
    <col min="9" max="9" width="10.1640625" style="6" bestFit="1" customWidth="1"/>
    <col min="10" max="10" width="8.5" style="6" customWidth="1"/>
    <col min="11" max="11" width="14.83203125" style="6" customWidth="1"/>
    <col min="12" max="12" width="5.33203125" style="6" customWidth="1"/>
    <col min="13" max="16384" width="11.5" style="6"/>
  </cols>
  <sheetData>
    <row r="3" spans="2:9" ht="19" x14ac:dyDescent="0.25">
      <c r="B3" s="8" t="s">
        <v>13</v>
      </c>
    </row>
    <row r="4" spans="2:9" ht="19" x14ac:dyDescent="0.25">
      <c r="B4" s="8"/>
    </row>
    <row r="5" spans="2:9" x14ac:dyDescent="0.2">
      <c r="C5" s="6" t="s">
        <v>9</v>
      </c>
      <c r="D5" s="5">
        <v>43252</v>
      </c>
    </row>
    <row r="6" spans="2:9" x14ac:dyDescent="0.2">
      <c r="C6" s="6" t="s">
        <v>10</v>
      </c>
      <c r="D6" s="5">
        <v>45809</v>
      </c>
    </row>
    <row r="7" spans="2:9" x14ac:dyDescent="0.2">
      <c r="C7" s="6" t="s">
        <v>4</v>
      </c>
      <c r="D7" s="6">
        <v>100</v>
      </c>
      <c r="H7" s="6">
        <f>100/4</f>
        <v>25</v>
      </c>
    </row>
    <row r="8" spans="2:9" x14ac:dyDescent="0.2">
      <c r="C8" s="6" t="s">
        <v>6</v>
      </c>
      <c r="D8" s="6" t="s">
        <v>38</v>
      </c>
    </row>
    <row r="9" spans="2:9" x14ac:dyDescent="0.2">
      <c r="C9" s="6" t="s">
        <v>5</v>
      </c>
      <c r="D9" s="6">
        <v>0.04</v>
      </c>
      <c r="F9" s="6">
        <f>4/100</f>
        <v>0.04</v>
      </c>
    </row>
    <row r="10" spans="2:9" x14ac:dyDescent="0.2">
      <c r="C10" s="6" t="s">
        <v>8</v>
      </c>
      <c r="D10" s="6">
        <v>1</v>
      </c>
    </row>
    <row r="11" spans="2:9" x14ac:dyDescent="0.2">
      <c r="C11" s="15" t="s">
        <v>22</v>
      </c>
      <c r="D11" s="6">
        <v>98</v>
      </c>
    </row>
    <row r="12" spans="2:9" ht="32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</row>
    <row r="13" spans="2:9" x14ac:dyDescent="0.2">
      <c r="C13" s="18">
        <f ca="1">TODAY()+3</f>
        <v>45024</v>
      </c>
    </row>
    <row r="14" spans="2:9" x14ac:dyDescent="0.2">
      <c r="B14" s="1">
        <v>1</v>
      </c>
      <c r="C14" s="2">
        <v>43252</v>
      </c>
      <c r="D14" s="3">
        <v>0.04</v>
      </c>
      <c r="E14" s="3">
        <v>1</v>
      </c>
      <c r="F14" s="4">
        <f ca="1">IF(C14&lt;$C$13,0,(D14)*E14*100)</f>
        <v>0</v>
      </c>
      <c r="G14" s="4">
        <v>0</v>
      </c>
      <c r="H14" s="4">
        <f ca="1">IF(C14&lt;$C$13,,F14+G14)</f>
        <v>0</v>
      </c>
      <c r="I14" s="9">
        <f t="shared" ref="I14:I21" si="0">E14*D14*100</f>
        <v>4</v>
      </c>
    </row>
    <row r="15" spans="2:9" x14ac:dyDescent="0.2">
      <c r="B15" s="1">
        <v>2</v>
      </c>
      <c r="C15" s="2">
        <v>43617</v>
      </c>
      <c r="D15" s="3">
        <v>0.04</v>
      </c>
      <c r="E15" s="3">
        <f t="shared" ref="E15:E21" si="1">E14-G14/100</f>
        <v>1</v>
      </c>
      <c r="F15" s="4">
        <f t="shared" ref="F15:F21" ca="1" si="2">IF(C15&lt;$C$13,0,(D15)*E15*100)</f>
        <v>0</v>
      </c>
      <c r="G15" s="4">
        <v>0</v>
      </c>
      <c r="H15" s="4">
        <f t="shared" ref="H15:H21" ca="1" si="3">IF(C15&lt;$C$13,,F15+G15)</f>
        <v>0</v>
      </c>
      <c r="I15" s="9">
        <f t="shared" si="0"/>
        <v>4</v>
      </c>
    </row>
    <row r="16" spans="2:9" x14ac:dyDescent="0.2">
      <c r="B16" s="1">
        <v>3</v>
      </c>
      <c r="C16" s="2">
        <v>43983</v>
      </c>
      <c r="D16" s="3">
        <v>0.04</v>
      </c>
      <c r="E16" s="3">
        <f t="shared" si="1"/>
        <v>1</v>
      </c>
      <c r="F16" s="4">
        <f t="shared" ca="1" si="2"/>
        <v>0</v>
      </c>
      <c r="G16" s="4">
        <v>0</v>
      </c>
      <c r="H16" s="4">
        <f t="shared" ca="1" si="3"/>
        <v>0</v>
      </c>
      <c r="I16" s="9">
        <f t="shared" si="0"/>
        <v>4</v>
      </c>
    </row>
    <row r="17" spans="2:9" x14ac:dyDescent="0.2">
      <c r="B17" s="1">
        <v>4</v>
      </c>
      <c r="C17" s="2">
        <v>44348</v>
      </c>
      <c r="D17" s="3">
        <v>0.04</v>
      </c>
      <c r="E17" s="3">
        <f t="shared" si="1"/>
        <v>1</v>
      </c>
      <c r="F17" s="4">
        <f t="shared" ca="1" si="2"/>
        <v>0</v>
      </c>
      <c r="G17" s="4">
        <v>0</v>
      </c>
      <c r="H17" s="4">
        <f t="shared" ca="1" si="3"/>
        <v>0</v>
      </c>
      <c r="I17" s="9">
        <f t="shared" si="0"/>
        <v>4</v>
      </c>
    </row>
    <row r="18" spans="2:9" x14ac:dyDescent="0.2">
      <c r="B18" s="1">
        <v>5</v>
      </c>
      <c r="C18" s="2">
        <v>44713</v>
      </c>
      <c r="D18" s="3">
        <v>0.04</v>
      </c>
      <c r="E18" s="3">
        <f t="shared" si="1"/>
        <v>1</v>
      </c>
      <c r="F18" s="4">
        <f t="shared" ca="1" si="2"/>
        <v>0</v>
      </c>
      <c r="G18" s="4">
        <v>25</v>
      </c>
      <c r="H18" s="4">
        <f t="shared" ca="1" si="3"/>
        <v>0</v>
      </c>
      <c r="I18" s="9">
        <f t="shared" si="0"/>
        <v>4</v>
      </c>
    </row>
    <row r="19" spans="2:9" x14ac:dyDescent="0.2">
      <c r="B19" s="1">
        <v>6</v>
      </c>
      <c r="C19" s="2">
        <v>45078</v>
      </c>
      <c r="D19" s="3">
        <v>0.04</v>
      </c>
      <c r="E19" s="3">
        <f t="shared" si="1"/>
        <v>0.75</v>
      </c>
      <c r="F19" s="4">
        <f t="shared" ca="1" si="2"/>
        <v>3</v>
      </c>
      <c r="G19" s="4">
        <v>25</v>
      </c>
      <c r="H19" s="4">
        <f ca="1">IF(C19&lt;$C$13,,F19+G19)</f>
        <v>28</v>
      </c>
      <c r="I19" s="9">
        <f t="shared" si="0"/>
        <v>3</v>
      </c>
    </row>
    <row r="20" spans="2:9" x14ac:dyDescent="0.2">
      <c r="B20" s="1">
        <v>7</v>
      </c>
      <c r="C20" s="2">
        <v>45444</v>
      </c>
      <c r="D20" s="3">
        <v>0.04</v>
      </c>
      <c r="E20" s="3">
        <f t="shared" si="1"/>
        <v>0.5</v>
      </c>
      <c r="F20" s="4">
        <f t="shared" ca="1" si="2"/>
        <v>2</v>
      </c>
      <c r="G20" s="4">
        <v>25</v>
      </c>
      <c r="H20" s="4">
        <f t="shared" ca="1" si="3"/>
        <v>27</v>
      </c>
      <c r="I20" s="9">
        <f t="shared" si="0"/>
        <v>2</v>
      </c>
    </row>
    <row r="21" spans="2:9" x14ac:dyDescent="0.2">
      <c r="B21" s="1">
        <v>8</v>
      </c>
      <c r="C21" s="2">
        <v>45809</v>
      </c>
      <c r="D21" s="3">
        <v>0.04</v>
      </c>
      <c r="E21" s="3">
        <f t="shared" si="1"/>
        <v>0.25</v>
      </c>
      <c r="F21" s="4">
        <f t="shared" ca="1" si="2"/>
        <v>1</v>
      </c>
      <c r="G21" s="4">
        <v>25</v>
      </c>
      <c r="H21" s="4">
        <f t="shared" ca="1" si="3"/>
        <v>26</v>
      </c>
      <c r="I21" s="9">
        <f t="shared" si="0"/>
        <v>1</v>
      </c>
    </row>
    <row r="24" spans="2:9" x14ac:dyDescent="0.2">
      <c r="I24" s="6">
        <f>D19*0.75*100</f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33"/>
  <sheetViews>
    <sheetView zoomScale="145" zoomScaleNormal="145" workbookViewId="0">
      <selection activeCell="C31" sqref="C31"/>
    </sheetView>
  </sheetViews>
  <sheetFormatPr baseColWidth="10" defaultColWidth="11.5" defaultRowHeight="15" x14ac:dyDescent="0.2"/>
  <cols>
    <col min="1" max="1" width="11.5" style="6"/>
    <col min="2" max="2" width="12.5" style="6" customWidth="1"/>
    <col min="3" max="3" width="26.83203125" style="6" customWidth="1"/>
    <col min="4" max="4" width="10.5" style="6" customWidth="1"/>
    <col min="5" max="5" width="11.5" style="6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8.5" style="6" customWidth="1"/>
    <col min="10" max="10" width="14.83203125" style="6" customWidth="1"/>
    <col min="11" max="11" width="5.33203125" style="6" customWidth="1"/>
    <col min="12" max="16384" width="11.5" style="6"/>
  </cols>
  <sheetData>
    <row r="3" spans="2:9" ht="19" x14ac:dyDescent="0.25">
      <c r="B3" s="8" t="s">
        <v>13</v>
      </c>
    </row>
    <row r="4" spans="2:9" ht="19" x14ac:dyDescent="0.25">
      <c r="B4" s="8"/>
    </row>
    <row r="5" spans="2:9" x14ac:dyDescent="0.2">
      <c r="C5" s="6" t="s">
        <v>9</v>
      </c>
      <c r="D5" s="5">
        <v>43252</v>
      </c>
    </row>
    <row r="6" spans="2:9" x14ac:dyDescent="0.2">
      <c r="C6" s="6" t="s">
        <v>10</v>
      </c>
      <c r="D6" s="5">
        <v>45809</v>
      </c>
    </row>
    <row r="7" spans="2:9" x14ac:dyDescent="0.2">
      <c r="C7" s="6" t="s">
        <v>4</v>
      </c>
      <c r="D7" s="6">
        <v>100</v>
      </c>
    </row>
    <row r="8" spans="2:9" x14ac:dyDescent="0.2">
      <c r="C8" s="23" t="s">
        <v>6</v>
      </c>
      <c r="D8" s="23" t="s">
        <v>27</v>
      </c>
    </row>
    <row r="9" spans="2:9" x14ac:dyDescent="0.2">
      <c r="C9" s="23" t="s">
        <v>5</v>
      </c>
      <c r="D9" s="23">
        <v>0.04</v>
      </c>
    </row>
    <row r="10" spans="2:9" x14ac:dyDescent="0.2">
      <c r="C10" s="6" t="s">
        <v>8</v>
      </c>
      <c r="D10" s="6">
        <v>1</v>
      </c>
    </row>
    <row r="11" spans="2:9" x14ac:dyDescent="0.2">
      <c r="C11" s="15" t="s">
        <v>22</v>
      </c>
      <c r="D11" s="6">
        <v>98</v>
      </c>
    </row>
    <row r="12" spans="2:9" ht="48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</row>
    <row r="13" spans="2:9" x14ac:dyDescent="0.2">
      <c r="C13" s="24">
        <f ca="1">TODAY()+3</f>
        <v>45024</v>
      </c>
    </row>
    <row r="14" spans="2:9" x14ac:dyDescent="0.2">
      <c r="B14" s="1">
        <v>1</v>
      </c>
      <c r="C14" s="28">
        <v>43252</v>
      </c>
      <c r="D14" s="29">
        <v>0.04</v>
      </c>
      <c r="E14" s="29">
        <v>1</v>
      </c>
      <c r="F14" s="4">
        <f ca="1">IF(C14&lt;$C$13,0,(D14)*E14*100)</f>
        <v>0</v>
      </c>
      <c r="G14" s="4">
        <v>0</v>
      </c>
      <c r="H14" s="4">
        <f ca="1">F14+G14</f>
        <v>0</v>
      </c>
      <c r="I14" s="31">
        <f>E14*D14*100</f>
        <v>4</v>
      </c>
    </row>
    <row r="15" spans="2:9" x14ac:dyDescent="0.2">
      <c r="B15" s="1">
        <v>2</v>
      </c>
      <c r="C15" s="28">
        <v>43617</v>
      </c>
      <c r="D15" s="29">
        <v>0.04</v>
      </c>
      <c r="E15" s="29">
        <f>E14-G14/100</f>
        <v>1</v>
      </c>
      <c r="F15" s="4">
        <f t="shared" ref="F15:F21" ca="1" si="0">IF(C15&lt;$C$13,0,(D15)*E15*100)</f>
        <v>0</v>
      </c>
      <c r="G15" s="4">
        <v>0</v>
      </c>
      <c r="H15" s="4">
        <f t="shared" ref="H15:H21" ca="1" si="1">F15+G15</f>
        <v>0</v>
      </c>
      <c r="I15" s="31">
        <f t="shared" ref="I15:I21" si="2">E15*D15*100</f>
        <v>4</v>
      </c>
    </row>
    <row r="16" spans="2:9" x14ac:dyDescent="0.2">
      <c r="B16" s="1">
        <v>3</v>
      </c>
      <c r="C16" s="28">
        <v>43983</v>
      </c>
      <c r="D16" s="29">
        <v>0.04</v>
      </c>
      <c r="E16" s="29">
        <f t="shared" ref="E16:E21" si="3">E15-G15/100</f>
        <v>1</v>
      </c>
      <c r="F16" s="4">
        <f t="shared" ca="1" si="0"/>
        <v>0</v>
      </c>
      <c r="G16" s="4">
        <v>0</v>
      </c>
      <c r="H16" s="4">
        <f ca="1">F16+G16</f>
        <v>0</v>
      </c>
      <c r="I16" s="31">
        <f>E16*D16*100</f>
        <v>4</v>
      </c>
    </row>
    <row r="17" spans="2:9" x14ac:dyDescent="0.2">
      <c r="B17" s="1">
        <v>4</v>
      </c>
      <c r="C17" s="28">
        <v>44348</v>
      </c>
      <c r="D17" s="29">
        <v>0.04</v>
      </c>
      <c r="E17" s="29">
        <f t="shared" si="3"/>
        <v>1</v>
      </c>
      <c r="F17" s="4">
        <f t="shared" ca="1" si="0"/>
        <v>0</v>
      </c>
      <c r="G17" s="4">
        <v>0</v>
      </c>
      <c r="H17" s="4">
        <f t="shared" ca="1" si="1"/>
        <v>0</v>
      </c>
      <c r="I17" s="31">
        <f t="shared" si="2"/>
        <v>4</v>
      </c>
    </row>
    <row r="18" spans="2:9" x14ac:dyDescent="0.2">
      <c r="B18" s="1">
        <v>5</v>
      </c>
      <c r="C18" s="28">
        <v>44713</v>
      </c>
      <c r="D18" s="29">
        <v>0.04</v>
      </c>
      <c r="E18" s="29">
        <f t="shared" si="3"/>
        <v>1</v>
      </c>
      <c r="F18" s="4">
        <f ca="1">IF(C18&lt;$C$13,0,(D18)*E18*100)</f>
        <v>0</v>
      </c>
      <c r="G18" s="4">
        <v>0</v>
      </c>
      <c r="H18" s="4">
        <f t="shared" ca="1" si="1"/>
        <v>0</v>
      </c>
      <c r="I18" s="31">
        <f t="shared" si="2"/>
        <v>4</v>
      </c>
    </row>
    <row r="19" spans="2:9" x14ac:dyDescent="0.2">
      <c r="B19" s="1">
        <v>6</v>
      </c>
      <c r="C19" s="28">
        <v>45078</v>
      </c>
      <c r="D19" s="29">
        <v>0.04</v>
      </c>
      <c r="E19" s="29">
        <f t="shared" si="3"/>
        <v>1</v>
      </c>
      <c r="F19" s="30">
        <f t="shared" ca="1" si="0"/>
        <v>4</v>
      </c>
      <c r="G19" s="4">
        <v>0</v>
      </c>
      <c r="H19" s="30">
        <f t="shared" ca="1" si="1"/>
        <v>4</v>
      </c>
      <c r="I19" s="31">
        <f t="shared" si="2"/>
        <v>4</v>
      </c>
    </row>
    <row r="20" spans="2:9" x14ac:dyDescent="0.2">
      <c r="B20" s="1">
        <v>7</v>
      </c>
      <c r="C20" s="28">
        <v>45444</v>
      </c>
      <c r="D20" s="29">
        <v>0.04</v>
      </c>
      <c r="E20" s="29">
        <f t="shared" si="3"/>
        <v>1</v>
      </c>
      <c r="F20" s="30">
        <f t="shared" ca="1" si="0"/>
        <v>4</v>
      </c>
      <c r="G20" s="4">
        <v>0</v>
      </c>
      <c r="H20" s="30">
        <f t="shared" ca="1" si="1"/>
        <v>4</v>
      </c>
      <c r="I20" s="31">
        <f t="shared" si="2"/>
        <v>4</v>
      </c>
    </row>
    <row r="21" spans="2:9" x14ac:dyDescent="0.2">
      <c r="B21" s="1">
        <v>8</v>
      </c>
      <c r="C21" s="28">
        <v>45809</v>
      </c>
      <c r="D21" s="29">
        <v>0.04</v>
      </c>
      <c r="E21" s="29">
        <f t="shared" si="3"/>
        <v>1</v>
      </c>
      <c r="F21" s="30">
        <f t="shared" ca="1" si="0"/>
        <v>4</v>
      </c>
      <c r="G21" s="30">
        <v>100</v>
      </c>
      <c r="H21" s="30">
        <f t="shared" ca="1" si="1"/>
        <v>104</v>
      </c>
      <c r="I21" s="31">
        <f t="shared" si="2"/>
        <v>4</v>
      </c>
    </row>
    <row r="28" spans="2:9" x14ac:dyDescent="0.2">
      <c r="B28" s="6" t="s">
        <v>15</v>
      </c>
      <c r="C28" s="27">
        <f ca="1">TODAY()+3</f>
        <v>45024</v>
      </c>
      <c r="E28" s="6">
        <f>(153/360)*4</f>
        <v>1.7</v>
      </c>
    </row>
    <row r="29" spans="2:9" x14ac:dyDescent="0.2">
      <c r="B29" s="6" t="s">
        <v>16</v>
      </c>
      <c r="C29" s="6">
        <f ca="1">C28-C18</f>
        <v>311</v>
      </c>
    </row>
    <row r="30" spans="2:9" x14ac:dyDescent="0.2">
      <c r="B30" s="6" t="s">
        <v>17</v>
      </c>
      <c r="C30" s="6">
        <v>360</v>
      </c>
    </row>
    <row r="31" spans="2:9" x14ac:dyDescent="0.2">
      <c r="B31" s="11" t="s">
        <v>18</v>
      </c>
      <c r="C31" s="12">
        <f ca="1">F19*(C29/C30)</f>
        <v>3.4555555555555557</v>
      </c>
      <c r="E31" s="10" t="s">
        <v>39</v>
      </c>
    </row>
    <row r="32" spans="2:9" x14ac:dyDescent="0.2">
      <c r="B32" s="32" t="s">
        <v>28</v>
      </c>
      <c r="C32" s="32">
        <v>98</v>
      </c>
    </row>
    <row r="33" spans="2:3" x14ac:dyDescent="0.2">
      <c r="B33" s="6" t="s">
        <v>29</v>
      </c>
      <c r="C33" s="13">
        <f ca="1">C32-C31</f>
        <v>94.544444444444451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J34"/>
  <sheetViews>
    <sheetView topLeftCell="A19" zoomScale="160" zoomScaleNormal="160" workbookViewId="0">
      <selection activeCell="E35" sqref="E35"/>
    </sheetView>
  </sheetViews>
  <sheetFormatPr baseColWidth="10" defaultColWidth="11.5" defaultRowHeight="15" x14ac:dyDescent="0.2"/>
  <cols>
    <col min="1" max="1" width="11.5" style="6"/>
    <col min="2" max="2" width="12.5" style="6" customWidth="1"/>
    <col min="3" max="3" width="26.83203125" style="6" customWidth="1"/>
    <col min="4" max="4" width="10.5" style="6" customWidth="1"/>
    <col min="5" max="5" width="11.5" style="6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8.5" style="6" customWidth="1"/>
    <col min="10" max="10" width="14.83203125" style="6" customWidth="1"/>
    <col min="11" max="11" width="5.33203125" style="6" customWidth="1"/>
    <col min="12" max="16384" width="11.5" style="6"/>
  </cols>
  <sheetData>
    <row r="3" spans="2:9" ht="19" x14ac:dyDescent="0.25">
      <c r="B3" s="8" t="s">
        <v>13</v>
      </c>
    </row>
    <row r="4" spans="2:9" ht="19" x14ac:dyDescent="0.25">
      <c r="B4" s="8"/>
    </row>
    <row r="5" spans="2:9" x14ac:dyDescent="0.2">
      <c r="C5" s="6" t="s">
        <v>9</v>
      </c>
      <c r="D5" s="5">
        <v>43252</v>
      </c>
    </row>
    <row r="6" spans="2:9" x14ac:dyDescent="0.2">
      <c r="C6" s="6" t="s">
        <v>10</v>
      </c>
      <c r="D6" s="5">
        <v>45809</v>
      </c>
    </row>
    <row r="7" spans="2:9" x14ac:dyDescent="0.2">
      <c r="C7" s="6" t="s">
        <v>4</v>
      </c>
      <c r="D7" s="6">
        <v>100</v>
      </c>
    </row>
    <row r="8" spans="2:9" x14ac:dyDescent="0.2">
      <c r="C8" s="6" t="s">
        <v>6</v>
      </c>
      <c r="D8" s="6" t="s">
        <v>27</v>
      </c>
    </row>
    <row r="9" spans="2:9" x14ac:dyDescent="0.2">
      <c r="C9" s="6" t="s">
        <v>5</v>
      </c>
      <c r="D9" s="6">
        <v>0.04</v>
      </c>
    </row>
    <row r="10" spans="2:9" x14ac:dyDescent="0.2">
      <c r="C10" s="6" t="s">
        <v>8</v>
      </c>
      <c r="D10" s="6">
        <v>1</v>
      </c>
    </row>
    <row r="11" spans="2:9" x14ac:dyDescent="0.2">
      <c r="C11" s="15" t="s">
        <v>22</v>
      </c>
      <c r="D11" s="6">
        <v>98</v>
      </c>
    </row>
    <row r="12" spans="2:9" ht="48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</row>
    <row r="13" spans="2:9" x14ac:dyDescent="0.2">
      <c r="C13" s="18">
        <f ca="1">TODAY()+4</f>
        <v>45025</v>
      </c>
    </row>
    <row r="14" spans="2:9" x14ac:dyDescent="0.2">
      <c r="B14" s="1">
        <v>1</v>
      </c>
      <c r="C14" s="2">
        <v>43252</v>
      </c>
      <c r="D14" s="3">
        <v>0.04</v>
      </c>
      <c r="E14" s="3">
        <v>1</v>
      </c>
      <c r="F14" s="4">
        <f ca="1">IF(C14&lt;$C$13,0,(D14)*E14*100)</f>
        <v>0</v>
      </c>
      <c r="G14" s="4">
        <v>0</v>
      </c>
      <c r="H14" s="4">
        <f ca="1">F14+G14</f>
        <v>0</v>
      </c>
      <c r="I14" s="9">
        <f>E14*D14*100</f>
        <v>4</v>
      </c>
    </row>
    <row r="15" spans="2:9" x14ac:dyDescent="0.2">
      <c r="B15" s="1">
        <v>2</v>
      </c>
      <c r="C15" s="2">
        <v>43617</v>
      </c>
      <c r="D15" s="3">
        <v>0.04</v>
      </c>
      <c r="E15" s="3">
        <f>E14-G14/100</f>
        <v>1</v>
      </c>
      <c r="F15" s="4">
        <f t="shared" ref="F15:F21" ca="1" si="0">IF(C15&lt;$C$13,0,(D15)*E15*100)</f>
        <v>0</v>
      </c>
      <c r="G15" s="4">
        <v>0</v>
      </c>
      <c r="H15" s="4">
        <f t="shared" ref="H15:H21" ca="1" si="1">F15+G15</f>
        <v>0</v>
      </c>
      <c r="I15" s="9">
        <f t="shared" ref="I15:I21" si="2">E15*D15*100</f>
        <v>4</v>
      </c>
    </row>
    <row r="16" spans="2:9" x14ac:dyDescent="0.2">
      <c r="B16" s="1">
        <v>3</v>
      </c>
      <c r="C16" s="2">
        <v>43983</v>
      </c>
      <c r="D16" s="3">
        <v>0.04</v>
      </c>
      <c r="E16" s="3">
        <f t="shared" ref="E16:E21" si="3">E15-G15/100</f>
        <v>1</v>
      </c>
      <c r="F16" s="4">
        <f t="shared" ca="1" si="0"/>
        <v>0</v>
      </c>
      <c r="G16" s="4">
        <v>0</v>
      </c>
      <c r="H16" s="4">
        <f t="shared" ca="1" si="1"/>
        <v>0</v>
      </c>
      <c r="I16" s="9">
        <f t="shared" si="2"/>
        <v>4</v>
      </c>
    </row>
    <row r="17" spans="2:10" x14ac:dyDescent="0.2">
      <c r="B17" s="1">
        <v>4</v>
      </c>
      <c r="C17" s="2">
        <v>44348</v>
      </c>
      <c r="D17" s="3">
        <v>0.04</v>
      </c>
      <c r="E17" s="3">
        <f t="shared" si="3"/>
        <v>1</v>
      </c>
      <c r="F17" s="4">
        <f t="shared" ca="1" si="0"/>
        <v>0</v>
      </c>
      <c r="G17" s="4">
        <v>0</v>
      </c>
      <c r="H17" s="4">
        <f t="shared" ca="1" si="1"/>
        <v>0</v>
      </c>
      <c r="I17" s="9">
        <f t="shared" si="2"/>
        <v>4</v>
      </c>
    </row>
    <row r="18" spans="2:10" x14ac:dyDescent="0.2">
      <c r="B18" s="1">
        <v>5</v>
      </c>
      <c r="C18" s="2">
        <v>44713</v>
      </c>
      <c r="D18" s="3">
        <v>0.04</v>
      </c>
      <c r="E18" s="3">
        <f t="shared" si="3"/>
        <v>1</v>
      </c>
      <c r="F18" s="4">
        <f t="shared" ca="1" si="0"/>
        <v>0</v>
      </c>
      <c r="G18" s="4">
        <v>0</v>
      </c>
      <c r="H18" s="4">
        <f t="shared" ca="1" si="1"/>
        <v>0</v>
      </c>
      <c r="I18" s="9">
        <f t="shared" si="2"/>
        <v>4</v>
      </c>
    </row>
    <row r="19" spans="2:10" x14ac:dyDescent="0.2">
      <c r="B19" s="1">
        <v>6</v>
      </c>
      <c r="C19" s="2">
        <v>45078</v>
      </c>
      <c r="D19" s="3">
        <v>0.04</v>
      </c>
      <c r="E19" s="3">
        <f t="shared" si="3"/>
        <v>1</v>
      </c>
      <c r="F19" s="4">
        <f t="shared" ca="1" si="0"/>
        <v>4</v>
      </c>
      <c r="G19" s="4">
        <v>0</v>
      </c>
      <c r="H19" s="4">
        <f t="shared" ca="1" si="1"/>
        <v>4</v>
      </c>
      <c r="I19" s="9">
        <f t="shared" si="2"/>
        <v>4</v>
      </c>
    </row>
    <row r="20" spans="2:10" x14ac:dyDescent="0.2">
      <c r="B20" s="1">
        <v>7</v>
      </c>
      <c r="C20" s="2">
        <v>45444</v>
      </c>
      <c r="D20" s="3">
        <v>0.04</v>
      </c>
      <c r="E20" s="3">
        <f t="shared" si="3"/>
        <v>1</v>
      </c>
      <c r="F20" s="4">
        <f t="shared" ca="1" si="0"/>
        <v>4</v>
      </c>
      <c r="G20" s="4">
        <v>0</v>
      </c>
      <c r="H20" s="4">
        <f t="shared" ca="1" si="1"/>
        <v>4</v>
      </c>
      <c r="I20" s="9">
        <f t="shared" si="2"/>
        <v>4</v>
      </c>
    </row>
    <row r="21" spans="2:10" x14ac:dyDescent="0.2">
      <c r="B21" s="1">
        <v>8</v>
      </c>
      <c r="C21" s="2">
        <v>45809</v>
      </c>
      <c r="D21" s="3">
        <v>0.04</v>
      </c>
      <c r="E21" s="3">
        <f t="shared" si="3"/>
        <v>1</v>
      </c>
      <c r="F21" s="4">
        <f t="shared" ca="1" si="0"/>
        <v>4</v>
      </c>
      <c r="G21" s="4">
        <v>100</v>
      </c>
      <c r="H21" s="4">
        <f t="shared" ca="1" si="1"/>
        <v>104</v>
      </c>
      <c r="I21" s="9">
        <f t="shared" si="2"/>
        <v>4</v>
      </c>
    </row>
    <row r="23" spans="2:10" x14ac:dyDescent="0.2">
      <c r="B23" s="6" t="s">
        <v>15</v>
      </c>
      <c r="C23" s="5">
        <f ca="1">TODAY()+3</f>
        <v>45024</v>
      </c>
    </row>
    <row r="24" spans="2:10" x14ac:dyDescent="0.2">
      <c r="B24" s="6" t="s">
        <v>16</v>
      </c>
      <c r="C24" s="6">
        <f ca="1">C23-C18</f>
        <v>311</v>
      </c>
    </row>
    <row r="25" spans="2:10" x14ac:dyDescent="0.2">
      <c r="B25" s="6" t="s">
        <v>17</v>
      </c>
      <c r="C25" s="6">
        <v>360</v>
      </c>
    </row>
    <row r="26" spans="2:10" x14ac:dyDescent="0.2">
      <c r="B26" s="6" t="s">
        <v>18</v>
      </c>
      <c r="C26" s="14">
        <f ca="1">F19*(C24/C25)</f>
        <v>3.4555555555555557</v>
      </c>
      <c r="E26" s="10" t="s">
        <v>40</v>
      </c>
    </row>
    <row r="27" spans="2:10" x14ac:dyDescent="0.2">
      <c r="B27" s="33" t="s">
        <v>19</v>
      </c>
      <c r="C27" s="34">
        <f ca="1">E14*100+C26</f>
        <v>103.45555555555555</v>
      </c>
      <c r="D27" s="33"/>
      <c r="E27" s="35" t="s">
        <v>36</v>
      </c>
    </row>
    <row r="28" spans="2:10" x14ac:dyDescent="0.2">
      <c r="B28" s="36" t="s">
        <v>23</v>
      </c>
      <c r="C28" s="33">
        <v>98</v>
      </c>
      <c r="D28" s="33"/>
      <c r="E28" s="33"/>
    </row>
    <row r="29" spans="2:10" x14ac:dyDescent="0.2">
      <c r="B29" s="33" t="s">
        <v>20</v>
      </c>
      <c r="C29" s="37">
        <f ca="1">C28/C27</f>
        <v>0.94726667382665675</v>
      </c>
      <c r="D29" s="33"/>
      <c r="E29" s="35" t="s">
        <v>37</v>
      </c>
    </row>
    <row r="31" spans="2:10" x14ac:dyDescent="0.2">
      <c r="J31" s="22"/>
    </row>
    <row r="34" spans="2:5" x14ac:dyDescent="0.2">
      <c r="B34" s="6" t="s">
        <v>24</v>
      </c>
      <c r="C34" s="17">
        <f ca="1">F19/(D11-C26)</f>
        <v>4.2308144317781168E-2</v>
      </c>
      <c r="E34" s="10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30"/>
  <sheetViews>
    <sheetView topLeftCell="A6" zoomScale="130" zoomScaleNormal="130" workbookViewId="0">
      <selection activeCell="C30" sqref="C30"/>
    </sheetView>
  </sheetViews>
  <sheetFormatPr baseColWidth="10" defaultColWidth="11.5" defaultRowHeight="15" x14ac:dyDescent="0.2"/>
  <cols>
    <col min="1" max="1" width="11.5" style="6"/>
    <col min="2" max="2" width="12.5" style="6" customWidth="1"/>
    <col min="3" max="3" width="26.83203125" style="6" customWidth="1"/>
    <col min="4" max="4" width="10.5" style="6" customWidth="1"/>
    <col min="5" max="5" width="11.5" style="6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8.5" style="6" customWidth="1"/>
    <col min="10" max="10" width="14.83203125" style="6" customWidth="1"/>
    <col min="11" max="11" width="5.33203125" style="6" customWidth="1"/>
    <col min="12" max="16384" width="11.5" style="6"/>
  </cols>
  <sheetData>
    <row r="3" spans="2:9" ht="19" x14ac:dyDescent="0.25">
      <c r="B3" s="8" t="s">
        <v>13</v>
      </c>
    </row>
    <row r="4" spans="2:9" ht="19" x14ac:dyDescent="0.25">
      <c r="B4" s="8"/>
    </row>
    <row r="5" spans="2:9" x14ac:dyDescent="0.2">
      <c r="C5" s="6" t="s">
        <v>9</v>
      </c>
      <c r="D5" s="5">
        <v>43252</v>
      </c>
    </row>
    <row r="6" spans="2:9" x14ac:dyDescent="0.2">
      <c r="C6" s="6" t="s">
        <v>10</v>
      </c>
      <c r="D6" s="5">
        <v>45809</v>
      </c>
    </row>
    <row r="7" spans="2:9" x14ac:dyDescent="0.2">
      <c r="C7" s="6" t="s">
        <v>4</v>
      </c>
      <c r="D7" s="6">
        <v>100</v>
      </c>
    </row>
    <row r="8" spans="2:9" x14ac:dyDescent="0.2">
      <c r="C8" s="6" t="s">
        <v>6</v>
      </c>
      <c r="D8" s="6" t="s">
        <v>27</v>
      </c>
    </row>
    <row r="9" spans="2:9" x14ac:dyDescent="0.2">
      <c r="C9" s="6" t="s">
        <v>5</v>
      </c>
      <c r="D9" s="6">
        <v>0.04</v>
      </c>
    </row>
    <row r="10" spans="2:9" x14ac:dyDescent="0.2">
      <c r="C10" s="6" t="s">
        <v>8</v>
      </c>
      <c r="D10" s="6">
        <v>1</v>
      </c>
    </row>
    <row r="11" spans="2:9" x14ac:dyDescent="0.2">
      <c r="C11" s="15" t="s">
        <v>22</v>
      </c>
      <c r="D11" s="6">
        <v>98</v>
      </c>
    </row>
    <row r="12" spans="2:9" ht="48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</row>
    <row r="13" spans="2:9" x14ac:dyDescent="0.2">
      <c r="C13" s="18">
        <f ca="1">TODAY()+3</f>
        <v>45024</v>
      </c>
    </row>
    <row r="14" spans="2:9" x14ac:dyDescent="0.2">
      <c r="B14" s="1">
        <v>1</v>
      </c>
      <c r="C14" s="2">
        <v>43252</v>
      </c>
      <c r="D14" s="3">
        <v>0.04</v>
      </c>
      <c r="E14" s="3">
        <v>1</v>
      </c>
      <c r="F14" s="4">
        <f ca="1">IF(C14&lt;$C$13,0,(D14)*E14*100)</f>
        <v>0</v>
      </c>
      <c r="G14" s="4">
        <v>0</v>
      </c>
      <c r="H14" s="4">
        <f ca="1">F14+G14</f>
        <v>0</v>
      </c>
      <c r="I14" s="9">
        <f>E14*D14*100</f>
        <v>4</v>
      </c>
    </row>
    <row r="15" spans="2:9" x14ac:dyDescent="0.2">
      <c r="B15" s="1">
        <v>2</v>
      </c>
      <c r="C15" s="2">
        <v>43617</v>
      </c>
      <c r="D15" s="3">
        <v>0.04</v>
      </c>
      <c r="E15" s="3">
        <f>E14-G14/100</f>
        <v>1</v>
      </c>
      <c r="F15" s="4">
        <f t="shared" ref="F15:F21" ca="1" si="0">IF(C15&lt;$C$13,0,(D15)*E15*100)</f>
        <v>0</v>
      </c>
      <c r="G15" s="4">
        <v>0</v>
      </c>
      <c r="H15" s="4">
        <f t="shared" ref="H15:H21" ca="1" si="1">F15+G15</f>
        <v>0</v>
      </c>
      <c r="I15" s="9">
        <f t="shared" ref="I15:I21" si="2">E15*D15*100</f>
        <v>4</v>
      </c>
    </row>
    <row r="16" spans="2:9" x14ac:dyDescent="0.2">
      <c r="B16" s="1">
        <v>3</v>
      </c>
      <c r="C16" s="2">
        <v>43983</v>
      </c>
      <c r="D16" s="3">
        <v>0.04</v>
      </c>
      <c r="E16" s="3">
        <f t="shared" ref="E16:E21" si="3">E15-G15/100</f>
        <v>1</v>
      </c>
      <c r="F16" s="4">
        <f t="shared" ca="1" si="0"/>
        <v>0</v>
      </c>
      <c r="G16" s="4">
        <v>0</v>
      </c>
      <c r="H16" s="4">
        <f t="shared" ca="1" si="1"/>
        <v>0</v>
      </c>
      <c r="I16" s="9">
        <f t="shared" si="2"/>
        <v>4</v>
      </c>
    </row>
    <row r="17" spans="2:9" x14ac:dyDescent="0.2">
      <c r="B17" s="1">
        <v>4</v>
      </c>
      <c r="C17" s="2">
        <v>44348</v>
      </c>
      <c r="D17" s="3">
        <v>0.04</v>
      </c>
      <c r="E17" s="3">
        <f t="shared" si="3"/>
        <v>1</v>
      </c>
      <c r="F17" s="4">
        <f ca="1">IF(C17&lt;$C$13,0,(D17)*E17*100)</f>
        <v>0</v>
      </c>
      <c r="G17" s="4">
        <v>0</v>
      </c>
      <c r="H17" s="4">
        <f t="shared" ca="1" si="1"/>
        <v>0</v>
      </c>
      <c r="I17" s="9">
        <f t="shared" si="2"/>
        <v>4</v>
      </c>
    </row>
    <row r="18" spans="2:9" x14ac:dyDescent="0.2">
      <c r="B18" s="1">
        <v>5</v>
      </c>
      <c r="C18" s="2">
        <v>44713</v>
      </c>
      <c r="D18" s="3">
        <v>0.04</v>
      </c>
      <c r="E18" s="3">
        <f t="shared" si="3"/>
        <v>1</v>
      </c>
      <c r="F18" s="4">
        <f t="shared" ca="1" si="0"/>
        <v>0</v>
      </c>
      <c r="G18" s="4">
        <v>0</v>
      </c>
      <c r="H18" s="4">
        <f t="shared" ca="1" si="1"/>
        <v>0</v>
      </c>
      <c r="I18" s="9">
        <f t="shared" si="2"/>
        <v>4</v>
      </c>
    </row>
    <row r="19" spans="2:9" x14ac:dyDescent="0.2">
      <c r="B19" s="1">
        <v>6</v>
      </c>
      <c r="C19" s="2">
        <v>45078</v>
      </c>
      <c r="D19" s="3">
        <v>0.04</v>
      </c>
      <c r="E19" s="3">
        <f t="shared" si="3"/>
        <v>1</v>
      </c>
      <c r="F19" s="4">
        <f t="shared" ca="1" si="0"/>
        <v>4</v>
      </c>
      <c r="G19" s="4">
        <v>0</v>
      </c>
      <c r="H19" s="4">
        <f t="shared" ca="1" si="1"/>
        <v>4</v>
      </c>
      <c r="I19" s="9">
        <f t="shared" si="2"/>
        <v>4</v>
      </c>
    </row>
    <row r="20" spans="2:9" x14ac:dyDescent="0.2">
      <c r="B20" s="1">
        <v>7</v>
      </c>
      <c r="C20" s="2">
        <v>45444</v>
      </c>
      <c r="D20" s="3">
        <v>0.04</v>
      </c>
      <c r="E20" s="3">
        <f t="shared" si="3"/>
        <v>1</v>
      </c>
      <c r="F20" s="4">
        <f t="shared" ca="1" si="0"/>
        <v>4</v>
      </c>
      <c r="G20" s="4">
        <v>0</v>
      </c>
      <c r="H20" s="4">
        <f t="shared" ca="1" si="1"/>
        <v>4</v>
      </c>
      <c r="I20" s="9">
        <f t="shared" si="2"/>
        <v>4</v>
      </c>
    </row>
    <row r="21" spans="2:9" x14ac:dyDescent="0.2">
      <c r="B21" s="1">
        <v>8</v>
      </c>
      <c r="C21" s="2">
        <v>45809</v>
      </c>
      <c r="D21" s="3">
        <v>0.04</v>
      </c>
      <c r="E21" s="3">
        <f t="shared" si="3"/>
        <v>1</v>
      </c>
      <c r="F21" s="4">
        <f t="shared" ca="1" si="0"/>
        <v>4</v>
      </c>
      <c r="G21" s="4">
        <v>100</v>
      </c>
      <c r="H21" s="4">
        <f t="shared" ca="1" si="1"/>
        <v>104</v>
      </c>
      <c r="I21" s="9">
        <f t="shared" si="2"/>
        <v>4</v>
      </c>
    </row>
    <row r="23" spans="2:9" x14ac:dyDescent="0.2">
      <c r="B23" s="6" t="s">
        <v>15</v>
      </c>
      <c r="C23" s="5">
        <f ca="1">TODAY()+3</f>
        <v>45024</v>
      </c>
    </row>
    <row r="24" spans="2:9" x14ac:dyDescent="0.2">
      <c r="B24" s="6" t="s">
        <v>16</v>
      </c>
      <c r="C24" s="6">
        <f ca="1">C23-C18</f>
        <v>311</v>
      </c>
    </row>
    <row r="25" spans="2:9" x14ac:dyDescent="0.2">
      <c r="B25" s="6" t="s">
        <v>17</v>
      </c>
      <c r="C25" s="6">
        <v>360</v>
      </c>
    </row>
    <row r="26" spans="2:9" x14ac:dyDescent="0.2">
      <c r="B26" s="11" t="s">
        <v>18</v>
      </c>
      <c r="C26" s="12">
        <f ca="1">F19*(C24/C25)</f>
        <v>3.4555555555555557</v>
      </c>
      <c r="E26" s="10" t="s">
        <v>39</v>
      </c>
    </row>
    <row r="30" spans="2:9" x14ac:dyDescent="0.2">
      <c r="B30" s="6" t="s">
        <v>19</v>
      </c>
      <c r="C30" s="13">
        <f ca="1">E16*100+C26</f>
        <v>103.45555555555555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33"/>
  <sheetViews>
    <sheetView topLeftCell="A5" zoomScale="115" zoomScaleNormal="115" workbookViewId="0">
      <selection activeCell="J24" sqref="J24"/>
    </sheetView>
  </sheetViews>
  <sheetFormatPr baseColWidth="10" defaultColWidth="11.5" defaultRowHeight="15" x14ac:dyDescent="0.2"/>
  <cols>
    <col min="1" max="1" width="11.5" style="6"/>
    <col min="2" max="2" width="12.5" style="6" customWidth="1"/>
    <col min="3" max="3" width="26.83203125" style="6" customWidth="1"/>
    <col min="4" max="4" width="10.5" style="6" customWidth="1"/>
    <col min="5" max="5" width="11.5" style="6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8.5" style="6" customWidth="1"/>
    <col min="10" max="10" width="14.83203125" style="6" customWidth="1"/>
    <col min="11" max="11" width="5.33203125" style="6" customWidth="1"/>
    <col min="12" max="16384" width="11.5" style="6"/>
  </cols>
  <sheetData>
    <row r="3" spans="2:9" ht="19" x14ac:dyDescent="0.25">
      <c r="B3" s="8" t="s">
        <v>13</v>
      </c>
    </row>
    <row r="4" spans="2:9" ht="19" x14ac:dyDescent="0.25">
      <c r="B4" s="8"/>
    </row>
    <row r="5" spans="2:9" x14ac:dyDescent="0.2">
      <c r="C5" s="6" t="s">
        <v>9</v>
      </c>
      <c r="D5" s="5">
        <v>43252</v>
      </c>
    </row>
    <row r="6" spans="2:9" x14ac:dyDescent="0.2">
      <c r="C6" s="6" t="s">
        <v>10</v>
      </c>
      <c r="D6" s="5">
        <v>45809</v>
      </c>
    </row>
    <row r="7" spans="2:9" x14ac:dyDescent="0.2">
      <c r="C7" s="6" t="s">
        <v>4</v>
      </c>
      <c r="D7" s="6">
        <v>100</v>
      </c>
    </row>
    <row r="8" spans="2:9" x14ac:dyDescent="0.2">
      <c r="C8" s="6" t="s">
        <v>6</v>
      </c>
      <c r="D8" s="6" t="s">
        <v>27</v>
      </c>
    </row>
    <row r="9" spans="2:9" x14ac:dyDescent="0.2">
      <c r="C9" s="6" t="s">
        <v>5</v>
      </c>
      <c r="D9" s="6">
        <v>0.04</v>
      </c>
    </row>
    <row r="10" spans="2:9" x14ac:dyDescent="0.2">
      <c r="C10" s="6" t="s">
        <v>8</v>
      </c>
      <c r="D10" s="6">
        <v>1</v>
      </c>
    </row>
    <row r="11" spans="2:9" x14ac:dyDescent="0.2">
      <c r="C11" s="15" t="s">
        <v>22</v>
      </c>
      <c r="D11" s="6">
        <v>98</v>
      </c>
    </row>
    <row r="12" spans="2:9" ht="48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</row>
    <row r="13" spans="2:9" x14ac:dyDescent="0.2">
      <c r="C13" s="18">
        <f ca="1">TODAY()+3</f>
        <v>45024</v>
      </c>
    </row>
    <row r="14" spans="2:9" x14ac:dyDescent="0.2">
      <c r="B14" s="1">
        <v>1</v>
      </c>
      <c r="C14" s="2">
        <v>43252</v>
      </c>
      <c r="D14" s="3">
        <v>0.04</v>
      </c>
      <c r="E14" s="3">
        <v>1</v>
      </c>
      <c r="F14" s="4">
        <f ca="1">IF(C14&lt;$C$13,0,(D14)*E14*100)</f>
        <v>0</v>
      </c>
      <c r="G14" s="4">
        <v>0</v>
      </c>
      <c r="H14" s="4">
        <f ca="1">F14+G14</f>
        <v>0</v>
      </c>
      <c r="I14" s="9">
        <f>E14*D14*100</f>
        <v>4</v>
      </c>
    </row>
    <row r="15" spans="2:9" x14ac:dyDescent="0.2">
      <c r="B15" s="1">
        <v>2</v>
      </c>
      <c r="C15" s="2">
        <v>43617</v>
      </c>
      <c r="D15" s="3">
        <v>0.04</v>
      </c>
      <c r="E15" s="3">
        <f>E14-G14/100</f>
        <v>1</v>
      </c>
      <c r="F15" s="4">
        <f t="shared" ref="F15:F21" ca="1" si="0">IF(C15&lt;$C$13,0,(D15)*E15*100)</f>
        <v>0</v>
      </c>
      <c r="G15" s="4">
        <v>0</v>
      </c>
      <c r="H15" s="4">
        <f t="shared" ref="H15:H21" ca="1" si="1">F15+G15</f>
        <v>0</v>
      </c>
      <c r="I15" s="9">
        <f t="shared" ref="I15:I21" si="2">E15*D15*100</f>
        <v>4</v>
      </c>
    </row>
    <row r="16" spans="2:9" x14ac:dyDescent="0.2">
      <c r="B16" s="1">
        <v>3</v>
      </c>
      <c r="C16" s="2">
        <v>43983</v>
      </c>
      <c r="D16" s="3">
        <v>0.04</v>
      </c>
      <c r="E16" s="3">
        <f t="shared" ref="E16:E21" si="3">E15-G15/100</f>
        <v>1</v>
      </c>
      <c r="F16" s="4">
        <f t="shared" ca="1" si="0"/>
        <v>0</v>
      </c>
      <c r="G16" s="4">
        <v>0</v>
      </c>
      <c r="H16" s="4">
        <f t="shared" ca="1" si="1"/>
        <v>0</v>
      </c>
      <c r="I16" s="9">
        <f t="shared" si="2"/>
        <v>4</v>
      </c>
    </row>
    <row r="17" spans="2:9" x14ac:dyDescent="0.2">
      <c r="B17" s="1">
        <v>4</v>
      </c>
      <c r="C17" s="2">
        <v>44348</v>
      </c>
      <c r="D17" s="3">
        <v>0.04</v>
      </c>
      <c r="E17" s="3">
        <f t="shared" si="3"/>
        <v>1</v>
      </c>
      <c r="F17" s="4">
        <f t="shared" ca="1" si="0"/>
        <v>0</v>
      </c>
      <c r="G17" s="4">
        <v>0</v>
      </c>
      <c r="H17" s="4">
        <f t="shared" ca="1" si="1"/>
        <v>0</v>
      </c>
      <c r="I17" s="9">
        <f t="shared" si="2"/>
        <v>4</v>
      </c>
    </row>
    <row r="18" spans="2:9" x14ac:dyDescent="0.2">
      <c r="B18" s="1">
        <v>5</v>
      </c>
      <c r="C18" s="2">
        <v>44713</v>
      </c>
      <c r="D18" s="3">
        <v>0.04</v>
      </c>
      <c r="E18" s="3">
        <f t="shared" si="3"/>
        <v>1</v>
      </c>
      <c r="F18" s="4">
        <f t="shared" ca="1" si="0"/>
        <v>0</v>
      </c>
      <c r="G18" s="4">
        <v>0</v>
      </c>
      <c r="H18" s="4">
        <f t="shared" ca="1" si="1"/>
        <v>0</v>
      </c>
      <c r="I18" s="9">
        <f t="shared" si="2"/>
        <v>4</v>
      </c>
    </row>
    <row r="19" spans="2:9" x14ac:dyDescent="0.2">
      <c r="B19" s="1">
        <v>6</v>
      </c>
      <c r="C19" s="2">
        <v>45078</v>
      </c>
      <c r="D19" s="3">
        <v>0.04</v>
      </c>
      <c r="E19" s="3">
        <f t="shared" si="3"/>
        <v>1</v>
      </c>
      <c r="F19" s="4">
        <f t="shared" ca="1" si="0"/>
        <v>4</v>
      </c>
      <c r="G19" s="4">
        <v>0</v>
      </c>
      <c r="H19" s="4">
        <f t="shared" ca="1" si="1"/>
        <v>4</v>
      </c>
      <c r="I19" s="9">
        <f t="shared" si="2"/>
        <v>4</v>
      </c>
    </row>
    <row r="20" spans="2:9" x14ac:dyDescent="0.2">
      <c r="B20" s="1">
        <v>7</v>
      </c>
      <c r="C20" s="2">
        <v>45444</v>
      </c>
      <c r="D20" s="3">
        <v>0.04</v>
      </c>
      <c r="E20" s="3">
        <f t="shared" si="3"/>
        <v>1</v>
      </c>
      <c r="F20" s="4">
        <f t="shared" ca="1" si="0"/>
        <v>4</v>
      </c>
      <c r="G20" s="4">
        <v>0</v>
      </c>
      <c r="H20" s="4">
        <f t="shared" ca="1" si="1"/>
        <v>4</v>
      </c>
      <c r="I20" s="9">
        <f t="shared" si="2"/>
        <v>4</v>
      </c>
    </row>
    <row r="21" spans="2:9" x14ac:dyDescent="0.2">
      <c r="B21" s="1">
        <v>8</v>
      </c>
      <c r="C21" s="2">
        <v>45809</v>
      </c>
      <c r="D21" s="3">
        <v>0.04</v>
      </c>
      <c r="E21" s="3">
        <f t="shared" si="3"/>
        <v>1</v>
      </c>
      <c r="F21" s="4">
        <f t="shared" ca="1" si="0"/>
        <v>4</v>
      </c>
      <c r="G21" s="4">
        <v>100</v>
      </c>
      <c r="H21" s="4">
        <f t="shared" ca="1" si="1"/>
        <v>104</v>
      </c>
      <c r="I21" s="9">
        <f t="shared" si="2"/>
        <v>4</v>
      </c>
    </row>
    <row r="23" spans="2:9" x14ac:dyDescent="0.2">
      <c r="B23" s="6" t="s">
        <v>15</v>
      </c>
      <c r="C23" s="5">
        <f ca="1">TODAY()+3</f>
        <v>45024</v>
      </c>
    </row>
    <row r="24" spans="2:9" x14ac:dyDescent="0.2">
      <c r="B24" s="6" t="s">
        <v>16</v>
      </c>
      <c r="C24" s="6">
        <f ca="1">C23-C18</f>
        <v>311</v>
      </c>
    </row>
    <row r="25" spans="2:9" x14ac:dyDescent="0.2">
      <c r="B25" s="6" t="s">
        <v>17</v>
      </c>
      <c r="C25" s="6">
        <v>360</v>
      </c>
    </row>
    <row r="26" spans="2:9" x14ac:dyDescent="0.2">
      <c r="B26" s="6" t="s">
        <v>18</v>
      </c>
      <c r="C26" s="14">
        <f ca="1">F19*(C24/C25)</f>
        <v>3.4555555555555557</v>
      </c>
      <c r="E26" s="10" t="s">
        <v>40</v>
      </c>
    </row>
    <row r="27" spans="2:9" x14ac:dyDescent="0.2">
      <c r="B27" s="6" t="s">
        <v>19</v>
      </c>
      <c r="C27" s="13">
        <f ca="1">100+C26</f>
        <v>103.45555555555555</v>
      </c>
      <c r="E27" s="10" t="s">
        <v>42</v>
      </c>
    </row>
    <row r="32" spans="2:9" x14ac:dyDescent="0.2">
      <c r="B32" s="15" t="s">
        <v>23</v>
      </c>
      <c r="C32" s="6">
        <f>D11</f>
        <v>98</v>
      </c>
    </row>
    <row r="33" spans="2:5" x14ac:dyDescent="0.2">
      <c r="B33" s="6" t="s">
        <v>20</v>
      </c>
      <c r="C33" s="16">
        <f ca="1">C32/C27</f>
        <v>0.94726667382665675</v>
      </c>
      <c r="E33" s="10" t="s">
        <v>43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L37"/>
  <sheetViews>
    <sheetView tabSelected="1" zoomScale="166" zoomScaleNormal="145" workbookViewId="0">
      <selection activeCell="C18" sqref="C18:H18"/>
    </sheetView>
  </sheetViews>
  <sheetFormatPr baseColWidth="10" defaultColWidth="11.5" defaultRowHeight="15" x14ac:dyDescent="0.2"/>
  <cols>
    <col min="1" max="1" width="11.5" style="6"/>
    <col min="2" max="2" width="12.5" style="6" customWidth="1"/>
    <col min="3" max="3" width="24.83203125" style="6" customWidth="1"/>
    <col min="4" max="4" width="19.5" style="6" bestFit="1" customWidth="1"/>
    <col min="5" max="5" width="12" style="6" customWidth="1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9.1640625" style="6" bestFit="1" customWidth="1"/>
    <col min="10" max="10" width="12.33203125" style="6" bestFit="1" customWidth="1"/>
    <col min="11" max="11" width="10.1640625" style="6" bestFit="1" customWidth="1"/>
    <col min="12" max="16384" width="11.5" style="6"/>
  </cols>
  <sheetData>
    <row r="3" spans="2:12" ht="19" x14ac:dyDescent="0.25">
      <c r="B3" s="8" t="s">
        <v>13</v>
      </c>
    </row>
    <row r="4" spans="2:12" ht="19" x14ac:dyDescent="0.25">
      <c r="B4" s="8"/>
    </row>
    <row r="5" spans="2:12" x14ac:dyDescent="0.2">
      <c r="C5" s="6" t="s">
        <v>9</v>
      </c>
      <c r="D5" s="5">
        <v>43252</v>
      </c>
      <c r="G5" s="6" t="s">
        <v>32</v>
      </c>
    </row>
    <row r="6" spans="2:12" x14ac:dyDescent="0.2">
      <c r="C6" s="6" t="s">
        <v>10</v>
      </c>
      <c r="D6" s="5">
        <v>45809</v>
      </c>
      <c r="G6" s="6" t="s">
        <v>33</v>
      </c>
      <c r="H6" s="6" t="s">
        <v>34</v>
      </c>
    </row>
    <row r="7" spans="2:12" x14ac:dyDescent="0.2">
      <c r="C7" s="6" t="s">
        <v>4</v>
      </c>
      <c r="D7" s="6">
        <v>100</v>
      </c>
      <c r="G7" s="6" t="s">
        <v>31</v>
      </c>
    </row>
    <row r="8" spans="2:12" x14ac:dyDescent="0.2">
      <c r="C8" s="6" t="s">
        <v>6</v>
      </c>
      <c r="D8" s="6" t="s">
        <v>27</v>
      </c>
    </row>
    <row r="9" spans="2:12" x14ac:dyDescent="0.2">
      <c r="C9" s="6" t="s">
        <v>5</v>
      </c>
      <c r="D9" s="6">
        <v>0.04</v>
      </c>
    </row>
    <row r="10" spans="2:12" x14ac:dyDescent="0.2">
      <c r="C10" s="6" t="s">
        <v>8</v>
      </c>
      <c r="D10" s="6">
        <v>1</v>
      </c>
      <c r="H10" s="17" t="s">
        <v>44</v>
      </c>
    </row>
    <row r="11" spans="2:12" x14ac:dyDescent="0.2">
      <c r="C11" s="15" t="s">
        <v>22</v>
      </c>
      <c r="D11" s="6">
        <v>98</v>
      </c>
    </row>
    <row r="12" spans="2:12" ht="32" x14ac:dyDescent="0.2">
      <c r="B12" s="7" t="s">
        <v>11</v>
      </c>
      <c r="C12" s="7" t="s">
        <v>0</v>
      </c>
      <c r="D12" s="7" t="s">
        <v>1</v>
      </c>
      <c r="E12" s="7" t="s">
        <v>12</v>
      </c>
      <c r="F12" s="7" t="s">
        <v>2</v>
      </c>
      <c r="G12" s="7" t="s">
        <v>3</v>
      </c>
      <c r="H12" s="7" t="s">
        <v>21</v>
      </c>
      <c r="I12" s="7" t="s">
        <v>14</v>
      </c>
      <c r="J12" s="7" t="s">
        <v>26</v>
      </c>
    </row>
    <row r="13" spans="2:12" x14ac:dyDescent="0.2">
      <c r="C13" s="24">
        <f ca="1">TODAY()+3</f>
        <v>45024</v>
      </c>
      <c r="D13" s="23"/>
      <c r="E13" s="23"/>
      <c r="F13" s="23"/>
      <c r="G13" s="23"/>
      <c r="H13" s="23">
        <f>-D11</f>
        <v>-98</v>
      </c>
      <c r="K13" s="5"/>
    </row>
    <row r="14" spans="2:12" x14ac:dyDescent="0.2">
      <c r="B14" s="1">
        <v>1</v>
      </c>
      <c r="C14" s="2">
        <v>43252</v>
      </c>
      <c r="D14" s="3">
        <v>0.04</v>
      </c>
      <c r="E14" s="3">
        <v>1</v>
      </c>
      <c r="F14" s="4">
        <f ca="1">IF(C14&lt;$C$13,0,(D14)*E14*100)</f>
        <v>0</v>
      </c>
      <c r="G14" s="4">
        <v>0</v>
      </c>
      <c r="H14" s="4">
        <f ca="1">F14+G14</f>
        <v>0</v>
      </c>
      <c r="I14" s="9">
        <f>E14*D14*100</f>
        <v>4</v>
      </c>
      <c r="J14" s="9"/>
      <c r="K14" s="5"/>
      <c r="L14" s="19"/>
    </row>
    <row r="15" spans="2:12" x14ac:dyDescent="0.2">
      <c r="B15" s="1">
        <v>2</v>
      </c>
      <c r="C15" s="2">
        <v>43617</v>
      </c>
      <c r="D15" s="3">
        <v>0.04</v>
      </c>
      <c r="E15" s="3">
        <f>E14-G14/100</f>
        <v>1</v>
      </c>
      <c r="F15" s="4">
        <f t="shared" ref="F15:F21" ca="1" si="0">IF(C15&lt;$C$13,0,(D15)*E15*100)</f>
        <v>0</v>
      </c>
      <c r="G15" s="4">
        <v>0</v>
      </c>
      <c r="H15" s="4">
        <f t="shared" ref="H15:H21" ca="1" si="1">F15+G15</f>
        <v>0</v>
      </c>
      <c r="I15" s="9">
        <f t="shared" ref="I15:I21" si="2">E15*D15*100</f>
        <v>4</v>
      </c>
      <c r="J15" s="9">
        <f ca="1">H15/(1+$C$31)^(YEARFRAC($C$13,C15,3))</f>
        <v>0</v>
      </c>
      <c r="K15" s="5"/>
      <c r="L15" s="19"/>
    </row>
    <row r="16" spans="2:12" x14ac:dyDescent="0.2">
      <c r="B16" s="1">
        <v>3</v>
      </c>
      <c r="C16" s="2">
        <v>43983</v>
      </c>
      <c r="D16" s="3">
        <v>0.04</v>
      </c>
      <c r="E16" s="3">
        <f t="shared" ref="E16:E21" si="3">E15-G15/100</f>
        <v>1</v>
      </c>
      <c r="F16" s="4">
        <f t="shared" ca="1" si="0"/>
        <v>0</v>
      </c>
      <c r="G16" s="4">
        <v>0</v>
      </c>
      <c r="H16" s="4">
        <f t="shared" ca="1" si="1"/>
        <v>0</v>
      </c>
      <c r="I16" s="9">
        <f t="shared" si="2"/>
        <v>4</v>
      </c>
      <c r="J16" s="9">
        <f t="shared" ref="J16:J21" ca="1" si="4">H16/(1+$C$31)^(YEARFRAC($C$13,C16,3))</f>
        <v>0</v>
      </c>
      <c r="K16" s="5"/>
      <c r="L16" s="19"/>
    </row>
    <row r="17" spans="2:12" x14ac:dyDescent="0.2">
      <c r="B17" s="1">
        <v>4</v>
      </c>
      <c r="C17" s="2">
        <v>44348</v>
      </c>
      <c r="D17" s="3">
        <v>0.04</v>
      </c>
      <c r="E17" s="3">
        <f t="shared" si="3"/>
        <v>1</v>
      </c>
      <c r="F17" s="4">
        <f t="shared" ca="1" si="0"/>
        <v>0</v>
      </c>
      <c r="G17" s="4">
        <v>0</v>
      </c>
      <c r="H17" s="4">
        <f t="shared" ca="1" si="1"/>
        <v>0</v>
      </c>
      <c r="I17" s="9">
        <f t="shared" si="2"/>
        <v>4</v>
      </c>
      <c r="J17" s="9">
        <f t="shared" ca="1" si="4"/>
        <v>0</v>
      </c>
      <c r="K17" s="5"/>
      <c r="L17" s="19"/>
    </row>
    <row r="18" spans="2:12" x14ac:dyDescent="0.2">
      <c r="B18" s="1">
        <v>5</v>
      </c>
      <c r="C18" s="25">
        <v>44713</v>
      </c>
      <c r="D18" s="3">
        <v>0.04</v>
      </c>
      <c r="E18" s="3">
        <f t="shared" si="3"/>
        <v>1</v>
      </c>
      <c r="F18" s="4">
        <f t="shared" ca="1" si="0"/>
        <v>0</v>
      </c>
      <c r="G18" s="4">
        <v>0</v>
      </c>
      <c r="H18" s="26">
        <f t="shared" ca="1" si="1"/>
        <v>0</v>
      </c>
      <c r="I18" s="9">
        <f t="shared" si="2"/>
        <v>4</v>
      </c>
      <c r="J18" s="9">
        <f t="shared" ca="1" si="4"/>
        <v>0</v>
      </c>
      <c r="K18" s="5"/>
      <c r="L18" s="19"/>
    </row>
    <row r="19" spans="2:12" x14ac:dyDescent="0.2">
      <c r="B19" s="1">
        <v>6</v>
      </c>
      <c r="C19" s="25">
        <v>45078</v>
      </c>
      <c r="D19" s="3">
        <v>0.04</v>
      </c>
      <c r="E19" s="3">
        <f t="shared" si="3"/>
        <v>1</v>
      </c>
      <c r="F19" s="4">
        <f t="shared" ca="1" si="0"/>
        <v>4</v>
      </c>
      <c r="G19" s="4">
        <v>0</v>
      </c>
      <c r="H19" s="26">
        <f t="shared" ca="1" si="1"/>
        <v>4</v>
      </c>
      <c r="I19" s="9">
        <f t="shared" si="2"/>
        <v>4</v>
      </c>
      <c r="J19" s="9">
        <f t="shared" ca="1" si="4"/>
        <v>3.9614088707915571</v>
      </c>
      <c r="K19" s="5"/>
      <c r="L19" s="19"/>
    </row>
    <row r="20" spans="2:12" x14ac:dyDescent="0.2">
      <c r="B20" s="1">
        <v>7</v>
      </c>
      <c r="C20" s="25">
        <v>45444</v>
      </c>
      <c r="D20" s="3">
        <v>0.04</v>
      </c>
      <c r="E20" s="3">
        <f t="shared" si="3"/>
        <v>1</v>
      </c>
      <c r="F20" s="4">
        <f t="shared" ca="1" si="0"/>
        <v>4</v>
      </c>
      <c r="G20" s="4">
        <v>0</v>
      </c>
      <c r="H20" s="26">
        <f ca="1">F20+G20</f>
        <v>4</v>
      </c>
      <c r="I20" s="9">
        <f t="shared" si="2"/>
        <v>4</v>
      </c>
      <c r="J20" s="9">
        <f t="shared" ca="1" si="4"/>
        <v>3.7094801019080537</v>
      </c>
    </row>
    <row r="21" spans="2:12" ht="16" thickBot="1" x14ac:dyDescent="0.25">
      <c r="B21" s="1">
        <v>8</v>
      </c>
      <c r="C21" s="25">
        <v>45809</v>
      </c>
      <c r="D21" s="3">
        <v>0.04</v>
      </c>
      <c r="E21" s="3">
        <f t="shared" si="3"/>
        <v>1</v>
      </c>
      <c r="F21" s="4">
        <f t="shared" ca="1" si="0"/>
        <v>4</v>
      </c>
      <c r="G21" s="4">
        <v>100</v>
      </c>
      <c r="H21" s="26">
        <f t="shared" ca="1" si="1"/>
        <v>104</v>
      </c>
      <c r="I21" s="9">
        <f t="shared" si="2"/>
        <v>4</v>
      </c>
      <c r="J21" s="20">
        <f t="shared" ca="1" si="4"/>
        <v>90.329111569806543</v>
      </c>
    </row>
    <row r="22" spans="2:12" ht="16" thickBot="1" x14ac:dyDescent="0.25">
      <c r="J22" s="21">
        <f ca="1">SUM(J15:J21)</f>
        <v>98.000000542506157</v>
      </c>
    </row>
    <row r="23" spans="2:12" x14ac:dyDescent="0.2">
      <c r="B23" s="6" t="s">
        <v>15</v>
      </c>
      <c r="C23" s="5">
        <f ca="1">TODAY()+3</f>
        <v>45024</v>
      </c>
    </row>
    <row r="24" spans="2:12" x14ac:dyDescent="0.2">
      <c r="B24" s="6" t="s">
        <v>16</v>
      </c>
      <c r="C24" s="6">
        <f ca="1">C23-C18</f>
        <v>311</v>
      </c>
    </row>
    <row r="25" spans="2:12" x14ac:dyDescent="0.2">
      <c r="B25" s="6" t="s">
        <v>17</v>
      </c>
      <c r="C25" s="6">
        <v>360</v>
      </c>
    </row>
    <row r="26" spans="2:12" x14ac:dyDescent="0.2">
      <c r="B26" s="6" t="s">
        <v>18</v>
      </c>
      <c r="C26" s="14">
        <f ca="1">F19*(C24/C25)</f>
        <v>3.4555555555555557</v>
      </c>
      <c r="E26" s="10" t="s">
        <v>40</v>
      </c>
    </row>
    <row r="27" spans="2:12" x14ac:dyDescent="0.2">
      <c r="B27" s="6" t="s">
        <v>19</v>
      </c>
      <c r="C27" s="13">
        <f ca="1">E14*100+C26</f>
        <v>103.45555555555555</v>
      </c>
      <c r="E27" s="10" t="s">
        <v>42</v>
      </c>
    </row>
    <row r="28" spans="2:12" x14ac:dyDescent="0.2">
      <c r="B28" s="15" t="s">
        <v>23</v>
      </c>
      <c r="C28" s="6">
        <v>98</v>
      </c>
    </row>
    <row r="29" spans="2:12" x14ac:dyDescent="0.2">
      <c r="B29" s="6" t="s">
        <v>20</v>
      </c>
      <c r="C29" s="16">
        <f ca="1">C28/C27</f>
        <v>0.94726667382665675</v>
      </c>
      <c r="E29" s="10" t="s">
        <v>43</v>
      </c>
    </row>
    <row r="30" spans="2:12" x14ac:dyDescent="0.2">
      <c r="B30" s="6" t="s">
        <v>24</v>
      </c>
      <c r="C30" s="17">
        <f ca="1">F19/(D11-C26)</f>
        <v>4.2308144317781168E-2</v>
      </c>
      <c r="E30" s="10" t="s">
        <v>41</v>
      </c>
    </row>
    <row r="31" spans="2:12" x14ac:dyDescent="0.2">
      <c r="B31" s="6" t="s">
        <v>25</v>
      </c>
      <c r="C31" s="17">
        <f ca="1">XIRR(H13:H21,C13:C21)</f>
        <v>6.77231401205063E-2</v>
      </c>
      <c r="E31" s="10"/>
    </row>
    <row r="34" spans="3:9" x14ac:dyDescent="0.2">
      <c r="C34" s="17"/>
      <c r="E34" s="10"/>
    </row>
    <row r="37" spans="3:9" x14ac:dyDescent="0.2">
      <c r="I3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VALOR RESIDUAL</vt:lpstr>
      <vt:lpstr>RENTA ANUAL</vt:lpstr>
      <vt:lpstr>INTERESES CORRIDOS</vt:lpstr>
      <vt:lpstr>YIELD ANUAL</vt:lpstr>
      <vt:lpstr>VALOR TÉCNICO</vt:lpstr>
      <vt:lpstr>PARIDAD</vt:lpstr>
      <vt:lpstr>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TRUCCO</dc:creator>
  <cp:lastModifiedBy>Federico Lopez</cp:lastModifiedBy>
  <dcterms:created xsi:type="dcterms:W3CDTF">2017-08-27T14:36:01Z</dcterms:created>
  <dcterms:modified xsi:type="dcterms:W3CDTF">2023-04-06T00:21:42Z</dcterms:modified>
</cp:coreProperties>
</file>