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uc\Dropbox\CLASES Y CAPACITACIONES\MERCADO DE CAPITALES 2023\CLASES MERCADOS\MAGISTRALES\CLASE 9\"/>
    </mc:Choice>
  </mc:AlternateContent>
  <xr:revisionPtr revIDLastSave="0" documentId="8_{620837C7-850D-4303-AF86-62E02E0FA396}" xr6:coauthVersionLast="47" xr6:coauthVersionMax="47" xr10:uidLastSave="{00000000-0000-0000-0000-000000000000}"/>
  <bookViews>
    <workbookView xWindow="-28920" yWindow="-120" windowWidth="29040" windowHeight="15720" activeTab="2" xr2:uid="{24AD79DF-36A7-40DD-AB14-A4EE40826022}"/>
  </bookViews>
  <sheets>
    <sheet name="Ejemplo 1" sheetId="1" r:id="rId1"/>
    <sheet name="Ejemplo 1.A" sheetId="3" r:id="rId2"/>
    <sheet name="Ejemplo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" i="2" l="1"/>
  <c r="G36" i="3"/>
  <c r="G28" i="3"/>
  <c r="Z21" i="3"/>
  <c r="Z22" i="3"/>
  <c r="Z23" i="3"/>
  <c r="Z24" i="3"/>
  <c r="Y9" i="3"/>
  <c r="Y10" i="3"/>
  <c r="Y12" i="3"/>
  <c r="Y11" i="3"/>
  <c r="Y14" i="3"/>
  <c r="Y13" i="3"/>
  <c r="W24" i="3"/>
  <c r="W6" i="3"/>
  <c r="Y6" i="3" s="1"/>
  <c r="W7" i="3"/>
  <c r="Y7" i="3" s="1"/>
  <c r="W8" i="3"/>
  <c r="Y8" i="3" s="1"/>
  <c r="W9" i="3"/>
  <c r="W10" i="3"/>
  <c r="W11" i="3"/>
  <c r="W12" i="3"/>
  <c r="W13" i="3"/>
  <c r="W14" i="3"/>
  <c r="W15" i="3"/>
  <c r="W16" i="3"/>
  <c r="Z16" i="3" s="1"/>
  <c r="W17" i="3"/>
  <c r="Z17" i="3" s="1"/>
  <c r="W18" i="3"/>
  <c r="Z18" i="3" s="1"/>
  <c r="W19" i="3"/>
  <c r="Z19" i="3" s="1"/>
  <c r="W20" i="3"/>
  <c r="Z20" i="3" s="1"/>
  <c r="W21" i="3"/>
  <c r="W22" i="3"/>
  <c r="W23" i="3"/>
  <c r="W5" i="3"/>
  <c r="W4" i="3" s="1"/>
  <c r="S34" i="3"/>
  <c r="V34" i="3" s="1"/>
  <c r="D34" i="3"/>
  <c r="S33" i="3"/>
  <c r="V33" i="3" s="1"/>
  <c r="V32" i="3"/>
  <c r="S32" i="3"/>
  <c r="V31" i="3"/>
  <c r="S31" i="3"/>
  <c r="S30" i="3"/>
  <c r="V30" i="3" s="1"/>
  <c r="S29" i="3"/>
  <c r="S28" i="3"/>
  <c r="V28" i="3" s="1"/>
  <c r="V27" i="3"/>
  <c r="S27" i="3"/>
  <c r="S26" i="3"/>
  <c r="V26" i="3" s="1"/>
  <c r="S25" i="3"/>
  <c r="V25" i="3" s="1"/>
  <c r="V24" i="3"/>
  <c r="S24" i="3"/>
  <c r="S23" i="3"/>
  <c r="V23" i="3" s="1"/>
  <c r="S22" i="3"/>
  <c r="S21" i="3"/>
  <c r="V21" i="3" s="1"/>
  <c r="S20" i="3"/>
  <c r="V20" i="3" s="1"/>
  <c r="V19" i="3"/>
  <c r="S19" i="3"/>
  <c r="O19" i="3"/>
  <c r="R19" i="3" s="1"/>
  <c r="S18" i="3"/>
  <c r="O18" i="3"/>
  <c r="P18" i="3" s="1"/>
  <c r="S17" i="3"/>
  <c r="R17" i="3"/>
  <c r="O17" i="3"/>
  <c r="P17" i="3" s="1"/>
  <c r="S16" i="3"/>
  <c r="V16" i="3" s="1"/>
  <c r="O16" i="3"/>
  <c r="R16" i="3" s="1"/>
  <c r="S15" i="3"/>
  <c r="V15" i="3" s="1"/>
  <c r="O15" i="3"/>
  <c r="P15" i="3" s="1"/>
  <c r="U14" i="3"/>
  <c r="S14" i="3"/>
  <c r="Q14" i="3"/>
  <c r="O14" i="3"/>
  <c r="M14" i="3"/>
  <c r="K14" i="3"/>
  <c r="S13" i="3"/>
  <c r="U13" i="3" s="1"/>
  <c r="O13" i="3"/>
  <c r="P13" i="3" s="1"/>
  <c r="M13" i="3"/>
  <c r="K13" i="3"/>
  <c r="S12" i="3"/>
  <c r="U12" i="3" s="1"/>
  <c r="O12" i="3"/>
  <c r="P12" i="3" s="1"/>
  <c r="K12" i="3"/>
  <c r="M12" i="3" s="1"/>
  <c r="S11" i="3"/>
  <c r="O11" i="3"/>
  <c r="P11" i="3" s="1"/>
  <c r="M11" i="3"/>
  <c r="K11" i="3"/>
  <c r="S10" i="3"/>
  <c r="U10" i="3" s="1"/>
  <c r="O10" i="3"/>
  <c r="Q10" i="3" s="1"/>
  <c r="K10" i="3"/>
  <c r="M10" i="3" s="1"/>
  <c r="S9" i="3"/>
  <c r="Q9" i="3"/>
  <c r="O9" i="3"/>
  <c r="M9" i="3"/>
  <c r="K9" i="3"/>
  <c r="S8" i="3"/>
  <c r="U8" i="3" s="1"/>
  <c r="O8" i="3"/>
  <c r="Q8" i="3" s="1"/>
  <c r="K8" i="3"/>
  <c r="M8" i="3" s="1"/>
  <c r="U7" i="3"/>
  <c r="S7" i="3"/>
  <c r="O7" i="3"/>
  <c r="Q7" i="3" s="1"/>
  <c r="K7" i="3"/>
  <c r="M7" i="3" s="1"/>
  <c r="F7" i="3"/>
  <c r="S6" i="3"/>
  <c r="U6" i="3" s="1"/>
  <c r="O6" i="3"/>
  <c r="P6" i="3" s="1"/>
  <c r="M6" i="3"/>
  <c r="K6" i="3"/>
  <c r="S5" i="3"/>
  <c r="U5" i="3" s="1"/>
  <c r="Q5" i="3"/>
  <c r="O5" i="3"/>
  <c r="K5" i="3"/>
  <c r="M5" i="3" s="1"/>
  <c r="O4" i="3"/>
  <c r="P9" i="3" s="1"/>
  <c r="N4" i="3"/>
  <c r="X15" i="3" l="1"/>
  <c r="X14" i="3"/>
  <c r="X24" i="3"/>
  <c r="G18" i="3"/>
  <c r="G25" i="3" s="1"/>
  <c r="G26" i="3" s="1"/>
  <c r="X22" i="3"/>
  <c r="X20" i="3"/>
  <c r="X11" i="3"/>
  <c r="X9" i="3"/>
  <c r="X21" i="3"/>
  <c r="X8" i="3"/>
  <c r="X13" i="3"/>
  <c r="X5" i="3"/>
  <c r="X6" i="3"/>
  <c r="X23" i="3"/>
  <c r="X10" i="3"/>
  <c r="X12" i="3"/>
  <c r="X7" i="3"/>
  <c r="M4" i="3"/>
  <c r="D33" i="3" s="1"/>
  <c r="D35" i="3" s="1"/>
  <c r="Q11" i="3"/>
  <c r="R15" i="3"/>
  <c r="U11" i="3"/>
  <c r="P5" i="3"/>
  <c r="V17" i="3"/>
  <c r="Q13" i="3"/>
  <c r="Z15" i="3"/>
  <c r="Z4" i="3" s="1"/>
  <c r="G34" i="3" s="1"/>
  <c r="S4" i="3"/>
  <c r="T20" i="3" s="1"/>
  <c r="P10" i="3"/>
  <c r="R18" i="3"/>
  <c r="V29" i="3"/>
  <c r="U9" i="3"/>
  <c r="U4" i="3" s="1"/>
  <c r="Q6" i="3"/>
  <c r="V22" i="3"/>
  <c r="X19" i="3"/>
  <c r="P16" i="3"/>
  <c r="Q12" i="3"/>
  <c r="V18" i="3"/>
  <c r="T26" i="3"/>
  <c r="X18" i="3"/>
  <c r="K4" i="3"/>
  <c r="L8" i="3" s="1"/>
  <c r="P14" i="3"/>
  <c r="X17" i="3"/>
  <c r="Y5" i="3"/>
  <c r="Y4" i="3" s="1"/>
  <c r="G33" i="3" s="1"/>
  <c r="G35" i="3" s="1"/>
  <c r="G37" i="3" s="1"/>
  <c r="G42" i="3" s="1"/>
  <c r="P19" i="3"/>
  <c r="X16" i="3"/>
  <c r="P8" i="3"/>
  <c r="P7" i="3"/>
  <c r="E18" i="3"/>
  <c r="E25" i="3" s="1"/>
  <c r="E26" i="3" s="1"/>
  <c r="E36" i="3" s="1"/>
  <c r="L7" i="1"/>
  <c r="M6" i="1"/>
  <c r="L6" i="1"/>
  <c r="L8" i="1"/>
  <c r="L9" i="1"/>
  <c r="L10" i="1"/>
  <c r="L11" i="1"/>
  <c r="L12" i="1"/>
  <c r="L13" i="1"/>
  <c r="L14" i="1"/>
  <c r="L5" i="1"/>
  <c r="K4" i="1"/>
  <c r="R15" i="1"/>
  <c r="N4" i="1"/>
  <c r="D34" i="1" s="1"/>
  <c r="M5" i="1"/>
  <c r="V4" i="3" l="1"/>
  <c r="F34" i="3" s="1"/>
  <c r="R4" i="3"/>
  <c r="E34" i="3" s="1"/>
  <c r="F33" i="3"/>
  <c r="F35" i="3" s="1"/>
  <c r="L11" i="3"/>
  <c r="L14" i="3"/>
  <c r="T16" i="3"/>
  <c r="T11" i="3"/>
  <c r="L9" i="3"/>
  <c r="T28" i="3"/>
  <c r="L12" i="3"/>
  <c r="X4" i="3"/>
  <c r="T24" i="3"/>
  <c r="T14" i="3"/>
  <c r="T27" i="3"/>
  <c r="T12" i="3"/>
  <c r="T19" i="3"/>
  <c r="F18" i="3"/>
  <c r="F25" i="3" s="1"/>
  <c r="F26" i="3" s="1"/>
  <c r="F36" i="3" s="1"/>
  <c r="T5" i="3"/>
  <c r="T7" i="3"/>
  <c r="T6" i="3"/>
  <c r="T32" i="3"/>
  <c r="T31" i="3"/>
  <c r="T13" i="3"/>
  <c r="T17" i="3"/>
  <c r="L10" i="3"/>
  <c r="T15" i="3"/>
  <c r="L7" i="3"/>
  <c r="T18" i="3"/>
  <c r="L5" i="3"/>
  <c r="L4" i="3" s="1"/>
  <c r="D28" i="3" s="1"/>
  <c r="T30" i="3"/>
  <c r="P4" i="3"/>
  <c r="E28" i="3" s="1"/>
  <c r="T22" i="3"/>
  <c r="T9" i="3"/>
  <c r="T10" i="3"/>
  <c r="T33" i="3"/>
  <c r="T34" i="3"/>
  <c r="T8" i="3"/>
  <c r="T23" i="3"/>
  <c r="T21" i="3"/>
  <c r="T25" i="3"/>
  <c r="T29" i="3"/>
  <c r="D18" i="3"/>
  <c r="D25" i="3" s="1"/>
  <c r="D26" i="3" s="1"/>
  <c r="D36" i="3" s="1"/>
  <c r="D37" i="3" s="1"/>
  <c r="D42" i="3" s="1"/>
  <c r="L13" i="3"/>
  <c r="L6" i="3"/>
  <c r="Q4" i="3"/>
  <c r="E33" i="3" s="1"/>
  <c r="E35" i="3" s="1"/>
  <c r="E37" i="3" s="1"/>
  <c r="E42" i="3" s="1"/>
  <c r="T4" i="1"/>
  <c r="P4" i="1"/>
  <c r="L4" i="1"/>
  <c r="D28" i="1" s="1"/>
  <c r="U9" i="1"/>
  <c r="T7" i="1"/>
  <c r="M7" i="1"/>
  <c r="T6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5" i="1"/>
  <c r="O4" i="1"/>
  <c r="G17" i="2"/>
  <c r="L6" i="2"/>
  <c r="H14" i="2"/>
  <c r="H17" i="2" s="1"/>
  <c r="B44" i="2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R34" i="2"/>
  <c r="R33" i="2"/>
  <c r="U33" i="2" s="1"/>
  <c r="R32" i="2"/>
  <c r="U32" i="2" s="1"/>
  <c r="R31" i="2"/>
  <c r="U31" i="2" s="1"/>
  <c r="R30" i="2"/>
  <c r="U30" i="2" s="1"/>
  <c r="R29" i="2"/>
  <c r="U29" i="2" s="1"/>
  <c r="R28" i="2"/>
  <c r="U28" i="2" s="1"/>
  <c r="R27" i="2"/>
  <c r="U27" i="2" s="1"/>
  <c r="R26" i="2"/>
  <c r="R25" i="2"/>
  <c r="U25" i="2" s="1"/>
  <c r="R24" i="2"/>
  <c r="R23" i="2"/>
  <c r="R22" i="2"/>
  <c r="U22" i="2" s="1"/>
  <c r="R21" i="2"/>
  <c r="U21" i="2" s="1"/>
  <c r="R20" i="2"/>
  <c r="U20" i="2" s="1"/>
  <c r="R19" i="2"/>
  <c r="U19" i="2" s="1"/>
  <c r="N19" i="2"/>
  <c r="Q19" i="2" s="1"/>
  <c r="R18" i="2"/>
  <c r="U18" i="2" s="1"/>
  <c r="N18" i="2"/>
  <c r="Q18" i="2" s="1"/>
  <c r="R17" i="2"/>
  <c r="U17" i="2" s="1"/>
  <c r="N17" i="2"/>
  <c r="Q17" i="2" s="1"/>
  <c r="R16" i="2"/>
  <c r="U16" i="2" s="1"/>
  <c r="N16" i="2"/>
  <c r="R15" i="2"/>
  <c r="U15" i="2" s="1"/>
  <c r="N15" i="2"/>
  <c r="Q15" i="2" s="1"/>
  <c r="R14" i="2"/>
  <c r="N14" i="2"/>
  <c r="J14" i="2"/>
  <c r="R13" i="2"/>
  <c r="T13" i="2" s="1"/>
  <c r="N13" i="2"/>
  <c r="P13" i="2" s="1"/>
  <c r="J13" i="2"/>
  <c r="L13" i="2" s="1"/>
  <c r="R12" i="2"/>
  <c r="T12" i="2" s="1"/>
  <c r="N12" i="2"/>
  <c r="J12" i="2"/>
  <c r="L12" i="2" s="1"/>
  <c r="R11" i="2"/>
  <c r="T11" i="2" s="1"/>
  <c r="N11" i="2"/>
  <c r="P11" i="2" s="1"/>
  <c r="J11" i="2"/>
  <c r="L11" i="2" s="1"/>
  <c r="R10" i="2"/>
  <c r="T10" i="2" s="1"/>
  <c r="N10" i="2"/>
  <c r="P10" i="2" s="1"/>
  <c r="J10" i="2"/>
  <c r="L10" i="2" s="1"/>
  <c r="R9" i="2"/>
  <c r="T9" i="2" s="1"/>
  <c r="N9" i="2"/>
  <c r="J9" i="2"/>
  <c r="L9" i="2" s="1"/>
  <c r="R8" i="2"/>
  <c r="T8" i="2" s="1"/>
  <c r="N8" i="2"/>
  <c r="P8" i="2" s="1"/>
  <c r="J8" i="2"/>
  <c r="L8" i="2" s="1"/>
  <c r="R7" i="2"/>
  <c r="T7" i="2" s="1"/>
  <c r="N7" i="2"/>
  <c r="J7" i="2"/>
  <c r="E7" i="2"/>
  <c r="R6" i="2"/>
  <c r="T6" i="2" s="1"/>
  <c r="N6" i="2"/>
  <c r="P6" i="2" s="1"/>
  <c r="J6" i="2"/>
  <c r="R5" i="2"/>
  <c r="T5" i="2" s="1"/>
  <c r="N5" i="2"/>
  <c r="J5" i="2"/>
  <c r="L5" i="2" s="1"/>
  <c r="T4" i="3" l="1"/>
  <c r="F28" i="3" s="1"/>
  <c r="F37" i="3"/>
  <c r="F42" i="3" s="1"/>
  <c r="J4" i="2"/>
  <c r="K12" i="2" s="1"/>
  <c r="L14" i="2"/>
  <c r="N4" i="2"/>
  <c r="O14" i="2" s="1"/>
  <c r="U34" i="2"/>
  <c r="P14" i="2"/>
  <c r="U23" i="2"/>
  <c r="Q16" i="2"/>
  <c r="Q4" i="2" s="1"/>
  <c r="D34" i="2" s="1"/>
  <c r="P12" i="2"/>
  <c r="U26" i="2"/>
  <c r="P7" i="2"/>
  <c r="P9" i="2"/>
  <c r="T14" i="2"/>
  <c r="T4" i="2" s="1"/>
  <c r="E33" i="2" s="1"/>
  <c r="U24" i="2"/>
  <c r="L7" i="2"/>
  <c r="L4" i="2" s="1"/>
  <c r="C33" i="2" s="1"/>
  <c r="C35" i="2" s="1"/>
  <c r="R4" i="2"/>
  <c r="S21" i="2" s="1"/>
  <c r="K5" i="2" l="1"/>
  <c r="C18" i="2"/>
  <c r="C25" i="2" s="1"/>
  <c r="C26" i="2" s="1"/>
  <c r="C36" i="2" s="1"/>
  <c r="O19" i="2"/>
  <c r="K10" i="2"/>
  <c r="K8" i="2"/>
  <c r="K6" i="2"/>
  <c r="K11" i="2"/>
  <c r="K13" i="2"/>
  <c r="O5" i="2"/>
  <c r="O9" i="2"/>
  <c r="O18" i="2"/>
  <c r="O15" i="2"/>
  <c r="O10" i="2"/>
  <c r="O17" i="2"/>
  <c r="O6" i="2"/>
  <c r="K7" i="2"/>
  <c r="O13" i="2"/>
  <c r="O11" i="2"/>
  <c r="K9" i="2"/>
  <c r="K14" i="2"/>
  <c r="U4" i="2"/>
  <c r="E34" i="2" s="1"/>
  <c r="E35" i="2" s="1"/>
  <c r="C37" i="2"/>
  <c r="C42" i="2" s="1"/>
  <c r="S22" i="2"/>
  <c r="D18" i="2"/>
  <c r="D25" i="2" s="1"/>
  <c r="G26" i="2" s="1"/>
  <c r="O8" i="2"/>
  <c r="O7" i="2"/>
  <c r="O16" i="2"/>
  <c r="O12" i="2"/>
  <c r="S14" i="2"/>
  <c r="S33" i="2"/>
  <c r="S10" i="2"/>
  <c r="S26" i="2"/>
  <c r="S16" i="2"/>
  <c r="S8" i="2"/>
  <c r="S13" i="2"/>
  <c r="S6" i="2"/>
  <c r="S27" i="2"/>
  <c r="S25" i="2"/>
  <c r="E18" i="2"/>
  <c r="E25" i="2" s="1"/>
  <c r="S15" i="2"/>
  <c r="S11" i="2"/>
  <c r="S30" i="2"/>
  <c r="S20" i="2"/>
  <c r="S9" i="2"/>
  <c r="S29" i="2"/>
  <c r="S34" i="2"/>
  <c r="S17" i="2"/>
  <c r="S23" i="2"/>
  <c r="P4" i="2"/>
  <c r="S18" i="2"/>
  <c r="S12" i="2"/>
  <c r="S24" i="2"/>
  <c r="S31" i="2"/>
  <c r="S19" i="2"/>
  <c r="S7" i="2"/>
  <c r="S5" i="2"/>
  <c r="S28" i="2"/>
  <c r="S32" i="2"/>
  <c r="E26" i="2" l="1"/>
  <c r="H26" i="2"/>
  <c r="K4" i="2"/>
  <c r="C28" i="2" s="1"/>
  <c r="D33" i="2"/>
  <c r="D35" i="2" s="1"/>
  <c r="D26" i="2"/>
  <c r="D36" i="2" s="1"/>
  <c r="O4" i="2"/>
  <c r="D28" i="2" s="1"/>
  <c r="E36" i="2"/>
  <c r="S4" i="2"/>
  <c r="E28" i="2" s="1"/>
  <c r="E37" i="2"/>
  <c r="E42" i="2" s="1"/>
  <c r="W7" i="2" l="1"/>
  <c r="W13" i="2"/>
  <c r="W24" i="2"/>
  <c r="X24" i="2" s="1"/>
  <c r="AA24" i="2" s="1"/>
  <c r="W21" i="2"/>
  <c r="X21" i="2" s="1"/>
  <c r="AA21" i="2" s="1"/>
  <c r="W32" i="2"/>
  <c r="X32" i="2" s="1"/>
  <c r="AA32" i="2" s="1"/>
  <c r="W6" i="2"/>
  <c r="W18" i="2"/>
  <c r="W15" i="2"/>
  <c r="W23" i="2"/>
  <c r="X23" i="2" s="1"/>
  <c r="AA23" i="2" s="1"/>
  <c r="W29" i="2"/>
  <c r="X29" i="2" s="1"/>
  <c r="AA29" i="2" s="1"/>
  <c r="W8" i="2"/>
  <c r="W31" i="2"/>
  <c r="X31" i="2" s="1"/>
  <c r="AA31" i="2" s="1"/>
  <c r="W16" i="2"/>
  <c r="W11" i="2"/>
  <c r="W33" i="2"/>
  <c r="X33" i="2" s="1"/>
  <c r="AA33" i="2" s="1"/>
  <c r="W17" i="2"/>
  <c r="W12" i="2"/>
  <c r="W19" i="2"/>
  <c r="W20" i="2"/>
  <c r="X20" i="2" s="1"/>
  <c r="AA20" i="2" s="1"/>
  <c r="W34" i="2"/>
  <c r="X34" i="2" s="1"/>
  <c r="AA34" i="2" s="1"/>
  <c r="W5" i="2"/>
  <c r="W22" i="2"/>
  <c r="X22" i="2" s="1"/>
  <c r="AA22" i="2" s="1"/>
  <c r="W14" i="2"/>
  <c r="W27" i="2"/>
  <c r="X27" i="2" s="1"/>
  <c r="AA27" i="2" s="1"/>
  <c r="W9" i="2"/>
  <c r="W10" i="2"/>
  <c r="W30" i="2"/>
  <c r="X30" i="2" s="1"/>
  <c r="AA30" i="2" s="1"/>
  <c r="W25" i="2"/>
  <c r="X25" i="2" s="1"/>
  <c r="AA25" i="2" s="1"/>
  <c r="W26" i="2"/>
  <c r="X26" i="2" s="1"/>
  <c r="AA26" i="2" s="1"/>
  <c r="W28" i="2"/>
  <c r="X28" i="2" s="1"/>
  <c r="AA28" i="2" s="1"/>
  <c r="D37" i="2"/>
  <c r="D42" i="2" s="1"/>
  <c r="V6" i="2"/>
  <c r="X6" i="2" s="1"/>
  <c r="Z6" i="2" s="1"/>
  <c r="V19" i="2"/>
  <c r="V16" i="2"/>
  <c r="V17" i="2"/>
  <c r="V7" i="2"/>
  <c r="X7" i="2" s="1"/>
  <c r="Z7" i="2" s="1"/>
  <c r="V14" i="2"/>
  <c r="V5" i="2"/>
  <c r="V9" i="2"/>
  <c r="V10" i="2"/>
  <c r="V12" i="2"/>
  <c r="X12" i="2" s="1"/>
  <c r="Z12" i="2" s="1"/>
  <c r="V11" i="2"/>
  <c r="V15" i="2"/>
  <c r="V18" i="2"/>
  <c r="X18" i="2" s="1"/>
  <c r="AA18" i="2" s="1"/>
  <c r="V8" i="2"/>
  <c r="V13" i="2"/>
  <c r="X13" i="2" s="1"/>
  <c r="Z13" i="2" s="1"/>
  <c r="X8" i="2" l="1"/>
  <c r="Z8" i="2" s="1"/>
  <c r="X15" i="2"/>
  <c r="AA15" i="2" s="1"/>
  <c r="X19" i="2"/>
  <c r="AA19" i="2" s="1"/>
  <c r="X11" i="2"/>
  <c r="Z11" i="2" s="1"/>
  <c r="X10" i="2"/>
  <c r="Z10" i="2" s="1"/>
  <c r="X9" i="2"/>
  <c r="Z9" i="2" s="1"/>
  <c r="X14" i="2"/>
  <c r="Z14" i="2" s="1"/>
  <c r="X17" i="2"/>
  <c r="AA17" i="2" s="1"/>
  <c r="W4" i="2"/>
  <c r="X16" i="2"/>
  <c r="AA16" i="2" s="1"/>
  <c r="V4" i="2"/>
  <c r="X5" i="2"/>
  <c r="Z5" i="2" s="1"/>
  <c r="Z4" i="2" s="1"/>
  <c r="F33" i="2" s="1"/>
  <c r="AA4" i="2" l="1"/>
  <c r="F34" i="2" s="1"/>
  <c r="X4" i="2"/>
  <c r="Y13" i="2" s="1"/>
  <c r="F37" i="2"/>
  <c r="F42" i="2" s="1"/>
  <c r="Y7" i="2"/>
  <c r="Y11" i="2"/>
  <c r="Y17" i="2"/>
  <c r="Y10" i="2"/>
  <c r="Y6" i="2"/>
  <c r="Y19" i="2"/>
  <c r="Y20" i="2"/>
  <c r="Y21" i="2"/>
  <c r="Y25" i="2"/>
  <c r="Y32" i="2"/>
  <c r="Y33" i="2"/>
  <c r="Y30" i="2"/>
  <c r="Y26" i="2"/>
  <c r="Y27" i="2"/>
  <c r="Y29" i="2"/>
  <c r="Y24" i="2"/>
  <c r="Y23" i="2"/>
  <c r="Y28" i="2"/>
  <c r="Y22" i="2"/>
  <c r="Y31" i="2"/>
  <c r="Y34" i="2"/>
  <c r="Y16" i="2"/>
  <c r="Y15" i="2"/>
  <c r="Y5" i="2"/>
  <c r="Y8" i="2"/>
  <c r="Y12" i="2"/>
  <c r="Y14" i="2"/>
  <c r="Y9" i="2"/>
  <c r="Y18" i="2"/>
  <c r="Y4" i="2" l="1"/>
  <c r="K5" i="1" l="1"/>
  <c r="U12" i="1" l="1"/>
  <c r="V16" i="1"/>
  <c r="V17" i="1"/>
  <c r="V18" i="1"/>
  <c r="V19" i="1"/>
  <c r="V20" i="1"/>
  <c r="V29" i="1"/>
  <c r="V30" i="1"/>
  <c r="V31" i="1"/>
  <c r="V32" i="1"/>
  <c r="V33" i="1"/>
  <c r="V34" i="1"/>
  <c r="V15" i="1"/>
  <c r="R17" i="1"/>
  <c r="O5" i="1"/>
  <c r="F7" i="1"/>
  <c r="S34" i="1"/>
  <c r="S33" i="1"/>
  <c r="S32" i="1"/>
  <c r="S31" i="1"/>
  <c r="S30" i="1"/>
  <c r="S29" i="1"/>
  <c r="S28" i="1"/>
  <c r="V28" i="1" s="1"/>
  <c r="S27" i="1"/>
  <c r="V27" i="1" s="1"/>
  <c r="S26" i="1"/>
  <c r="V26" i="1" s="1"/>
  <c r="S25" i="1"/>
  <c r="V25" i="1" s="1"/>
  <c r="S24" i="1"/>
  <c r="V24" i="1" s="1"/>
  <c r="S23" i="1"/>
  <c r="V23" i="1" s="1"/>
  <c r="S22" i="1"/>
  <c r="V22" i="1" s="1"/>
  <c r="S21" i="1"/>
  <c r="V21" i="1" s="1"/>
  <c r="S20" i="1"/>
  <c r="S19" i="1"/>
  <c r="O19" i="1"/>
  <c r="R19" i="1" s="1"/>
  <c r="S18" i="1"/>
  <c r="O18" i="1"/>
  <c r="R18" i="1" s="1"/>
  <c r="S17" i="1"/>
  <c r="O17" i="1"/>
  <c r="S16" i="1"/>
  <c r="O16" i="1"/>
  <c r="R16" i="1" s="1"/>
  <c r="S15" i="1"/>
  <c r="O15" i="1"/>
  <c r="S14" i="1"/>
  <c r="U14" i="1" s="1"/>
  <c r="O14" i="1"/>
  <c r="Q14" i="1" s="1"/>
  <c r="K14" i="1"/>
  <c r="S13" i="1"/>
  <c r="U13" i="1" s="1"/>
  <c r="O13" i="1"/>
  <c r="Q13" i="1" s="1"/>
  <c r="K13" i="1"/>
  <c r="S12" i="1"/>
  <c r="O12" i="1"/>
  <c r="Q12" i="1" s="1"/>
  <c r="K12" i="1"/>
  <c r="M12" i="1" s="1"/>
  <c r="S11" i="1"/>
  <c r="U11" i="1" s="1"/>
  <c r="O11" i="1"/>
  <c r="Q11" i="1" s="1"/>
  <c r="K11" i="1"/>
  <c r="M11" i="1" s="1"/>
  <c r="S10" i="1"/>
  <c r="U10" i="1" s="1"/>
  <c r="O10" i="1"/>
  <c r="Q10" i="1" s="1"/>
  <c r="K10" i="1"/>
  <c r="M10" i="1" s="1"/>
  <c r="S9" i="1"/>
  <c r="O9" i="1"/>
  <c r="Q9" i="1" s="1"/>
  <c r="K9" i="1"/>
  <c r="M9" i="1" s="1"/>
  <c r="S8" i="1"/>
  <c r="U8" i="1" s="1"/>
  <c r="O8" i="1"/>
  <c r="Q8" i="1" s="1"/>
  <c r="K8" i="1"/>
  <c r="M8" i="1" s="1"/>
  <c r="S7" i="1"/>
  <c r="U7" i="1" s="1"/>
  <c r="O7" i="1"/>
  <c r="Q7" i="1" s="1"/>
  <c r="K7" i="1"/>
  <c r="S6" i="1"/>
  <c r="U6" i="1" s="1"/>
  <c r="O6" i="1"/>
  <c r="Q6" i="1" s="1"/>
  <c r="K6" i="1"/>
  <c r="S5" i="1"/>
  <c r="R4" i="1" l="1"/>
  <c r="E34" i="1" s="1"/>
  <c r="S4" i="1"/>
  <c r="U5" i="1"/>
  <c r="M14" i="1"/>
  <c r="M13" i="1"/>
  <c r="Q5" i="1"/>
  <c r="Q4" i="1" s="1"/>
  <c r="E33" i="1" s="1"/>
  <c r="V4" i="1"/>
  <c r="F34" i="1" s="1"/>
  <c r="U4" i="1"/>
  <c r="F33" i="1" s="1"/>
  <c r="D18" i="1" l="1"/>
  <c r="D25" i="1" s="1"/>
  <c r="D26" i="1"/>
  <c r="D36" i="1" s="1"/>
  <c r="E35" i="1"/>
  <c r="F35" i="1"/>
  <c r="M4" i="1"/>
  <c r="D33" i="1" s="1"/>
  <c r="D35" i="1" s="1"/>
  <c r="E18" i="1"/>
  <c r="F18" i="1"/>
  <c r="D37" i="1" l="1"/>
  <c r="D42" i="1" s="1"/>
  <c r="E25" i="1"/>
  <c r="E26" i="1" s="1"/>
  <c r="E36" i="1" s="1"/>
  <c r="E37" i="1" s="1"/>
  <c r="E42" i="1" s="1"/>
  <c r="F25" i="1"/>
  <c r="F26" i="1" s="1"/>
  <c r="F36" i="1" s="1"/>
  <c r="F37" i="1" s="1"/>
  <c r="F42" i="1" s="1"/>
  <c r="E28" i="1"/>
  <c r="F28" i="1"/>
</calcChain>
</file>

<file path=xl/sharedStrings.xml><?xml version="1.0" encoding="utf-8"?>
<sst xmlns="http://schemas.openxmlformats.org/spreadsheetml/2006/main" count="167" uniqueCount="34">
  <si>
    <t>BONO A</t>
  </si>
  <si>
    <t>BONO B</t>
  </si>
  <si>
    <t>BONO C</t>
  </si>
  <si>
    <t xml:space="preserve">Se desea inmunizar una obligación que ha contraido su empresa por </t>
  </si>
  <si>
    <t>Fecha</t>
  </si>
  <si>
    <t>Flujos</t>
  </si>
  <si>
    <t>Duration</t>
  </si>
  <si>
    <t>Cupones Reinvertidos</t>
  </si>
  <si>
    <t>PV de Cupones Restantes</t>
  </si>
  <si>
    <t>que vence en</t>
  </si>
  <si>
    <t>años. La tasa de interes de esta obligación es</t>
  </si>
  <si>
    <t>En 10 años dicha obligación valdrá:</t>
  </si>
  <si>
    <t>Usted dispone de los siguientes bonos:</t>
  </si>
  <si>
    <t>TIR:</t>
  </si>
  <si>
    <t>CUPON</t>
  </si>
  <si>
    <t>VENCIMIENTO</t>
  </si>
  <si>
    <t>VALOR NOMINAL</t>
  </si>
  <si>
    <t>PRECIO</t>
  </si>
  <si>
    <t>Calcular la duration y la modified duration</t>
  </si>
  <si>
    <t>precio</t>
  </si>
  <si>
    <t># bonos a comprar</t>
  </si>
  <si>
    <t>TOTAL</t>
  </si>
  <si>
    <t>% adquirido cada 1000 de mv</t>
  </si>
  <si>
    <t>valor en 10 años</t>
  </si>
  <si>
    <t>Tasa de interes</t>
  </si>
  <si>
    <t>BONO D</t>
  </si>
  <si>
    <t>Flujos B</t>
  </si>
  <si>
    <t>Flujos D</t>
  </si>
  <si>
    <t>flujos totales</t>
  </si>
  <si>
    <t>TIR POST</t>
  </si>
  <si>
    <t>TIR INICIAL:</t>
  </si>
  <si>
    <t>% de B</t>
  </si>
  <si>
    <t>% de C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</si>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</sst>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* #,##0.00_);_(* \(#,##0.00\);_(* &quot;-&quot;??_);_(@_)"/>
    <numFmt numFmtId="165" formatCode="&quot;$&quot;\ #,##0.00;[Red]\-&quot;$&quot;\ #,##0.00"/>
    <numFmt numFmtId="166" formatCode="_-* #,##0.0000_-;\-* #,##0.0000_-;_-* &quot;-&quot;??_-;_-@_-"/>
    <numFmt numFmtId="167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1" applyFont="1" applyFill="1"/>
    <xf numFmtId="164" fontId="2" fillId="0" borderId="0" xfId="1" applyFont="1"/>
    <xf numFmtId="0" fontId="2" fillId="0" borderId="1" xfId="0" applyFont="1" applyBorder="1"/>
    <xf numFmtId="0" fontId="2" fillId="0" borderId="0" xfId="0" applyFont="1"/>
    <xf numFmtId="10" fontId="0" fillId="0" borderId="0" xfId="0" applyNumberFormat="1"/>
    <xf numFmtId="164" fontId="0" fillId="0" borderId="0" xfId="1" applyFont="1"/>
    <xf numFmtId="10" fontId="0" fillId="0" borderId="0" xfId="2" applyNumberFormat="1" applyFont="1"/>
    <xf numFmtId="43" fontId="0" fillId="0" borderId="0" xfId="0" applyNumberFormat="1"/>
    <xf numFmtId="0" fontId="0" fillId="0" borderId="0" xfId="0" applyAlignment="1">
      <alignment horizontal="center"/>
    </xf>
    <xf numFmtId="9" fontId="0" fillId="0" borderId="0" xfId="2" applyFont="1"/>
    <xf numFmtId="2" fontId="0" fillId="0" borderId="0" xfId="0" applyNumberFormat="1"/>
    <xf numFmtId="167" fontId="0" fillId="0" borderId="0" xfId="0" applyNumberFormat="1"/>
    <xf numFmtId="0" fontId="5" fillId="0" borderId="1" xfId="0" applyFont="1" applyBorder="1"/>
    <xf numFmtId="10" fontId="4" fillId="0" borderId="0" xfId="0" applyNumberFormat="1" applyFont="1"/>
    <xf numFmtId="0" fontId="4" fillId="0" borderId="0" xfId="0" applyFont="1"/>
    <xf numFmtId="165" fontId="4" fillId="0" borderId="0" xfId="0" applyNumberFormat="1" applyFont="1"/>
    <xf numFmtId="167" fontId="4" fillId="0" borderId="0" xfId="0" applyNumberFormat="1" applyFont="1"/>
    <xf numFmtId="166" fontId="4" fillId="0" borderId="0" xfId="0" applyNumberFormat="1" applyFont="1"/>
    <xf numFmtId="164" fontId="4" fillId="0" borderId="0" xfId="1" applyFont="1"/>
    <xf numFmtId="10" fontId="4" fillId="0" borderId="0" xfId="2" applyNumberFormat="1" applyFont="1"/>
    <xf numFmtId="43" fontId="4" fillId="0" borderId="0" xfId="0" applyNumberFormat="1" applyFo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165" fontId="0" fillId="2" borderId="0" xfId="0" applyNumberFormat="1" applyFill="1"/>
    <xf numFmtId="166" fontId="0" fillId="2" borderId="0" xfId="0" applyNumberFormat="1" applyFill="1"/>
    <xf numFmtId="0" fontId="0" fillId="2" borderId="0" xfId="0" applyFill="1"/>
    <xf numFmtId="164" fontId="0" fillId="2" borderId="0" xfId="1" applyFont="1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165" fontId="0" fillId="3" borderId="0" xfId="0" applyNumberFormat="1" applyFill="1"/>
    <xf numFmtId="166" fontId="0" fillId="3" borderId="0" xfId="0" applyNumberFormat="1" applyFill="1"/>
    <xf numFmtId="0" fontId="0" fillId="3" borderId="0" xfId="0" applyFill="1"/>
    <xf numFmtId="164" fontId="0" fillId="3" borderId="0" xfId="1" applyFont="1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165" fontId="0" fillId="4" borderId="0" xfId="0" applyNumberFormat="1" applyFill="1"/>
    <xf numFmtId="166" fontId="0" fillId="4" borderId="0" xfId="0" applyNumberFormat="1" applyFill="1"/>
    <xf numFmtId="0" fontId="0" fillId="4" borderId="0" xfId="0" applyFill="1"/>
    <xf numFmtId="164" fontId="0" fillId="4" borderId="0" xfId="1" applyFont="1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165" fontId="0" fillId="5" borderId="0" xfId="0" applyNumberFormat="1" applyFill="1"/>
    <xf numFmtId="166" fontId="0" fillId="5" borderId="0" xfId="0" applyNumberFormat="1" applyFill="1"/>
    <xf numFmtId="0" fontId="0" fillId="5" borderId="0" xfId="0" applyFill="1"/>
    <xf numFmtId="164" fontId="0" fillId="5" borderId="0" xfId="1" applyFont="1" applyFill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165" fontId="0" fillId="6" borderId="0" xfId="0" applyNumberFormat="1" applyFill="1"/>
    <xf numFmtId="166" fontId="0" fillId="6" borderId="0" xfId="0" applyNumberFormat="1" applyFill="1"/>
    <xf numFmtId="0" fontId="0" fillId="6" borderId="0" xfId="0" applyFill="1"/>
    <xf numFmtId="164" fontId="0" fillId="6" borderId="0" xfId="1" applyFont="1" applyFill="1"/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wrapText="1"/>
    </xf>
    <xf numFmtId="165" fontId="0" fillId="7" borderId="0" xfId="0" applyNumberFormat="1" applyFill="1"/>
    <xf numFmtId="166" fontId="0" fillId="7" borderId="0" xfId="0" applyNumberFormat="1" applyFill="1"/>
    <xf numFmtId="0" fontId="0" fillId="7" borderId="0" xfId="0" applyFill="1"/>
    <xf numFmtId="164" fontId="0" fillId="7" borderId="0" xfId="1" applyFont="1" applyFill="1"/>
    <xf numFmtId="2" fontId="0" fillId="5" borderId="0" xfId="0" applyNumberFormat="1" applyFill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66E2EA38-7A94-436C-9A3D-7DFF8FAA32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BONO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'Ejemplo 1'!$C$43:$C$57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1'!$D$43:$D$57</c:f>
              <c:numCache>
                <c:formatCode>General</c:formatCode>
                <c:ptCount val="15"/>
                <c:pt idx="0">
                  <c:v>1827.9592879159054</c:v>
                </c:pt>
                <c:pt idx="1">
                  <c:v>1868.0523677522056</c:v>
                </c:pt>
                <c:pt idx="2">
                  <c:v>1910.3371525111538</c:v>
                </c:pt>
                <c:pt idx="3">
                  <c:v>1954.9303950511905</c:v>
                </c:pt>
                <c:pt idx="4">
                  <c:v>2001.9544779998789</c:v>
                </c:pt>
                <c:pt idx="5">
                  <c:v>2051.5376470779479</c:v>
                </c:pt>
                <c:pt idx="6">
                  <c:v>2103.8142523027363</c:v>
                </c:pt>
                <c:pt idx="7">
                  <c:v>2158.924997272788</c:v>
                </c:pt>
                <c:pt idx="8">
                  <c:v>2217.0171967388155</c:v>
                </c:pt>
                <c:pt idx="9">
                  <c:v>2278.2450426697574</c:v>
                </c:pt>
                <c:pt idx="10">
                  <c:v>2342.7698790261529</c:v>
                </c:pt>
                <c:pt idx="11">
                  <c:v>2410.7604854566534</c:v>
                </c:pt>
                <c:pt idx="12">
                  <c:v>2482.3933701370092</c:v>
                </c:pt>
                <c:pt idx="13">
                  <c:v>2557.8530719745781</c:v>
                </c:pt>
                <c:pt idx="14">
                  <c:v>2637.3324724049398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57-48A5-A2D3-E785FB97A24D}"/>
            </c:ext>
          </c:extLst>
        </c:ser>
        <c:ser>
          <c:idx val="1"/>
          <c:order val="1"/>
          <c:tx>
            <c:v>BONO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'Ejemplo 1'!$C$43:$C$57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1'!$E$43:$E$57</c:f>
              <c:numCache>
                <c:formatCode>General</c:formatCode>
                <c:ptCount val="15"/>
                <c:pt idx="0">
                  <c:v>2146.1724540373762</c:v>
                </c:pt>
                <c:pt idx="1">
                  <c:v>2132.8557243976661</c:v>
                </c:pt>
                <c:pt idx="2">
                  <c:v>2124.6708229822807</c:v>
                </c:pt>
                <c:pt idx="3">
                  <c:v>2121.5473632089511</c:v>
                </c:pt>
                <c:pt idx="4">
                  <c:v>2123.4344737886108</c:v>
                </c:pt>
                <c:pt idx="5">
                  <c:v>2130.2998930469785</c:v>
                </c:pt>
                <c:pt idx="6">
                  <c:v>2142.1291750295968</c:v>
                </c:pt>
                <c:pt idx="7">
                  <c:v>2158.924997272788</c:v>
                </c:pt>
                <c:pt idx="8">
                  <c:v>2180.7065612368388</c:v>
                </c:pt>
                <c:pt idx="9">
                  <c:v>2207.5090773832567</c:v>
                </c:pt>
                <c:pt idx="10">
                  <c:v>2239.3833277509343</c:v>
                </c:pt>
                <c:pt idx="11">
                  <c:v>2276.3952996604162</c:v>
                </c:pt>
                <c:pt idx="12">
                  <c:v>2318.6258848630073</c:v>
                </c:pt>
                <c:pt idx="13">
                  <c:v>2366.1706390627514</c:v>
                </c:pt>
                <c:pt idx="14">
                  <c:v>2419.1395972834016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57-48A5-A2D3-E785FB97A24D}"/>
            </c:ext>
          </c:extLst>
        </c:ser>
        <c:ser>
          <c:idx val="2"/>
          <c:order val="2"/>
          <c:tx>
            <c:v>BONO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'Ejemplo 1'!$C$43:$C$57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1'!$F$43:$F$57</c:f>
              <c:numCache>
                <c:formatCode>General</c:formatCode>
                <c:ptCount val="15"/>
                <c:pt idx="0">
                  <c:v>3113.2466934509448</c:v>
                </c:pt>
                <c:pt idx="1">
                  <c:v>2867.0138126554461</c:v>
                </c:pt>
                <c:pt idx="2">
                  <c:v>2668.381501231941</c:v>
                </c:pt>
                <c:pt idx="3">
                  <c:v>2509.4095344147845</c:v>
                </c:pt>
                <c:pt idx="4">
                  <c:v>2383.6875841234601</c:v>
                </c:pt>
                <c:pt idx="5">
                  <c:v>2286.0318909269577</c:v>
                </c:pt>
                <c:pt idx="6">
                  <c:v>2212.2450048775881</c:v>
                </c:pt>
                <c:pt idx="7">
                  <c:v>2158.9249972727885</c:v>
                </c:pt>
                <c:pt idx="8">
                  <c:v>2123.3135784215874</c:v>
                </c:pt>
                <c:pt idx="9">
                  <c:v>2103.1748915672524</c:v>
                </c:pt>
                <c:pt idx="10">
                  <c:v>2096.6985556065706</c:v>
                </c:pt>
                <c:pt idx="11">
                  <c:v>2102.4219242398453</c:v>
                </c:pt>
                <c:pt idx="12">
                  <c:v>2119.1676115717014</c:v>
                </c:pt>
                <c:pt idx="13">
                  <c:v>2145.9931761313042</c:v>
                </c:pt>
                <c:pt idx="14">
                  <c:v>2182.1505118280916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57-48A5-A2D3-E785FB97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784975"/>
        <c:axId val="724798287"/>
      </c:scatterChart>
      <c:valAx>
        <c:axId val="72478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98287"/>
        <c:crosses val="autoZero"/>
        <c:crossBetween val="midCat"/>
      </c:valAx>
      <c:valAx>
        <c:axId val="72479828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8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BONO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'Ejemplo 1.A'!$C$43:$C$57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1.A'!$D$43:$D$57</c:f>
              <c:numCache>
                <c:formatCode>_-* #,##0.0_-;\-* #,##0.0_-;_-* "-"??_-;_-@_-</c:formatCode>
                <c:ptCount val="15"/>
                <c:pt idx="0">
                  <c:v>1827.9592879159054</c:v>
                </c:pt>
                <c:pt idx="1">
                  <c:v>1868.0523677522056</c:v>
                </c:pt>
                <c:pt idx="2">
                  <c:v>1910.3371525111538</c:v>
                </c:pt>
                <c:pt idx="3">
                  <c:v>1954.9303950511905</c:v>
                </c:pt>
                <c:pt idx="4">
                  <c:v>2001.9544779998789</c:v>
                </c:pt>
                <c:pt idx="5">
                  <c:v>2051.5376470779479</c:v>
                </c:pt>
                <c:pt idx="6">
                  <c:v>2103.8142523027363</c:v>
                </c:pt>
                <c:pt idx="7">
                  <c:v>2158.924997272788</c:v>
                </c:pt>
                <c:pt idx="8">
                  <c:v>2217.0171967388155</c:v>
                </c:pt>
                <c:pt idx="9">
                  <c:v>2278.2450426697574</c:v>
                </c:pt>
                <c:pt idx="10">
                  <c:v>2342.7698790261529</c:v>
                </c:pt>
                <c:pt idx="11">
                  <c:v>2410.7604854566534</c:v>
                </c:pt>
                <c:pt idx="12">
                  <c:v>2482.3933701370092</c:v>
                </c:pt>
                <c:pt idx="13">
                  <c:v>2557.8530719745781</c:v>
                </c:pt>
                <c:pt idx="14">
                  <c:v>2637.3324724049398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68-4840-B592-EAD038003897}"/>
            </c:ext>
          </c:extLst>
        </c:ser>
        <c:ser>
          <c:idx val="1"/>
          <c:order val="1"/>
          <c:tx>
            <c:v>BONO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'Ejemplo 1.A'!$C$43:$C$57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1.A'!$E$43:$E$57</c:f>
              <c:numCache>
                <c:formatCode>_-* #,##0.0_-;\-* #,##0.0_-;_-* "-"??_-;_-@_-</c:formatCode>
                <c:ptCount val="15"/>
                <c:pt idx="0">
                  <c:v>2146.1724540373762</c:v>
                </c:pt>
                <c:pt idx="1">
                  <c:v>2132.8557243976661</c:v>
                </c:pt>
                <c:pt idx="2">
                  <c:v>2124.6708229822807</c:v>
                </c:pt>
                <c:pt idx="3">
                  <c:v>2121.5473632089511</c:v>
                </c:pt>
                <c:pt idx="4">
                  <c:v>2123.4344737886108</c:v>
                </c:pt>
                <c:pt idx="5">
                  <c:v>2130.2998930469785</c:v>
                </c:pt>
                <c:pt idx="6">
                  <c:v>2142.1291750295968</c:v>
                </c:pt>
                <c:pt idx="7">
                  <c:v>2158.924997272788</c:v>
                </c:pt>
                <c:pt idx="8">
                  <c:v>2180.7065612368388</c:v>
                </c:pt>
                <c:pt idx="9">
                  <c:v>2207.5090773832567</c:v>
                </c:pt>
                <c:pt idx="10">
                  <c:v>2239.3833277509343</c:v>
                </c:pt>
                <c:pt idx="11">
                  <c:v>2276.3952996604162</c:v>
                </c:pt>
                <c:pt idx="12">
                  <c:v>2318.6258848630073</c:v>
                </c:pt>
                <c:pt idx="13">
                  <c:v>2366.1706390627514</c:v>
                </c:pt>
                <c:pt idx="14">
                  <c:v>2419.1395972834016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68-4840-B592-EAD038003897}"/>
            </c:ext>
          </c:extLst>
        </c:ser>
        <c:ser>
          <c:idx val="2"/>
          <c:order val="2"/>
          <c:tx>
            <c:v>BONO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'Ejemplo 1.A'!$C$43:$C$57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1.A'!$F$43:$F$57</c:f>
              <c:numCache>
                <c:formatCode>_-* #,##0.0_-;\-* #,##0.0_-;_-* "-"??_-;_-@_-</c:formatCode>
                <c:ptCount val="15"/>
                <c:pt idx="0">
                  <c:v>3113.2466934509448</c:v>
                </c:pt>
                <c:pt idx="1">
                  <c:v>2867.0138126554461</c:v>
                </c:pt>
                <c:pt idx="2">
                  <c:v>2668.381501231941</c:v>
                </c:pt>
                <c:pt idx="3">
                  <c:v>2509.4095344147845</c:v>
                </c:pt>
                <c:pt idx="4">
                  <c:v>2383.6875841234601</c:v>
                </c:pt>
                <c:pt idx="5">
                  <c:v>2286.0318909269577</c:v>
                </c:pt>
                <c:pt idx="6">
                  <c:v>2212.2450048775881</c:v>
                </c:pt>
                <c:pt idx="7">
                  <c:v>2158.9249972727885</c:v>
                </c:pt>
                <c:pt idx="8">
                  <c:v>2123.3135784215874</c:v>
                </c:pt>
                <c:pt idx="9">
                  <c:v>2103.1748915672524</c:v>
                </c:pt>
                <c:pt idx="10">
                  <c:v>2096.6985556065706</c:v>
                </c:pt>
                <c:pt idx="11">
                  <c:v>2102.4219242398453</c:v>
                </c:pt>
                <c:pt idx="12">
                  <c:v>2119.1676115717014</c:v>
                </c:pt>
                <c:pt idx="13">
                  <c:v>2145.9931761313042</c:v>
                </c:pt>
                <c:pt idx="14">
                  <c:v>2182.1505118280916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68-4840-B592-EAD038003897}"/>
            </c:ext>
          </c:extLst>
        </c:ser>
        <c:ser>
          <c:idx val="3"/>
          <c:order val="3"/>
          <c:tx>
            <c:v>BONO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'Ejemplo 1.A'!$C$43:$C$57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1.A'!$G$43:$G$57</c:f>
              <c:numCache>
                <c:formatCode>_-* #,##0.0_-;\-* #,##0.0_-;_-* "-"??_-;_-@_-</c:formatCode>
                <c:ptCount val="15"/>
                <c:pt idx="0">
                  <c:v>2390.3686154896791</c:v>
                </c:pt>
                <c:pt idx="1">
                  <c:v>2325.1466556550258</c:v>
                </c:pt>
                <c:pt idx="2">
                  <c:v>2271.9427115963667</c:v>
                </c:pt>
                <c:pt idx="3">
                  <c:v>2229.8642714085195</c:v>
                </c:pt>
                <c:pt idx="4">
                  <c:v>2198.1402785403966</c:v>
                </c:pt>
                <c:pt idx="5">
                  <c:v>2176.107122599793</c:v>
                </c:pt>
                <c:pt idx="6">
                  <c:v>2163.1965165012666</c:v>
                </c:pt>
                <c:pt idx="7">
                  <c:v>2158.9249972727885</c:v>
                </c:pt>
                <c:pt idx="8">
                  <c:v>2162.8848267136441</c:v>
                </c:pt>
                <c:pt idx="9">
                  <c:v>2174.7361009265915</c:v>
                </c:pt>
                <c:pt idx="10">
                  <c:v>2194.1999055172523</c:v>
                </c:pt>
                <c:pt idx="11">
                  <c:v>2221.0523767808099</c:v>
                </c:pt>
                <c:pt idx="12">
                  <c:v>2255.119549160102</c:v>
                </c:pt>
                <c:pt idx="13">
                  <c:v>2296.2728862259396</c:v>
                </c:pt>
                <c:pt idx="14">
                  <c:v>2344.4254068719574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68-4840-B592-EAD038003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784975"/>
        <c:axId val="724798287"/>
      </c:scatterChart>
      <c:valAx>
        <c:axId val="72478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98287"/>
        <c:crosses val="autoZero"/>
        <c:crossBetween val="midCat"/>
      </c:valAx>
      <c:valAx>
        <c:axId val="72479828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8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BONO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'Ejemplo 1'!$C$43:$C$57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1'!$D$43:$D$57</c:f>
              <c:numCache>
                <c:formatCode>General</c:formatCode>
                <c:ptCount val="15"/>
                <c:pt idx="0">
                  <c:v>1827.9592879159054</c:v>
                </c:pt>
                <c:pt idx="1">
                  <c:v>1868.0523677522056</c:v>
                </c:pt>
                <c:pt idx="2">
                  <c:v>1910.3371525111538</c:v>
                </c:pt>
                <c:pt idx="3">
                  <c:v>1954.9303950511905</c:v>
                </c:pt>
                <c:pt idx="4">
                  <c:v>2001.9544779998789</c:v>
                </c:pt>
                <c:pt idx="5">
                  <c:v>2051.5376470779479</c:v>
                </c:pt>
                <c:pt idx="6">
                  <c:v>2103.8142523027363</c:v>
                </c:pt>
                <c:pt idx="7">
                  <c:v>2158.924997272788</c:v>
                </c:pt>
                <c:pt idx="8">
                  <c:v>2217.0171967388155</c:v>
                </c:pt>
                <c:pt idx="9">
                  <c:v>2278.2450426697574</c:v>
                </c:pt>
                <c:pt idx="10">
                  <c:v>2342.7698790261529</c:v>
                </c:pt>
                <c:pt idx="11">
                  <c:v>2410.7604854566534</c:v>
                </c:pt>
                <c:pt idx="12">
                  <c:v>2482.3933701370092</c:v>
                </c:pt>
                <c:pt idx="13">
                  <c:v>2557.8530719745781</c:v>
                </c:pt>
                <c:pt idx="14">
                  <c:v>2637.3324724049398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04-4ACB-A287-5BC11386DE15}"/>
            </c:ext>
          </c:extLst>
        </c:ser>
        <c:ser>
          <c:idx val="1"/>
          <c:order val="1"/>
          <c:tx>
            <c:v>BONO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'Ejemplo 1'!$C$43:$C$57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1'!$E$43:$E$57</c:f>
              <c:numCache>
                <c:formatCode>General</c:formatCode>
                <c:ptCount val="15"/>
                <c:pt idx="0">
                  <c:v>2146.1724540373762</c:v>
                </c:pt>
                <c:pt idx="1">
                  <c:v>2132.8557243976661</c:v>
                </c:pt>
                <c:pt idx="2">
                  <c:v>2124.6708229822807</c:v>
                </c:pt>
                <c:pt idx="3">
                  <c:v>2121.5473632089511</c:v>
                </c:pt>
                <c:pt idx="4">
                  <c:v>2123.4344737886108</c:v>
                </c:pt>
                <c:pt idx="5">
                  <c:v>2130.2998930469785</c:v>
                </c:pt>
                <c:pt idx="6">
                  <c:v>2142.1291750295968</c:v>
                </c:pt>
                <c:pt idx="7">
                  <c:v>2158.924997272788</c:v>
                </c:pt>
                <c:pt idx="8">
                  <c:v>2180.7065612368388</c:v>
                </c:pt>
                <c:pt idx="9">
                  <c:v>2207.5090773832567</c:v>
                </c:pt>
                <c:pt idx="10">
                  <c:v>2239.3833277509343</c:v>
                </c:pt>
                <c:pt idx="11">
                  <c:v>2276.3952996604162</c:v>
                </c:pt>
                <c:pt idx="12">
                  <c:v>2318.6258848630073</c:v>
                </c:pt>
                <c:pt idx="13">
                  <c:v>2366.1706390627514</c:v>
                </c:pt>
                <c:pt idx="14">
                  <c:v>2419.1395972834016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04-4ACB-A287-5BC11386DE15}"/>
            </c:ext>
          </c:extLst>
        </c:ser>
        <c:ser>
          <c:idx val="2"/>
          <c:order val="2"/>
          <c:tx>
            <c:v>BONO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'Ejemplo 1'!$C$43:$C$57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1'!$F$43:$F$57</c:f>
              <c:numCache>
                <c:formatCode>General</c:formatCode>
                <c:ptCount val="15"/>
                <c:pt idx="0">
                  <c:v>3113.2466934509448</c:v>
                </c:pt>
                <c:pt idx="1">
                  <c:v>2867.0138126554461</c:v>
                </c:pt>
                <c:pt idx="2">
                  <c:v>2668.381501231941</c:v>
                </c:pt>
                <c:pt idx="3">
                  <c:v>2509.4095344147845</c:v>
                </c:pt>
                <c:pt idx="4">
                  <c:v>2383.6875841234601</c:v>
                </c:pt>
                <c:pt idx="5">
                  <c:v>2286.0318909269577</c:v>
                </c:pt>
                <c:pt idx="6">
                  <c:v>2212.2450048775881</c:v>
                </c:pt>
                <c:pt idx="7">
                  <c:v>2158.9249972727885</c:v>
                </c:pt>
                <c:pt idx="8">
                  <c:v>2123.3135784215874</c:v>
                </c:pt>
                <c:pt idx="9">
                  <c:v>2103.1748915672524</c:v>
                </c:pt>
                <c:pt idx="10">
                  <c:v>2096.6985556065706</c:v>
                </c:pt>
                <c:pt idx="11">
                  <c:v>2102.4219242398453</c:v>
                </c:pt>
                <c:pt idx="12">
                  <c:v>2119.1676115717014</c:v>
                </c:pt>
                <c:pt idx="13">
                  <c:v>2145.9931761313042</c:v>
                </c:pt>
                <c:pt idx="14">
                  <c:v>2182.1505118280916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04-4ACB-A287-5BC11386DE15}"/>
            </c:ext>
          </c:extLst>
        </c:ser>
        <c:ser>
          <c:idx val="3"/>
          <c:order val="3"/>
          <c:tx>
            <c:v>PORTFOLIO B+C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'Ejemplo 2'!$B$43:$B$57</c:f>
              <c:numCache>
                <c:formatCode>0%</c:formatCode>
                <c:ptCount val="1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</c:numCache>
            </c:numRef>
          </c:xVal>
          <c:yVal>
            <c:numRef>
              <c:f>'Ejemplo 2'!$F$43:$F$57</c:f>
              <c:numCache>
                <c:formatCode>General</c:formatCode>
                <c:ptCount val="15"/>
                <c:pt idx="0">
                  <c:v>2513.3480075872176</c:v>
                </c:pt>
                <c:pt idx="1">
                  <c:v>2405.3896297701649</c:v>
                </c:pt>
                <c:pt idx="2">
                  <c:v>2321.5352993325787</c:v>
                </c:pt>
                <c:pt idx="3">
                  <c:v>2258.1527137157059</c:v>
                </c:pt>
                <c:pt idx="4">
                  <c:v>2212.3236720036621</c:v>
                </c:pt>
                <c:pt idx="5">
                  <c:v>2181.7030161797798</c:v>
                </c:pt>
                <c:pt idx="6">
                  <c:v>2164.4070409833166</c:v>
                </c:pt>
                <c:pt idx="7">
                  <c:v>2158.9249972727876</c:v>
                </c:pt>
                <c:pt idx="8">
                  <c:v>2164.0487403406155</c:v>
                </c:pt>
                <c:pt idx="9">
                  <c:v>2178.8166719853957</c:v>
                </c:pt>
                <c:pt idx="10">
                  <c:v>2202.4689715076743</c:v>
                </c:pt>
                <c:pt idx="11">
                  <c:v>2234.4117652516434</c:v>
                </c:pt>
                <c:pt idx="12">
                  <c:v>2274.1883916679108</c:v>
                </c:pt>
                <c:pt idx="13">
                  <c:v>2321.4563131717687</c:v>
                </c:pt>
                <c:pt idx="14">
                  <c:v>2375.9685332651984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5F-47E0-AA17-25A9AE2E3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784975"/>
        <c:axId val="724798287"/>
      </c:scatterChart>
      <c:valAx>
        <c:axId val="72478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98287"/>
        <c:crosses val="autoZero"/>
        <c:crossBetween val="midCat"/>
      </c:valAx>
      <c:valAx>
        <c:axId val="72479828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8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487679</xdr:colOff>
      <xdr:row>38</xdr:row>
      <xdr:rowOff>37147</xdr:rowOff>
    </xdr:from>
    <xdr:to>
      <xdr:col>17</xdr:col>
      <xdr:colOff>988694</xdr:colOff>
      <xdr:row>55</xdr:row>
      <xdr:rowOff>173355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EC9EF5-640D-4244-BE25-720EA2302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664844</xdr:colOff>
      <xdr:row>38</xdr:row>
      <xdr:rowOff>60007</xdr:rowOff>
    </xdr:from>
    <xdr:to>
      <xdr:col>18</xdr:col>
      <xdr:colOff>95249</xdr:colOff>
      <xdr:row>62</xdr:row>
      <xdr:rowOff>177165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3A82BB-3774-4617-BE02-6B2AC8C5D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517375</xdr:colOff>
      <xdr:row>36</xdr:row>
      <xdr:rowOff>34792</xdr:rowOff>
    </xdr:from>
    <xdr:to>
      <xdr:col>16</xdr:col>
      <xdr:colOff>1005167</xdr:colOff>
      <xdr:row>60</xdr:row>
      <xdr:rowOff>1904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BDF1B8-ECF5-4C4D-8CDE-0A78ABEE3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5153-77B7-4767-82BF-709EF59E674D}">
  <dimension ref="C2:V76"/>
  <sheetViews>
    <sheetView topLeftCell="C20" workbookViewId="0">
      <selection activeCell="E57" sqref="E57"/>
    </sheetView>
  </sheetViews>
  <sheetFormatPr defaultColWidth="11.5546875" defaultRowHeight="14.4" x14ac:dyDescent="0.3"/>
  <cols>
    <col min="3" max="3" width="25.5546875" customWidth="1"/>
    <col min="5" max="5" width="15.44140625" customWidth="1"/>
    <col min="6" max="6" width="12.6640625" customWidth="1"/>
    <col min="7" max="7" width="12.109375" customWidth="1"/>
    <col min="13" max="13" width="12.5546875" customWidth="1"/>
    <col min="14" max="14" width="16" customWidth="1"/>
    <col min="17" max="17" width="12.6640625" customWidth="1"/>
    <col min="18" max="18" width="15.6640625" customWidth="1"/>
    <col min="21" max="21" width="12.6640625" customWidth="1"/>
    <col min="22" max="22" width="15.109375" customWidth="1"/>
  </cols>
  <sheetData>
    <row r="2" spans="3:22" ht="15.6" x14ac:dyDescent="0.3">
      <c r="K2" s="68" t="s">
        <v>0</v>
      </c>
      <c r="L2" s="68"/>
      <c r="M2" s="68"/>
      <c r="N2" s="68"/>
      <c r="O2" s="68" t="s">
        <v>1</v>
      </c>
      <c r="P2" s="68"/>
      <c r="Q2" s="68"/>
      <c r="R2" s="68"/>
      <c r="S2" s="68" t="s">
        <v>2</v>
      </c>
      <c r="T2" s="68"/>
      <c r="U2" s="68"/>
      <c r="V2" s="68"/>
    </row>
    <row r="3" spans="3:22" ht="28.8" x14ac:dyDescent="0.3">
      <c r="C3" s="1" t="s">
        <v>3</v>
      </c>
      <c r="D3" s="1"/>
      <c r="E3" s="1"/>
      <c r="F3" s="1"/>
      <c r="G3" s="1"/>
      <c r="H3" s="1">
        <v>1000</v>
      </c>
      <c r="I3" s="2"/>
      <c r="J3" s="3" t="s">
        <v>4</v>
      </c>
      <c r="K3" s="3" t="s">
        <v>5</v>
      </c>
      <c r="L3" s="3" t="s">
        <v>6</v>
      </c>
      <c r="M3" s="4" t="s">
        <v>7</v>
      </c>
      <c r="N3" s="4" t="s">
        <v>8</v>
      </c>
      <c r="O3" s="3" t="s">
        <v>5</v>
      </c>
      <c r="P3" s="3" t="s">
        <v>6</v>
      </c>
      <c r="Q3" s="4" t="s">
        <v>7</v>
      </c>
      <c r="R3" s="4" t="s">
        <v>8</v>
      </c>
      <c r="S3" s="3" t="s">
        <v>5</v>
      </c>
      <c r="T3" s="3" t="s">
        <v>6</v>
      </c>
      <c r="U3" s="4" t="s">
        <v>7</v>
      </c>
      <c r="V3" s="4" t="s">
        <v>8</v>
      </c>
    </row>
    <row r="4" spans="3:22" x14ac:dyDescent="0.3">
      <c r="C4" t="s">
        <v>9</v>
      </c>
      <c r="D4">
        <v>10</v>
      </c>
      <c r="E4" t="s">
        <v>10</v>
      </c>
      <c r="H4" s="5">
        <v>0.08</v>
      </c>
      <c r="J4">
        <v>0</v>
      </c>
      <c r="K4" s="6">
        <f>NPV($F$11,K5:K14)</f>
        <v>1033.5504069947067</v>
      </c>
      <c r="L4" s="7">
        <f>SUM(L5:L14)</f>
        <v>7.1697736511755137</v>
      </c>
      <c r="M4" s="7">
        <f>SUM(M5:M14)</f>
        <v>1231.3578096023361</v>
      </c>
      <c r="N4" s="7">
        <f>SUM(N5:N19)</f>
        <v>1000</v>
      </c>
      <c r="O4" s="6">
        <f>NPV($F$11,O5:O19)</f>
        <v>1085.5947868792632</v>
      </c>
      <c r="P4" s="7">
        <f>SUM(P5:P19)</f>
        <v>9.0353127406003182</v>
      </c>
      <c r="Q4" s="7">
        <f>SUM(Q5:Q14)</f>
        <v>1303.7906219318854</v>
      </c>
      <c r="R4" s="7">
        <f>SUM(R5:R19)</f>
        <v>1039.9271003707806</v>
      </c>
      <c r="S4" s="6">
        <f>NPV($F$11,S5:S34)</f>
        <v>977.48443331374415</v>
      </c>
      <c r="T4" s="7">
        <f>SUM(T5:T34)</f>
        <v>12.2037532805361</v>
      </c>
      <c r="U4" s="7">
        <f>SUM(U5:U14)</f>
        <v>1129.9518723409674</v>
      </c>
      <c r="V4" s="7">
        <f>SUM(V5:V34)</f>
        <v>980.36370518510114</v>
      </c>
    </row>
    <row r="5" spans="3:22" x14ac:dyDescent="0.3">
      <c r="J5">
        <v>1</v>
      </c>
      <c r="K5">
        <f>$D$17*$D$15</f>
        <v>85</v>
      </c>
      <c r="L5" s="8">
        <f>((K5*J5)/(1+$F$11)^J5)/$K$4</f>
        <v>7.6148877859332872E-2</v>
      </c>
      <c r="M5" s="8">
        <f>K5*(1+$F$12)^($D$4-J5)</f>
        <v>169.91539330387681</v>
      </c>
      <c r="O5">
        <f>$E$17*$E$15</f>
        <v>90</v>
      </c>
      <c r="P5" s="8">
        <f>((O5*J5)/(1+$F$11)^J5)/$O$4</f>
        <v>7.6762834844564726E-2</v>
      </c>
      <c r="Q5" s="8">
        <f>O5*(1+$F$12)^($D$4-J5)</f>
        <v>179.91041643939897</v>
      </c>
      <c r="R5" s="8"/>
      <c r="S5">
        <f t="shared" ref="S5:S33" si="0">$F$17*$F$15</f>
        <v>78</v>
      </c>
      <c r="T5" s="8">
        <f>((S5*J5)/(1+$F$11)^J5)/$S$4</f>
        <v>7.3885802945611687E-2</v>
      </c>
      <c r="U5" s="8">
        <f>S5*(1+$F$12)^($D$4-J5)</f>
        <v>155.92236091414577</v>
      </c>
      <c r="V5" s="8"/>
    </row>
    <row r="6" spans="3:22" x14ac:dyDescent="0.3">
      <c r="J6">
        <v>2</v>
      </c>
      <c r="K6">
        <f t="shared" ref="K6:K13" si="1">$D$17*$D$15</f>
        <v>85</v>
      </c>
      <c r="L6" s="8">
        <f t="shared" ref="L6:L14" si="2">((K6*J6)/(1+$F$11)^J6)/$K$4</f>
        <v>0.14101644048024606</v>
      </c>
      <c r="M6" s="8">
        <f>K6*(1+$F$12)^($D$4-J6)</f>
        <v>157.32906787395999</v>
      </c>
      <c r="O6">
        <f t="shared" ref="O6:O18" si="3">$E$17*$E$15</f>
        <v>90</v>
      </c>
      <c r="P6" s="8">
        <f t="shared" ref="P6:P19" si="4">((O6*J6)/(1+$F$11)^J6)/$O$4</f>
        <v>0.14215339786030506</v>
      </c>
      <c r="Q6" s="8">
        <f t="shared" ref="Q6:Q14" si="5">O6*(1+$F$12)^($D$4-J6)</f>
        <v>166.5837189253694</v>
      </c>
      <c r="R6" s="8"/>
      <c r="S6">
        <f t="shared" si="0"/>
        <v>78</v>
      </c>
      <c r="T6" s="8">
        <f t="shared" ref="T6:T34" si="6">((S6*J6)/(1+$F$11)^J6)/$S$4</f>
        <v>0.13682556101039201</v>
      </c>
      <c r="U6" s="8">
        <f t="shared" ref="U6:U14" si="7">S6*(1+$F$12)^($D$4-J6)</f>
        <v>144.37255640198683</v>
      </c>
      <c r="V6" s="8"/>
    </row>
    <row r="7" spans="3:22" x14ac:dyDescent="0.3">
      <c r="C7" t="s">
        <v>11</v>
      </c>
      <c r="F7" s="9">
        <f>H3*(1+H4)^10</f>
        <v>2158.9249972727876</v>
      </c>
      <c r="J7">
        <v>3</v>
      </c>
      <c r="K7">
        <f t="shared" si="1"/>
        <v>85</v>
      </c>
      <c r="L7" s="8">
        <f>((K7*J7)/(1+$F$11)^J7)/$K$4</f>
        <v>0.19585616733367506</v>
      </c>
      <c r="M7" s="8">
        <f>K7*(1+$F$12)^($D$4-J7)</f>
        <v>145.67506284625927</v>
      </c>
      <c r="O7">
        <f t="shared" si="3"/>
        <v>90</v>
      </c>
      <c r="P7" s="8">
        <f t="shared" si="4"/>
        <v>0.19743527480597922</v>
      </c>
      <c r="Q7" s="8">
        <f t="shared" si="5"/>
        <v>154.24418419015686</v>
      </c>
      <c r="R7" s="8"/>
      <c r="S7">
        <f t="shared" si="0"/>
        <v>78</v>
      </c>
      <c r="T7" s="8">
        <f>((S7*J7)/(1+$F$11)^J7)/$S$4</f>
        <v>0.19003550140332226</v>
      </c>
      <c r="U7" s="8">
        <f t="shared" si="7"/>
        <v>133.67829296480261</v>
      </c>
      <c r="V7" s="8"/>
    </row>
    <row r="8" spans="3:22" x14ac:dyDescent="0.3">
      <c r="J8">
        <v>4</v>
      </c>
      <c r="K8">
        <f t="shared" si="1"/>
        <v>85</v>
      </c>
      <c r="L8" s="8">
        <f t="shared" si="2"/>
        <v>0.24179773744898153</v>
      </c>
      <c r="M8" s="8">
        <f>K8*(1+$F$12)^($D$4-J8)</f>
        <v>134.88431745024005</v>
      </c>
      <c r="O8">
        <f t="shared" si="3"/>
        <v>90</v>
      </c>
      <c r="P8" s="8">
        <f t="shared" si="4"/>
        <v>0.24374725284688792</v>
      </c>
      <c r="Q8" s="8">
        <f t="shared" si="5"/>
        <v>142.81868906496004</v>
      </c>
      <c r="R8" s="8"/>
      <c r="S8">
        <f t="shared" si="0"/>
        <v>78</v>
      </c>
      <c r="T8" s="8">
        <f t="shared" si="6"/>
        <v>0.23461173012755832</v>
      </c>
      <c r="U8" s="8">
        <f t="shared" si="7"/>
        <v>123.77619718963204</v>
      </c>
      <c r="V8" s="8"/>
    </row>
    <row r="9" spans="3:22" x14ac:dyDescent="0.3">
      <c r="J9">
        <v>5</v>
      </c>
      <c r="K9">
        <f t="shared" si="1"/>
        <v>85</v>
      </c>
      <c r="L9" s="8">
        <f t="shared" si="2"/>
        <v>0.2798584924178027</v>
      </c>
      <c r="M9" s="8">
        <f t="shared" ref="M9:M13" si="8">K9*(1+$F$12)^($D$4-J9)</f>
        <v>124.89288652800003</v>
      </c>
      <c r="O9">
        <f t="shared" si="3"/>
        <v>90</v>
      </c>
      <c r="P9" s="8">
        <f t="shared" si="4"/>
        <v>0.28211487598019436</v>
      </c>
      <c r="Q9" s="8">
        <f t="shared" si="5"/>
        <v>132.23952691200003</v>
      </c>
      <c r="R9" s="8"/>
      <c r="S9">
        <f t="shared" si="0"/>
        <v>78</v>
      </c>
      <c r="T9" s="8">
        <f t="shared" si="6"/>
        <v>0.27154135431430365</v>
      </c>
      <c r="U9" s="8">
        <f>S9*(1+$F$12)^($D$4-J9)</f>
        <v>114.60758999040003</v>
      </c>
      <c r="V9" s="8"/>
    </row>
    <row r="10" spans="3:22" x14ac:dyDescent="0.3">
      <c r="C10" t="s">
        <v>12</v>
      </c>
      <c r="J10">
        <v>6</v>
      </c>
      <c r="K10">
        <f t="shared" si="1"/>
        <v>85</v>
      </c>
      <c r="L10" s="8">
        <f t="shared" si="2"/>
        <v>0.31095388046422523</v>
      </c>
      <c r="M10" s="8">
        <f t="shared" si="8"/>
        <v>115.64156160000003</v>
      </c>
      <c r="O10">
        <f t="shared" si="3"/>
        <v>90</v>
      </c>
      <c r="P10" s="8">
        <f t="shared" si="4"/>
        <v>0.31346097331132705</v>
      </c>
      <c r="Q10" s="8">
        <f t="shared" si="5"/>
        <v>122.44400640000002</v>
      </c>
      <c r="R10" s="8"/>
      <c r="S10">
        <f t="shared" si="0"/>
        <v>78</v>
      </c>
      <c r="T10" s="8">
        <f t="shared" si="6"/>
        <v>0.30171261590478177</v>
      </c>
      <c r="U10" s="8">
        <f t="shared" si="7"/>
        <v>106.11813888000002</v>
      </c>
      <c r="V10" s="8"/>
    </row>
    <row r="11" spans="3:22" x14ac:dyDescent="0.3">
      <c r="E11" t="s">
        <v>30</v>
      </c>
      <c r="F11" s="17">
        <v>0.08</v>
      </c>
      <c r="J11">
        <v>7</v>
      </c>
      <c r="K11">
        <f t="shared" si="1"/>
        <v>85</v>
      </c>
      <c r="L11" s="8">
        <f t="shared" si="2"/>
        <v>0.33590696963728028</v>
      </c>
      <c r="M11" s="8">
        <f t="shared" si="8"/>
        <v>107.07552000000001</v>
      </c>
      <c r="O11">
        <f t="shared" si="3"/>
        <v>90</v>
      </c>
      <c r="P11" s="8">
        <f t="shared" si="4"/>
        <v>0.33861524894742118</v>
      </c>
      <c r="Q11" s="8">
        <f t="shared" si="5"/>
        <v>113.37408000000002</v>
      </c>
      <c r="R11" s="8"/>
      <c r="S11">
        <f t="shared" si="0"/>
        <v>78</v>
      </c>
      <c r="T11" s="8">
        <f t="shared" si="6"/>
        <v>0.32592412211936295</v>
      </c>
      <c r="U11" s="8">
        <f t="shared" si="7"/>
        <v>98.257536000000016</v>
      </c>
      <c r="V11" s="8"/>
    </row>
    <row r="12" spans="3:22" x14ac:dyDescent="0.3">
      <c r="E12" t="s">
        <v>13</v>
      </c>
      <c r="F12" s="5">
        <v>0.08</v>
      </c>
      <c r="J12">
        <v>8</v>
      </c>
      <c r="K12">
        <f t="shared" si="1"/>
        <v>85</v>
      </c>
      <c r="L12" s="8">
        <f t="shared" si="2"/>
        <v>0.3554571107272807</v>
      </c>
      <c r="M12" s="8">
        <f t="shared" si="8"/>
        <v>99.144000000000005</v>
      </c>
      <c r="O12">
        <f t="shared" si="3"/>
        <v>90</v>
      </c>
      <c r="P12" s="8">
        <f t="shared" si="4"/>
        <v>0.35832301475917583</v>
      </c>
      <c r="Q12" s="8">
        <f t="shared" si="5"/>
        <v>104.97600000000001</v>
      </c>
      <c r="R12" s="8"/>
      <c r="S12">
        <f t="shared" si="0"/>
        <v>78</v>
      </c>
      <c r="T12" s="8">
        <f t="shared" si="6"/>
        <v>0.34489325091996081</v>
      </c>
      <c r="U12" s="8">
        <f t="shared" si="7"/>
        <v>90.979200000000006</v>
      </c>
      <c r="V12" s="8"/>
    </row>
    <row r="13" spans="3:22" x14ac:dyDescent="0.3">
      <c r="J13">
        <v>9</v>
      </c>
      <c r="K13">
        <f t="shared" si="1"/>
        <v>85</v>
      </c>
      <c r="L13" s="8">
        <f t="shared" si="2"/>
        <v>0.37026782367425071</v>
      </c>
      <c r="M13" s="8">
        <f t="shared" si="8"/>
        <v>91.800000000000011</v>
      </c>
      <c r="O13">
        <f t="shared" si="3"/>
        <v>90</v>
      </c>
      <c r="P13" s="8">
        <f t="shared" si="4"/>
        <v>0.37325314037414148</v>
      </c>
      <c r="Q13" s="8">
        <f t="shared" si="5"/>
        <v>97.2</v>
      </c>
      <c r="R13" s="8"/>
      <c r="S13">
        <f t="shared" si="0"/>
        <v>78</v>
      </c>
      <c r="T13" s="8">
        <f t="shared" si="6"/>
        <v>0.35926380304162581</v>
      </c>
      <c r="U13" s="8">
        <f t="shared" si="7"/>
        <v>84.240000000000009</v>
      </c>
      <c r="V13" s="8"/>
    </row>
    <row r="14" spans="3:22" x14ac:dyDescent="0.3">
      <c r="C14" s="10"/>
      <c r="D14" s="10" t="s">
        <v>0</v>
      </c>
      <c r="E14" s="10" t="s">
        <v>1</v>
      </c>
      <c r="F14" s="10" t="s">
        <v>2</v>
      </c>
      <c r="J14">
        <v>10</v>
      </c>
      <c r="K14">
        <f>D17*(1+$D$15)</f>
        <v>1085</v>
      </c>
      <c r="L14" s="8">
        <f t="shared" si="2"/>
        <v>4.8625101511324385</v>
      </c>
      <c r="M14" s="8">
        <f>K13*(1+$F$12)^($D$4-J14)</f>
        <v>85</v>
      </c>
      <c r="N14">
        <v>1000</v>
      </c>
      <c r="O14">
        <f t="shared" si="3"/>
        <v>90</v>
      </c>
      <c r="P14" s="8">
        <f t="shared" si="4"/>
        <v>0.38400528845076282</v>
      </c>
      <c r="Q14" s="8">
        <f t="shared" si="5"/>
        <v>90</v>
      </c>
      <c r="R14" s="8"/>
      <c r="S14">
        <f t="shared" si="0"/>
        <v>78</v>
      </c>
      <c r="T14" s="8">
        <f t="shared" si="6"/>
        <v>0.36961296609220767</v>
      </c>
      <c r="U14" s="8">
        <f t="shared" si="7"/>
        <v>78</v>
      </c>
      <c r="V14" s="8"/>
    </row>
    <row r="15" spans="3:22" x14ac:dyDescent="0.3">
      <c r="C15" s="11" t="s">
        <v>14</v>
      </c>
      <c r="D15" s="12">
        <v>8.5000000000000006E-2</v>
      </c>
      <c r="E15" s="12">
        <v>0.09</v>
      </c>
      <c r="F15" s="12">
        <v>7.8E-2</v>
      </c>
      <c r="J15">
        <v>11</v>
      </c>
      <c r="O15">
        <f t="shared" si="3"/>
        <v>90</v>
      </c>
      <c r="P15" s="8">
        <f t="shared" si="4"/>
        <v>0.3911164974961473</v>
      </c>
      <c r="Q15" s="8"/>
      <c r="R15" s="8">
        <f>O15/(1+$F$12)^(J15-$J$14)</f>
        <v>83.333333333333329</v>
      </c>
      <c r="S15">
        <f t="shared" si="0"/>
        <v>78</v>
      </c>
      <c r="T15" s="8">
        <f t="shared" si="6"/>
        <v>0.37645765064947079</v>
      </c>
      <c r="U15" s="8"/>
      <c r="V15" s="8">
        <f>S15/(1+$F$12)^(J15-$J$14)</f>
        <v>72.222222222222214</v>
      </c>
    </row>
    <row r="16" spans="3:22" x14ac:dyDescent="0.3">
      <c r="C16" s="11" t="s">
        <v>15</v>
      </c>
      <c r="D16">
        <v>10</v>
      </c>
      <c r="E16">
        <v>15</v>
      </c>
      <c r="F16">
        <v>30</v>
      </c>
      <c r="J16">
        <v>12</v>
      </c>
      <c r="O16">
        <f t="shared" si="3"/>
        <v>90</v>
      </c>
      <c r="P16" s="8">
        <f t="shared" si="4"/>
        <v>0.39506716918802753</v>
      </c>
      <c r="Q16" s="8"/>
      <c r="R16" s="8">
        <f t="shared" ref="R16:R19" si="9">O16/(1+$F$12)^(J16-$J$14)</f>
        <v>77.160493827160494</v>
      </c>
      <c r="S16">
        <f t="shared" si="0"/>
        <v>78</v>
      </c>
      <c r="T16" s="8">
        <f t="shared" si="6"/>
        <v>0.38026025318128354</v>
      </c>
      <c r="U16" s="8"/>
      <c r="V16" s="8">
        <f t="shared" ref="V16:V34" si="10">S16/(1+$F$12)^(J16-$J$14)</f>
        <v>66.872427983539083</v>
      </c>
    </row>
    <row r="17" spans="3:22" x14ac:dyDescent="0.3">
      <c r="C17" s="11" t="s">
        <v>16</v>
      </c>
      <c r="D17">
        <v>1000</v>
      </c>
      <c r="E17">
        <v>1000</v>
      </c>
      <c r="F17">
        <v>1000</v>
      </c>
      <c r="J17">
        <v>13</v>
      </c>
      <c r="O17">
        <f t="shared" si="3"/>
        <v>90</v>
      </c>
      <c r="P17" s="8">
        <f t="shared" si="4"/>
        <v>0.39628651230280543</v>
      </c>
      <c r="Q17" s="8"/>
      <c r="R17" s="8">
        <f t="shared" si="9"/>
        <v>71.444901691815261</v>
      </c>
      <c r="S17">
        <f t="shared" si="0"/>
        <v>78</v>
      </c>
      <c r="T17" s="8">
        <f t="shared" si="6"/>
        <v>0.38143389593801591</v>
      </c>
      <c r="U17" s="8"/>
      <c r="V17" s="8">
        <f t="shared" si="10"/>
        <v>61.91891479957323</v>
      </c>
    </row>
    <row r="18" spans="3:22" x14ac:dyDescent="0.3">
      <c r="C18" s="11" t="s">
        <v>17</v>
      </c>
      <c r="D18" s="6">
        <f>K4</f>
        <v>1033.5504069947067</v>
      </c>
      <c r="E18" s="6">
        <f>O4</f>
        <v>1085.5947868792632</v>
      </c>
      <c r="F18" s="6">
        <f>S4</f>
        <v>977.48443331374415</v>
      </c>
      <c r="J18">
        <v>14</v>
      </c>
      <c r="O18">
        <f t="shared" si="3"/>
        <v>90</v>
      </c>
      <c r="P18" s="8">
        <f t="shared" si="4"/>
        <v>0.39515749090023322</v>
      </c>
      <c r="Q18" s="8"/>
      <c r="R18" s="8">
        <f t="shared" si="9"/>
        <v>66.15268675168079</v>
      </c>
      <c r="S18">
        <f t="shared" si="0"/>
        <v>78</v>
      </c>
      <c r="T18" s="8">
        <f t="shared" si="6"/>
        <v>0.38034718968178216</v>
      </c>
      <c r="U18" s="8"/>
      <c r="V18" s="8">
        <f t="shared" si="10"/>
        <v>57.332328518123354</v>
      </c>
    </row>
    <row r="19" spans="3:22" x14ac:dyDescent="0.3">
      <c r="J19">
        <v>15</v>
      </c>
      <c r="O19">
        <f>1000*(1+E15)</f>
        <v>1090</v>
      </c>
      <c r="P19" s="8">
        <f t="shared" si="4"/>
        <v>4.7478137685323434</v>
      </c>
      <c r="Q19" s="8"/>
      <c r="R19" s="8">
        <f t="shared" si="9"/>
        <v>741.83568476679079</v>
      </c>
      <c r="S19">
        <f t="shared" si="0"/>
        <v>78</v>
      </c>
      <c r="T19" s="8">
        <f t="shared" si="6"/>
        <v>0.37732856119224417</v>
      </c>
      <c r="U19" s="8"/>
      <c r="V19" s="8">
        <f t="shared" si="10"/>
        <v>53.085489368632736</v>
      </c>
    </row>
    <row r="20" spans="3:22" x14ac:dyDescent="0.3">
      <c r="J20">
        <v>16</v>
      </c>
      <c r="S20">
        <f t="shared" si="0"/>
        <v>78</v>
      </c>
      <c r="T20" s="8">
        <f t="shared" si="6"/>
        <v>0.37267018389357454</v>
      </c>
      <c r="V20" s="8">
        <f t="shared" si="10"/>
        <v>49.153230896882157</v>
      </c>
    </row>
    <row r="21" spans="3:22" x14ac:dyDescent="0.3">
      <c r="C21" s="11" t="s">
        <v>18</v>
      </c>
      <c r="J21">
        <v>17</v>
      </c>
      <c r="S21">
        <f t="shared" si="0"/>
        <v>78</v>
      </c>
      <c r="T21" s="8">
        <f t="shared" si="6"/>
        <v>0.36663154665455827</v>
      </c>
      <c r="V21" s="8">
        <f t="shared" si="10"/>
        <v>45.51225083044644</v>
      </c>
    </row>
    <row r="22" spans="3:22" x14ac:dyDescent="0.3">
      <c r="J22">
        <v>18</v>
      </c>
      <c r="S22">
        <f t="shared" si="0"/>
        <v>78</v>
      </c>
      <c r="T22" s="8">
        <f t="shared" si="6"/>
        <v>0.35944269279858648</v>
      </c>
      <c r="V22" s="8">
        <f t="shared" si="10"/>
        <v>42.140972991154108</v>
      </c>
    </row>
    <row r="23" spans="3:22" x14ac:dyDescent="0.3">
      <c r="J23">
        <v>19</v>
      </c>
      <c r="S23">
        <f t="shared" si="0"/>
        <v>78</v>
      </c>
      <c r="T23" s="8">
        <f t="shared" si="6"/>
        <v>0.3513071585994415</v>
      </c>
      <c r="V23" s="8">
        <f t="shared" si="10"/>
        <v>39.019419436253806</v>
      </c>
    </row>
    <row r="24" spans="3:22" x14ac:dyDescent="0.3">
      <c r="C24" s="10"/>
      <c r="D24" s="10" t="s">
        <v>0</v>
      </c>
      <c r="E24" s="10" t="s">
        <v>1</v>
      </c>
      <c r="F24" s="10" t="s">
        <v>2</v>
      </c>
      <c r="J24">
        <v>20</v>
      </c>
      <c r="S24">
        <f t="shared" si="0"/>
        <v>78</v>
      </c>
      <c r="T24" s="8">
        <f t="shared" si="6"/>
        <v>0.34240463801115156</v>
      </c>
      <c r="V24" s="8">
        <f t="shared" si="10"/>
        <v>36.129092070605374</v>
      </c>
    </row>
    <row r="25" spans="3:22" x14ac:dyDescent="0.3">
      <c r="C25" t="s">
        <v>19</v>
      </c>
      <c r="D25" s="6">
        <f>D18</f>
        <v>1033.5504069947067</v>
      </c>
      <c r="E25" s="6">
        <f>E18</f>
        <v>1085.5947868792632</v>
      </c>
      <c r="F25" s="6">
        <f>F18</f>
        <v>977.48443331374415</v>
      </c>
      <c r="J25">
        <v>21</v>
      </c>
      <c r="S25">
        <f t="shared" si="0"/>
        <v>78</v>
      </c>
      <c r="T25" s="8">
        <f t="shared" si="6"/>
        <v>0.33289339806639734</v>
      </c>
      <c r="V25" s="8">
        <f t="shared" si="10"/>
        <v>33.452863028338307</v>
      </c>
    </row>
    <row r="26" spans="3:22" x14ac:dyDescent="0.3">
      <c r="C26" t="s">
        <v>20</v>
      </c>
      <c r="D26" s="6">
        <f>$H$3/(D25/1000)</f>
        <v>967.53868338917061</v>
      </c>
      <c r="E26" s="6">
        <f>$H$3/(E25/1000)</f>
        <v>921.15401813477683</v>
      </c>
      <c r="F26" s="6">
        <f>$H$3/(F25/1000)</f>
        <v>1023.0341946315467</v>
      </c>
      <c r="J26">
        <v>22</v>
      </c>
      <c r="S26">
        <f t="shared" si="0"/>
        <v>78</v>
      </c>
      <c r="T26" s="8">
        <f t="shared" si="6"/>
        <v>0.32291246726017375</v>
      </c>
      <c r="V26" s="8">
        <f t="shared" si="10"/>
        <v>30.974873174387319</v>
      </c>
    </row>
    <row r="27" spans="3:22" x14ac:dyDescent="0.3">
      <c r="J27">
        <v>23</v>
      </c>
      <c r="S27">
        <f t="shared" si="0"/>
        <v>78</v>
      </c>
      <c r="T27" s="8">
        <f t="shared" si="6"/>
        <v>0.31258361729730622</v>
      </c>
      <c r="V27" s="8">
        <f t="shared" si="10"/>
        <v>28.680438124432705</v>
      </c>
    </row>
    <row r="28" spans="3:22" x14ac:dyDescent="0.3">
      <c r="C28" t="s">
        <v>6</v>
      </c>
      <c r="D28" s="7">
        <f>L4</f>
        <v>7.1697736511755137</v>
      </c>
      <c r="E28" s="7">
        <f>P4</f>
        <v>9.0353127406003182</v>
      </c>
      <c r="F28" s="7">
        <f>T4</f>
        <v>12.2037532805361</v>
      </c>
      <c r="J28">
        <v>24</v>
      </c>
      <c r="S28">
        <f t="shared" si="0"/>
        <v>78</v>
      </c>
      <c r="T28" s="8">
        <f t="shared" si="6"/>
        <v>0.30201315680899155</v>
      </c>
      <c r="V28" s="8">
        <f t="shared" si="10"/>
        <v>26.555961226326573</v>
      </c>
    </row>
    <row r="29" spans="3:22" x14ac:dyDescent="0.3">
      <c r="J29">
        <v>25</v>
      </c>
      <c r="S29">
        <f t="shared" si="0"/>
        <v>78</v>
      </c>
      <c r="T29" s="8">
        <f t="shared" si="6"/>
        <v>0.29129355402101803</v>
      </c>
      <c r="V29" s="8">
        <f t="shared" si="10"/>
        <v>24.588852987339418</v>
      </c>
    </row>
    <row r="30" spans="3:22" x14ac:dyDescent="0.3">
      <c r="J30">
        <v>26</v>
      </c>
      <c r="S30">
        <f t="shared" si="0"/>
        <v>78</v>
      </c>
      <c r="T30" s="8">
        <f t="shared" si="6"/>
        <v>0.28050490387209148</v>
      </c>
      <c r="V30" s="8">
        <f t="shared" si="10"/>
        <v>22.76745646975872</v>
      </c>
    </row>
    <row r="31" spans="3:22" x14ac:dyDescent="0.3">
      <c r="J31">
        <v>27</v>
      </c>
      <c r="S31">
        <f t="shared" si="0"/>
        <v>78</v>
      </c>
      <c r="T31" s="8">
        <f t="shared" si="6"/>
        <v>0.26971625372316488</v>
      </c>
      <c r="V31" s="8">
        <f t="shared" si="10"/>
        <v>21.080978212739556</v>
      </c>
    </row>
    <row r="32" spans="3:22" x14ac:dyDescent="0.3">
      <c r="C32" s="10"/>
      <c r="D32" s="10" t="s">
        <v>0</v>
      </c>
      <c r="E32" s="10" t="s">
        <v>1</v>
      </c>
      <c r="F32" s="10" t="s">
        <v>2</v>
      </c>
      <c r="J32">
        <v>28</v>
      </c>
      <c r="S32">
        <f t="shared" si="0"/>
        <v>78</v>
      </c>
      <c r="T32" s="8">
        <f t="shared" si="6"/>
        <v>0.25898680055722278</v>
      </c>
      <c r="V32" s="8">
        <f t="shared" si="10"/>
        <v>19.51942427105514</v>
      </c>
    </row>
    <row r="33" spans="3:22" x14ac:dyDescent="0.3">
      <c r="C33" t="s">
        <v>7</v>
      </c>
      <c r="D33" s="13">
        <f>M4</f>
        <v>1231.3578096023361</v>
      </c>
      <c r="E33" s="7">
        <f>Q4</f>
        <v>1303.7906219318854</v>
      </c>
      <c r="F33" s="7">
        <f>U4</f>
        <v>1129.9518723409674</v>
      </c>
      <c r="J33">
        <v>29</v>
      </c>
      <c r="S33">
        <f t="shared" si="0"/>
        <v>78</v>
      </c>
      <c r="T33" s="8">
        <f t="shared" si="6"/>
        <v>0.24836697143384456</v>
      </c>
      <c r="V33" s="8">
        <f t="shared" si="10"/>
        <v>18.073540991717721</v>
      </c>
    </row>
    <row r="34" spans="3:22" x14ac:dyDescent="0.3">
      <c r="C34" t="s">
        <v>8</v>
      </c>
      <c r="D34" s="13">
        <f>N4</f>
        <v>1000</v>
      </c>
      <c r="E34" s="7">
        <f>R4</f>
        <v>1039.9271003707806</v>
      </c>
      <c r="F34" s="7">
        <f>V4</f>
        <v>980.36370518510114</v>
      </c>
      <c r="J34">
        <v>30</v>
      </c>
      <c r="S34">
        <f>F17*(1+F15)</f>
        <v>1078</v>
      </c>
      <c r="T34" s="8">
        <f t="shared" si="6"/>
        <v>3.2878916790166568</v>
      </c>
      <c r="V34" s="8">
        <f t="shared" si="10"/>
        <v>231.28296758157296</v>
      </c>
    </row>
    <row r="35" spans="3:22" x14ac:dyDescent="0.3">
      <c r="C35" t="s">
        <v>21</v>
      </c>
      <c r="D35" s="13">
        <f>SUM(D33:D34)</f>
        <v>2231.3578096023361</v>
      </c>
      <c r="E35" s="13">
        <f>SUM(E33:E34)</f>
        <v>2343.7177223026661</v>
      </c>
      <c r="F35" s="13">
        <f>SUM(F33:F34)</f>
        <v>2110.3155775260684</v>
      </c>
    </row>
    <row r="36" spans="3:22" x14ac:dyDescent="0.3">
      <c r="C36" t="s">
        <v>22</v>
      </c>
      <c r="D36" s="14">
        <f>D26/$H$3</f>
        <v>0.9675386833891706</v>
      </c>
      <c r="E36" s="14">
        <f t="shared" ref="E36:F36" si="11">E26/$H$3</f>
        <v>0.92115401813477682</v>
      </c>
      <c r="F36" s="14">
        <f t="shared" si="11"/>
        <v>1.0230341946315467</v>
      </c>
    </row>
    <row r="37" spans="3:22" x14ac:dyDescent="0.3">
      <c r="C37" t="s">
        <v>23</v>
      </c>
      <c r="D37" s="15">
        <f>D35*D36</f>
        <v>2158.924997272788</v>
      </c>
      <c r="E37" s="15">
        <f>E35*E36</f>
        <v>2158.924997272788</v>
      </c>
      <c r="F37" s="15">
        <f t="shared" ref="F37" si="12">F35*F36</f>
        <v>2158.9249972727885</v>
      </c>
    </row>
    <row r="41" spans="3:22" x14ac:dyDescent="0.3">
      <c r="C41" s="16" t="s">
        <v>24</v>
      </c>
      <c r="D41" s="10" t="s">
        <v>0</v>
      </c>
      <c r="E41" s="10" t="s">
        <v>1</v>
      </c>
      <c r="F41" s="10" t="s">
        <v>2</v>
      </c>
    </row>
    <row r="42" spans="3:22" x14ac:dyDescent="0.3">
      <c r="D42" s="15">
        <f>D37</f>
        <v>2158.924997272788</v>
      </c>
      <c r="E42" s="15">
        <f>E37</f>
        <v>2158.924997272788</v>
      </c>
      <c r="F42" s="15">
        <f>F37</f>
        <v>2158.9249972727885</v>
      </c>
    </row>
    <row r="43" spans="3:22" x14ac:dyDescent="0.3">
      <c r="C43" s="17">
        <v>0.01</v>
      </c>
      <c r="D43">
        <f t="dataTable" ref="D43:F57" dt2D="0" dtr="0" r1="F12"/>
        <v>1827.9592879159054</v>
      </c>
      <c r="E43">
        <v>2146.1724540373762</v>
      </c>
      <c r="F43">
        <v>3113.2466934509448</v>
      </c>
    </row>
    <row r="44" spans="3:22" x14ac:dyDescent="0.3">
      <c r="C44" s="17">
        <v>0.02</v>
      </c>
      <c r="D44">
        <v>1868.0523677522056</v>
      </c>
      <c r="E44">
        <v>2132.8557243976661</v>
      </c>
      <c r="F44">
        <v>2867.0138126554461</v>
      </c>
    </row>
    <row r="45" spans="3:22" x14ac:dyDescent="0.3">
      <c r="C45" s="17">
        <v>0.03</v>
      </c>
      <c r="D45">
        <v>1910.3371525111538</v>
      </c>
      <c r="E45">
        <v>2124.6708229822807</v>
      </c>
      <c r="F45">
        <v>2668.381501231941</v>
      </c>
    </row>
    <row r="46" spans="3:22" x14ac:dyDescent="0.3">
      <c r="C46" s="17">
        <v>0.04</v>
      </c>
      <c r="D46">
        <v>1954.9303950511905</v>
      </c>
      <c r="E46">
        <v>2121.5473632089511</v>
      </c>
      <c r="F46">
        <v>2509.4095344147845</v>
      </c>
    </row>
    <row r="47" spans="3:22" x14ac:dyDescent="0.3">
      <c r="C47" s="17">
        <v>0.05</v>
      </c>
      <c r="D47">
        <v>2001.9544779998789</v>
      </c>
      <c r="E47">
        <v>2123.4344737886108</v>
      </c>
      <c r="F47">
        <v>2383.6875841234601</v>
      </c>
    </row>
    <row r="48" spans="3:22" x14ac:dyDescent="0.3">
      <c r="C48" s="17">
        <v>6.0000000000000005E-2</v>
      </c>
      <c r="D48">
        <v>2051.5376470779479</v>
      </c>
      <c r="E48">
        <v>2130.2998930469785</v>
      </c>
      <c r="F48">
        <v>2286.0318909269577</v>
      </c>
    </row>
    <row r="49" spans="3:6" x14ac:dyDescent="0.3">
      <c r="C49" s="17">
        <v>7.0000000000000007E-2</v>
      </c>
      <c r="D49">
        <v>2103.8142523027363</v>
      </c>
      <c r="E49">
        <v>2142.1291750295968</v>
      </c>
      <c r="F49">
        <v>2212.2450048775881</v>
      </c>
    </row>
    <row r="50" spans="3:6" x14ac:dyDescent="0.3">
      <c r="C50" s="17">
        <v>0.08</v>
      </c>
      <c r="D50">
        <v>2158.924997272788</v>
      </c>
      <c r="E50">
        <v>2158.924997272788</v>
      </c>
      <c r="F50">
        <v>2158.9249972727885</v>
      </c>
    </row>
    <row r="51" spans="3:6" x14ac:dyDescent="0.3">
      <c r="C51" s="17">
        <v>0.09</v>
      </c>
      <c r="D51">
        <v>2217.0171967388155</v>
      </c>
      <c r="E51">
        <v>2180.7065612368388</v>
      </c>
      <c r="F51">
        <v>2123.3135784215874</v>
      </c>
    </row>
    <row r="52" spans="3:6" x14ac:dyDescent="0.3">
      <c r="C52" s="17">
        <v>9.9999999999999992E-2</v>
      </c>
      <c r="D52">
        <v>2278.2450426697574</v>
      </c>
      <c r="E52">
        <v>2207.5090773832567</v>
      </c>
      <c r="F52">
        <v>2103.1748915672524</v>
      </c>
    </row>
    <row r="53" spans="3:6" x14ac:dyDescent="0.3">
      <c r="C53" s="17">
        <v>0.10999999999999999</v>
      </c>
      <c r="D53">
        <v>2342.7698790261529</v>
      </c>
      <c r="E53">
        <v>2239.3833277509343</v>
      </c>
      <c r="F53">
        <v>2096.6985556065706</v>
      </c>
    </row>
    <row r="54" spans="3:6" x14ac:dyDescent="0.3">
      <c r="C54" s="17">
        <v>0.11999999999999998</v>
      </c>
      <c r="D54">
        <v>2410.7604854566534</v>
      </c>
      <c r="E54">
        <v>2276.3952996604162</v>
      </c>
      <c r="F54">
        <v>2102.4219242398453</v>
      </c>
    </row>
    <row r="55" spans="3:6" x14ac:dyDescent="0.3">
      <c r="C55" s="17">
        <v>0.12999999999999998</v>
      </c>
      <c r="D55">
        <v>2482.3933701370092</v>
      </c>
      <c r="E55">
        <v>2318.6258848630073</v>
      </c>
      <c r="F55">
        <v>2119.1676115717014</v>
      </c>
    </row>
    <row r="56" spans="3:6" x14ac:dyDescent="0.3">
      <c r="C56" s="17">
        <v>0.13999999999999999</v>
      </c>
      <c r="D56">
        <v>2557.8530719745781</v>
      </c>
      <c r="E56">
        <v>2366.1706390627514</v>
      </c>
      <c r="F56">
        <v>2145.9931761313042</v>
      </c>
    </row>
    <row r="57" spans="3:6" x14ac:dyDescent="0.3">
      <c r="C57" s="17">
        <v>0.15</v>
      </c>
      <c r="D57">
        <v>2637.3324724049398</v>
      </c>
      <c r="E57">
        <v>2419.1395972834016</v>
      </c>
      <c r="F57">
        <v>2182.1505118280916</v>
      </c>
    </row>
    <row r="60" spans="3:6" x14ac:dyDescent="0.3">
      <c r="D60" s="15"/>
    </row>
    <row r="61" spans="3:6" x14ac:dyDescent="0.3">
      <c r="C61" s="17"/>
      <c r="E61" s="15"/>
    </row>
    <row r="62" spans="3:6" x14ac:dyDescent="0.3">
      <c r="C62" s="17"/>
      <c r="D62" s="17"/>
    </row>
    <row r="63" spans="3:6" x14ac:dyDescent="0.3">
      <c r="C63" s="17"/>
      <c r="D63" s="17"/>
    </row>
    <row r="64" spans="3:6" x14ac:dyDescent="0.3">
      <c r="C64" s="17"/>
      <c r="D64" s="17"/>
    </row>
    <row r="65" spans="3:4" x14ac:dyDescent="0.3">
      <c r="C65" s="17"/>
      <c r="D65" s="17"/>
    </row>
    <row r="66" spans="3:4" x14ac:dyDescent="0.3">
      <c r="C66" s="17"/>
      <c r="D66" s="17"/>
    </row>
    <row r="67" spans="3:4" x14ac:dyDescent="0.3">
      <c r="C67" s="17"/>
      <c r="D67" s="17"/>
    </row>
    <row r="68" spans="3:4" x14ac:dyDescent="0.3">
      <c r="C68" s="17"/>
      <c r="D68" s="17"/>
    </row>
    <row r="69" spans="3:4" x14ac:dyDescent="0.3">
      <c r="C69" s="17"/>
      <c r="D69" s="17"/>
    </row>
    <row r="70" spans="3:4" x14ac:dyDescent="0.3">
      <c r="C70" s="17"/>
      <c r="D70" s="17"/>
    </row>
    <row r="71" spans="3:4" x14ac:dyDescent="0.3">
      <c r="C71" s="17"/>
      <c r="D71" s="17"/>
    </row>
    <row r="72" spans="3:4" x14ac:dyDescent="0.3">
      <c r="C72" s="17"/>
      <c r="D72" s="17"/>
    </row>
    <row r="73" spans="3:4" x14ac:dyDescent="0.3">
      <c r="C73" s="17"/>
      <c r="D73" s="17"/>
    </row>
    <row r="74" spans="3:4" x14ac:dyDescent="0.3">
      <c r="C74" s="17"/>
      <c r="D74" s="17"/>
    </row>
    <row r="75" spans="3:4" x14ac:dyDescent="0.3">
      <c r="C75" s="17"/>
      <c r="D75" s="17"/>
    </row>
    <row r="76" spans="3:4" x14ac:dyDescent="0.3">
      <c r="D76" s="17"/>
    </row>
  </sheetData>
  <mergeCells count="3">
    <mergeCell ref="K2:N2"/>
    <mergeCell ref="O2:R2"/>
    <mergeCell ref="S2:V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F442-92A0-460D-842F-0C65FC6E81ED}">
  <dimension ref="C2:Z76"/>
  <sheetViews>
    <sheetView workbookViewId="0">
      <selection activeCell="H60" sqref="H60"/>
    </sheetView>
  </sheetViews>
  <sheetFormatPr defaultColWidth="11.5546875" defaultRowHeight="14.4" x14ac:dyDescent="0.3"/>
  <cols>
    <col min="3" max="3" width="25.5546875" customWidth="1"/>
    <col min="5" max="5" width="15.44140625" customWidth="1"/>
    <col min="6" max="6" width="12.6640625" customWidth="1"/>
    <col min="7" max="7" width="12.109375" customWidth="1"/>
    <col min="13" max="13" width="12.5546875" customWidth="1"/>
    <col min="14" max="14" width="16" customWidth="1"/>
    <col min="17" max="17" width="12.6640625" customWidth="1"/>
    <col min="18" max="18" width="15.6640625" customWidth="1"/>
    <col min="21" max="21" width="12.6640625" customWidth="1"/>
    <col min="22" max="22" width="15.109375" customWidth="1"/>
    <col min="25" max="25" width="12.44140625" customWidth="1"/>
  </cols>
  <sheetData>
    <row r="2" spans="3:26" ht="15.6" x14ac:dyDescent="0.3">
      <c r="K2" s="69" t="s">
        <v>0</v>
      </c>
      <c r="L2" s="69"/>
      <c r="M2" s="69"/>
      <c r="N2" s="69"/>
      <c r="O2" s="70" t="s">
        <v>1</v>
      </c>
      <c r="P2" s="70"/>
      <c r="Q2" s="70"/>
      <c r="R2" s="70"/>
      <c r="S2" s="71" t="s">
        <v>2</v>
      </c>
      <c r="T2" s="71"/>
      <c r="U2" s="71"/>
      <c r="V2" s="71"/>
      <c r="W2" s="72" t="s">
        <v>2</v>
      </c>
      <c r="X2" s="72"/>
      <c r="Y2" s="72"/>
      <c r="Z2" s="72"/>
    </row>
    <row r="3" spans="3:26" ht="43.2" x14ac:dyDescent="0.3">
      <c r="C3" s="1" t="s">
        <v>3</v>
      </c>
      <c r="D3" s="1"/>
      <c r="E3" s="1"/>
      <c r="F3" s="1"/>
      <c r="G3" s="1"/>
      <c r="H3" s="1">
        <v>1000</v>
      </c>
      <c r="I3" s="2"/>
      <c r="J3" s="3" t="s">
        <v>4</v>
      </c>
      <c r="K3" s="29" t="s">
        <v>5</v>
      </c>
      <c r="L3" s="29" t="s">
        <v>6</v>
      </c>
      <c r="M3" s="30" t="s">
        <v>7</v>
      </c>
      <c r="N3" s="30" t="s">
        <v>8</v>
      </c>
      <c r="O3" s="35" t="s">
        <v>5</v>
      </c>
      <c r="P3" s="35" t="s">
        <v>6</v>
      </c>
      <c r="Q3" s="36" t="s">
        <v>7</v>
      </c>
      <c r="R3" s="36" t="s">
        <v>8</v>
      </c>
      <c r="S3" s="41" t="s">
        <v>5</v>
      </c>
      <c r="T3" s="41" t="s">
        <v>6</v>
      </c>
      <c r="U3" s="42" t="s">
        <v>7</v>
      </c>
      <c r="V3" s="42" t="s">
        <v>8</v>
      </c>
      <c r="W3" s="47" t="s">
        <v>5</v>
      </c>
      <c r="X3" s="47" t="s">
        <v>6</v>
      </c>
      <c r="Y3" s="48" t="s">
        <v>7</v>
      </c>
      <c r="Z3" s="48" t="s">
        <v>8</v>
      </c>
    </row>
    <row r="4" spans="3:26" x14ac:dyDescent="0.3">
      <c r="C4" t="s">
        <v>9</v>
      </c>
      <c r="D4">
        <v>10</v>
      </c>
      <c r="E4" t="s">
        <v>10</v>
      </c>
      <c r="H4" s="5">
        <v>0.08</v>
      </c>
      <c r="J4">
        <v>0</v>
      </c>
      <c r="K4" s="31">
        <f>NPV($F$11,K5:K14)</f>
        <v>1033.5504069947067</v>
      </c>
      <c r="L4" s="32">
        <f>SUM(L5:L14)</f>
        <v>7.1697736511755137</v>
      </c>
      <c r="M4" s="32">
        <f>SUM(M5:M14)</f>
        <v>1231.3578096023361</v>
      </c>
      <c r="N4" s="32">
        <f>SUM(N5:N19)</f>
        <v>1000</v>
      </c>
      <c r="O4" s="37">
        <f>NPV($F$11,O5:O19)</f>
        <v>1085.5947868792632</v>
      </c>
      <c r="P4" s="38">
        <f>SUM(P5:P19)</f>
        <v>9.0353127406003182</v>
      </c>
      <c r="Q4" s="38">
        <f>SUM(Q5:Q14)</f>
        <v>1303.7906219318854</v>
      </c>
      <c r="R4" s="38">
        <f>SUM(R5:R19)</f>
        <v>1039.9271003707806</v>
      </c>
      <c r="S4" s="43">
        <f>NPV($F$11,S5:S34)</f>
        <v>977.48443331374415</v>
      </c>
      <c r="T4" s="44">
        <f>SUM(T5:T34)</f>
        <v>12.2037532805361</v>
      </c>
      <c r="U4" s="44">
        <f>SUM(U5:U14)</f>
        <v>1129.9518723409674</v>
      </c>
      <c r="V4" s="44">
        <f>SUM(V5:V34)</f>
        <v>980.36370518510114</v>
      </c>
      <c r="W4" s="49">
        <f>NPV($F$11,W5:W24)</f>
        <v>1304.3625696309268</v>
      </c>
      <c r="X4" s="50">
        <f>SUM(X5:X34)</f>
        <v>10.004691629853941</v>
      </c>
      <c r="Y4" s="50">
        <f>SUM(Y5:Y14)</f>
        <v>1608.0084337159922</v>
      </c>
      <c r="Z4" s="50">
        <f>SUM(Z5:Z34)</f>
        <v>1208.0125233671843</v>
      </c>
    </row>
    <row r="5" spans="3:26" x14ac:dyDescent="0.3">
      <c r="J5">
        <v>1</v>
      </c>
      <c r="K5" s="33">
        <f>$D$17*$D$15</f>
        <v>85</v>
      </c>
      <c r="L5" s="34">
        <f>((K5*J5)/(1+$F$11)^J5)/$K$4</f>
        <v>7.6148877859332872E-2</v>
      </c>
      <c r="M5" s="34">
        <f>K5*(1+$F$12)^($D$4-J5)</f>
        <v>169.91539330387681</v>
      </c>
      <c r="N5" s="33"/>
      <c r="O5" s="39">
        <f>$E$17*$E$15</f>
        <v>90</v>
      </c>
      <c r="P5" s="40">
        <f>((O5*J5)/(1+$F$11)^J5)/$O$4</f>
        <v>7.6762834844564726E-2</v>
      </c>
      <c r="Q5" s="40">
        <f>O5*(1+$F$12)^($D$4-J5)</f>
        <v>179.91041643939897</v>
      </c>
      <c r="R5" s="40"/>
      <c r="S5" s="45">
        <f t="shared" ref="S5:S33" si="0">$F$17*$F$15</f>
        <v>78</v>
      </c>
      <c r="T5" s="46">
        <f>((S5*J5)/(1+$F$11)^J5)/$S$4</f>
        <v>7.3885802945611687E-2</v>
      </c>
      <c r="U5" s="46">
        <f>S5*(1+$F$12)^($D$4-J5)</f>
        <v>155.92236091414577</v>
      </c>
      <c r="V5" s="46"/>
      <c r="W5" s="51">
        <f>$G$17*$G$15</f>
        <v>111</v>
      </c>
      <c r="X5" s="52">
        <f>((W5*J5)/(1+$F$11)^J5)/$W$4</f>
        <v>7.8795405641591695E-2</v>
      </c>
      <c r="Y5" s="52">
        <f t="shared" ref="Y5:Y14" si="1">W5*(1+$F$12)^($D$4-J5)</f>
        <v>221.88951360859207</v>
      </c>
      <c r="Z5" s="52"/>
    </row>
    <row r="6" spans="3:26" x14ac:dyDescent="0.3">
      <c r="J6">
        <v>2</v>
      </c>
      <c r="K6" s="33">
        <f t="shared" ref="K6:K13" si="2">$D$17*$D$15</f>
        <v>85</v>
      </c>
      <c r="L6" s="34">
        <f t="shared" ref="L6:L14" si="3">((K6*J6)/(1+$F$11)^J6)/$K$4</f>
        <v>0.14101644048024606</v>
      </c>
      <c r="M6" s="34">
        <f>K6*(1+$F$12)^($D$4-J6)</f>
        <v>157.32906787395999</v>
      </c>
      <c r="N6" s="33"/>
      <c r="O6" s="39">
        <f t="shared" ref="O6:O18" si="4">$E$17*$E$15</f>
        <v>90</v>
      </c>
      <c r="P6" s="40">
        <f t="shared" ref="P6:P19" si="5">((O6*J6)/(1+$F$11)^J6)/$O$4</f>
        <v>0.14215339786030506</v>
      </c>
      <c r="Q6" s="40">
        <f t="shared" ref="Q6:Q14" si="6">O6*(1+$F$12)^($D$4-J6)</f>
        <v>166.5837189253694</v>
      </c>
      <c r="R6" s="40"/>
      <c r="S6" s="45">
        <f t="shared" si="0"/>
        <v>78</v>
      </c>
      <c r="T6" s="46">
        <f t="shared" ref="T6:T34" si="7">((S6*J6)/(1+$F$11)^J6)/$S$4</f>
        <v>0.13682556101039201</v>
      </c>
      <c r="U6" s="46">
        <f t="shared" ref="U6:U14" si="8">S6*(1+$F$12)^($D$4-J6)</f>
        <v>144.37255640198683</v>
      </c>
      <c r="V6" s="46"/>
      <c r="W6" s="51">
        <f t="shared" ref="W6:W23" si="9">$G$17*$G$15</f>
        <v>111</v>
      </c>
      <c r="X6" s="52">
        <f t="shared" ref="X6:X23" si="10">((W6*J6)/(1+$F$11)^J6)/$W$4</f>
        <v>0.14591741785479945</v>
      </c>
      <c r="Y6" s="52">
        <f t="shared" si="1"/>
        <v>205.45325334128893</v>
      </c>
      <c r="Z6" s="52"/>
    </row>
    <row r="7" spans="3:26" x14ac:dyDescent="0.3">
      <c r="C7" t="s">
        <v>11</v>
      </c>
      <c r="F7" s="9">
        <f>H3*(1+H4)^10</f>
        <v>2158.9249972727876</v>
      </c>
      <c r="J7">
        <v>3</v>
      </c>
      <c r="K7" s="33">
        <f t="shared" si="2"/>
        <v>85</v>
      </c>
      <c r="L7" s="34">
        <f>((K7*J7)/(1+$F$11)^J7)/$K$4</f>
        <v>0.19585616733367506</v>
      </c>
      <c r="M7" s="34">
        <f>K7*(1+$F$12)^($D$4-J7)</f>
        <v>145.67506284625927</v>
      </c>
      <c r="N7" s="33"/>
      <c r="O7" s="39">
        <f t="shared" si="4"/>
        <v>90</v>
      </c>
      <c r="P7" s="40">
        <f t="shared" si="5"/>
        <v>0.19743527480597922</v>
      </c>
      <c r="Q7" s="40">
        <f t="shared" si="6"/>
        <v>154.24418419015686</v>
      </c>
      <c r="R7" s="40"/>
      <c r="S7" s="45">
        <f t="shared" si="0"/>
        <v>78</v>
      </c>
      <c r="T7" s="46">
        <f>((S7*J7)/(1+$F$11)^J7)/$S$4</f>
        <v>0.19003550140332226</v>
      </c>
      <c r="U7" s="46">
        <f t="shared" si="8"/>
        <v>133.67829296480261</v>
      </c>
      <c r="V7" s="46"/>
      <c r="W7" s="51">
        <f t="shared" si="9"/>
        <v>111</v>
      </c>
      <c r="X7" s="52">
        <f t="shared" si="10"/>
        <v>0.20266308035388808</v>
      </c>
      <c r="Y7" s="52">
        <f t="shared" si="1"/>
        <v>190.2344938345268</v>
      </c>
      <c r="Z7" s="52"/>
    </row>
    <row r="8" spans="3:26" x14ac:dyDescent="0.3">
      <c r="J8">
        <v>4</v>
      </c>
      <c r="K8" s="33">
        <f t="shared" si="2"/>
        <v>85</v>
      </c>
      <c r="L8" s="34">
        <f t="shared" si="3"/>
        <v>0.24179773744898153</v>
      </c>
      <c r="M8" s="34">
        <f>K8*(1+$F$12)^($D$4-J8)</f>
        <v>134.88431745024005</v>
      </c>
      <c r="N8" s="33"/>
      <c r="O8" s="39">
        <f t="shared" si="4"/>
        <v>90</v>
      </c>
      <c r="P8" s="40">
        <f t="shared" si="5"/>
        <v>0.24374725284688792</v>
      </c>
      <c r="Q8" s="40">
        <f t="shared" si="6"/>
        <v>142.81868906496004</v>
      </c>
      <c r="R8" s="40"/>
      <c r="S8" s="45">
        <f t="shared" si="0"/>
        <v>78</v>
      </c>
      <c r="T8" s="46">
        <f t="shared" si="7"/>
        <v>0.23461173012755832</v>
      </c>
      <c r="U8" s="46">
        <f t="shared" si="8"/>
        <v>123.77619718963204</v>
      </c>
      <c r="V8" s="46"/>
      <c r="W8" s="51">
        <f t="shared" si="9"/>
        <v>111</v>
      </c>
      <c r="X8" s="52">
        <f t="shared" si="10"/>
        <v>0.25020133377023218</v>
      </c>
      <c r="Y8" s="52">
        <f t="shared" si="1"/>
        <v>176.14304984678407</v>
      </c>
      <c r="Z8" s="52"/>
    </row>
    <row r="9" spans="3:26" x14ac:dyDescent="0.3">
      <c r="J9">
        <v>5</v>
      </c>
      <c r="K9" s="33">
        <f t="shared" si="2"/>
        <v>85</v>
      </c>
      <c r="L9" s="34">
        <f t="shared" si="3"/>
        <v>0.2798584924178027</v>
      </c>
      <c r="M9" s="34">
        <f t="shared" ref="M9:M13" si="11">K9*(1+$F$12)^($D$4-J9)</f>
        <v>124.89288652800003</v>
      </c>
      <c r="N9" s="33"/>
      <c r="O9" s="39">
        <f t="shared" si="4"/>
        <v>90</v>
      </c>
      <c r="P9" s="40">
        <f t="shared" si="5"/>
        <v>0.28211487598019436</v>
      </c>
      <c r="Q9" s="40">
        <f t="shared" si="6"/>
        <v>132.23952691200003</v>
      </c>
      <c r="R9" s="40"/>
      <c r="S9" s="45">
        <f t="shared" si="0"/>
        <v>78</v>
      </c>
      <c r="T9" s="46">
        <f t="shared" si="7"/>
        <v>0.27154135431430365</v>
      </c>
      <c r="U9" s="46">
        <f>S9*(1+$F$12)^($D$4-J9)</f>
        <v>114.60758999040003</v>
      </c>
      <c r="V9" s="46"/>
      <c r="W9" s="51">
        <f t="shared" si="9"/>
        <v>111</v>
      </c>
      <c r="X9" s="52">
        <f>((W9*J9)/(1+$F$11)^J9)/$W$4</f>
        <v>0.28958487704887986</v>
      </c>
      <c r="Y9" s="52">
        <f t="shared" si="1"/>
        <v>163.09541652480004</v>
      </c>
      <c r="Z9" s="52"/>
    </row>
    <row r="10" spans="3:26" x14ac:dyDescent="0.3">
      <c r="C10" t="s">
        <v>12</v>
      </c>
      <c r="J10">
        <v>6</v>
      </c>
      <c r="K10" s="33">
        <f t="shared" si="2"/>
        <v>85</v>
      </c>
      <c r="L10" s="34">
        <f t="shared" si="3"/>
        <v>0.31095388046422523</v>
      </c>
      <c r="M10" s="34">
        <f t="shared" si="11"/>
        <v>115.64156160000003</v>
      </c>
      <c r="N10" s="33"/>
      <c r="O10" s="39">
        <f t="shared" si="4"/>
        <v>90</v>
      </c>
      <c r="P10" s="40">
        <f t="shared" si="5"/>
        <v>0.31346097331132705</v>
      </c>
      <c r="Q10" s="40">
        <f t="shared" si="6"/>
        <v>122.44400640000002</v>
      </c>
      <c r="R10" s="40"/>
      <c r="S10" s="45">
        <f t="shared" si="0"/>
        <v>78</v>
      </c>
      <c r="T10" s="46">
        <f t="shared" si="7"/>
        <v>0.30171261590478177</v>
      </c>
      <c r="U10" s="46">
        <f t="shared" si="8"/>
        <v>106.11813888000002</v>
      </c>
      <c r="V10" s="46"/>
      <c r="W10" s="51">
        <f t="shared" si="9"/>
        <v>111</v>
      </c>
      <c r="X10" s="52">
        <f t="shared" si="10"/>
        <v>0.32176097449875535</v>
      </c>
      <c r="Y10" s="52">
        <f t="shared" si="1"/>
        <v>151.01427456000005</v>
      </c>
      <c r="Z10" s="52"/>
    </row>
    <row r="11" spans="3:26" x14ac:dyDescent="0.3">
      <c r="E11" t="s">
        <v>30</v>
      </c>
      <c r="F11" s="17">
        <v>0.08</v>
      </c>
      <c r="J11">
        <v>7</v>
      </c>
      <c r="K11" s="33">
        <f t="shared" si="2"/>
        <v>85</v>
      </c>
      <c r="L11" s="34">
        <f t="shared" si="3"/>
        <v>0.33590696963728028</v>
      </c>
      <c r="M11" s="34">
        <f t="shared" si="11"/>
        <v>107.07552000000001</v>
      </c>
      <c r="N11" s="33"/>
      <c r="O11" s="39">
        <f t="shared" si="4"/>
        <v>90</v>
      </c>
      <c r="P11" s="40">
        <f t="shared" si="5"/>
        <v>0.33861524894742118</v>
      </c>
      <c r="Q11" s="40">
        <f t="shared" si="6"/>
        <v>113.37408000000002</v>
      </c>
      <c r="R11" s="40"/>
      <c r="S11" s="45">
        <f t="shared" si="0"/>
        <v>78</v>
      </c>
      <c r="T11" s="46">
        <f t="shared" si="7"/>
        <v>0.32592412211936295</v>
      </c>
      <c r="U11" s="46">
        <f t="shared" si="8"/>
        <v>98.257536000000016</v>
      </c>
      <c r="V11" s="46"/>
      <c r="W11" s="51">
        <f t="shared" si="9"/>
        <v>111</v>
      </c>
      <c r="X11" s="52">
        <f t="shared" si="10"/>
        <v>0.347581299612853</v>
      </c>
      <c r="Y11" s="52">
        <f t="shared" si="1"/>
        <v>139.82803200000001</v>
      </c>
      <c r="Z11" s="52"/>
    </row>
    <row r="12" spans="3:26" x14ac:dyDescent="0.3">
      <c r="E12" t="s">
        <v>13</v>
      </c>
      <c r="F12" s="5">
        <v>0.08</v>
      </c>
      <c r="J12">
        <v>8</v>
      </c>
      <c r="K12" s="33">
        <f t="shared" si="2"/>
        <v>85</v>
      </c>
      <c r="L12" s="34">
        <f t="shared" si="3"/>
        <v>0.3554571107272807</v>
      </c>
      <c r="M12" s="34">
        <f t="shared" si="11"/>
        <v>99.144000000000005</v>
      </c>
      <c r="N12" s="33"/>
      <c r="O12" s="39">
        <f t="shared" si="4"/>
        <v>90</v>
      </c>
      <c r="P12" s="40">
        <f t="shared" si="5"/>
        <v>0.35832301475917583</v>
      </c>
      <c r="Q12" s="40">
        <f t="shared" si="6"/>
        <v>104.97600000000001</v>
      </c>
      <c r="R12" s="40"/>
      <c r="S12" s="45">
        <f t="shared" si="0"/>
        <v>78</v>
      </c>
      <c r="T12" s="46">
        <f t="shared" si="7"/>
        <v>0.34489325091996081</v>
      </c>
      <c r="U12" s="46">
        <f t="shared" si="8"/>
        <v>90.979200000000006</v>
      </c>
      <c r="V12" s="46"/>
      <c r="W12" s="51">
        <f t="shared" si="9"/>
        <v>111</v>
      </c>
      <c r="X12" s="52">
        <f t="shared" si="10"/>
        <v>0.36781089906122011</v>
      </c>
      <c r="Y12" s="52">
        <f t="shared" si="1"/>
        <v>129.47040000000001</v>
      </c>
      <c r="Z12" s="52"/>
    </row>
    <row r="13" spans="3:26" x14ac:dyDescent="0.3">
      <c r="J13">
        <v>9</v>
      </c>
      <c r="K13" s="33">
        <f t="shared" si="2"/>
        <v>85</v>
      </c>
      <c r="L13" s="34">
        <f t="shared" si="3"/>
        <v>0.37026782367425071</v>
      </c>
      <c r="M13" s="34">
        <f t="shared" si="11"/>
        <v>91.800000000000011</v>
      </c>
      <c r="N13" s="33"/>
      <c r="O13" s="39">
        <f t="shared" si="4"/>
        <v>90</v>
      </c>
      <c r="P13" s="40">
        <f t="shared" si="5"/>
        <v>0.37325314037414148</v>
      </c>
      <c r="Q13" s="40">
        <f t="shared" si="6"/>
        <v>97.2</v>
      </c>
      <c r="R13" s="40"/>
      <c r="S13" s="45">
        <f t="shared" si="0"/>
        <v>78</v>
      </c>
      <c r="T13" s="46">
        <f t="shared" si="7"/>
        <v>0.35926380304162581</v>
      </c>
      <c r="U13" s="46">
        <f t="shared" si="8"/>
        <v>84.240000000000009</v>
      </c>
      <c r="V13" s="46"/>
      <c r="W13" s="51">
        <f t="shared" si="9"/>
        <v>111</v>
      </c>
      <c r="X13" s="52">
        <f t="shared" si="10"/>
        <v>0.38313635318877087</v>
      </c>
      <c r="Y13" s="52">
        <f t="shared" si="1"/>
        <v>119.88000000000001</v>
      </c>
      <c r="Z13" s="52"/>
    </row>
    <row r="14" spans="3:26" x14ac:dyDescent="0.3">
      <c r="C14" s="10"/>
      <c r="D14" s="10" t="s">
        <v>0</v>
      </c>
      <c r="E14" s="10" t="s">
        <v>1</v>
      </c>
      <c r="F14" s="10" t="s">
        <v>2</v>
      </c>
      <c r="G14" s="20" t="s">
        <v>25</v>
      </c>
      <c r="J14">
        <v>10</v>
      </c>
      <c r="K14" s="33">
        <f>D17*(1+$D$15)</f>
        <v>1085</v>
      </c>
      <c r="L14" s="34">
        <f t="shared" si="3"/>
        <v>4.8625101511324385</v>
      </c>
      <c r="M14" s="34">
        <f>K13*(1+$F$12)^($D$4-J14)</f>
        <v>85</v>
      </c>
      <c r="N14" s="33">
        <v>1000</v>
      </c>
      <c r="O14" s="39">
        <f t="shared" si="4"/>
        <v>90</v>
      </c>
      <c r="P14" s="40">
        <f t="shared" si="5"/>
        <v>0.38400528845076282</v>
      </c>
      <c r="Q14" s="40">
        <f t="shared" si="6"/>
        <v>90</v>
      </c>
      <c r="R14" s="40"/>
      <c r="S14" s="45">
        <f t="shared" si="0"/>
        <v>78</v>
      </c>
      <c r="T14" s="46">
        <f t="shared" si="7"/>
        <v>0.36961296609220767</v>
      </c>
      <c r="U14" s="46">
        <f t="shared" si="8"/>
        <v>78</v>
      </c>
      <c r="V14" s="46"/>
      <c r="W14" s="51">
        <f t="shared" si="9"/>
        <v>111</v>
      </c>
      <c r="X14" s="52">
        <f t="shared" si="10"/>
        <v>0.39417320286910584</v>
      </c>
      <c r="Y14" s="52">
        <f t="shared" si="1"/>
        <v>111</v>
      </c>
      <c r="Z14" s="52"/>
    </row>
    <row r="15" spans="3:26" x14ac:dyDescent="0.3">
      <c r="C15" s="11" t="s">
        <v>14</v>
      </c>
      <c r="D15" s="12">
        <v>8.5000000000000006E-2</v>
      </c>
      <c r="E15" s="12">
        <v>0.09</v>
      </c>
      <c r="F15" s="12">
        <v>7.8E-2</v>
      </c>
      <c r="G15" s="21">
        <v>0.111</v>
      </c>
      <c r="J15">
        <v>11</v>
      </c>
      <c r="K15" s="33"/>
      <c r="L15" s="33"/>
      <c r="M15" s="33"/>
      <c r="N15" s="33"/>
      <c r="O15" s="39">
        <f t="shared" si="4"/>
        <v>90</v>
      </c>
      <c r="P15" s="40">
        <f t="shared" si="5"/>
        <v>0.3911164974961473</v>
      </c>
      <c r="Q15" s="40"/>
      <c r="R15" s="40">
        <f>O15/(1+$F$12)^(J15-$J$14)</f>
        <v>83.333333333333329</v>
      </c>
      <c r="S15" s="45">
        <f t="shared" si="0"/>
        <v>78</v>
      </c>
      <c r="T15" s="46">
        <f t="shared" si="7"/>
        <v>0.37645765064947079</v>
      </c>
      <c r="U15" s="46"/>
      <c r="V15" s="46">
        <f>S15/(1+$F$12)^(J15-$J$14)</f>
        <v>72.222222222222214</v>
      </c>
      <c r="W15" s="51">
        <f t="shared" si="9"/>
        <v>111</v>
      </c>
      <c r="X15" s="52">
        <f t="shared" si="10"/>
        <v>0.40147270662594114</v>
      </c>
      <c r="Y15" s="52"/>
      <c r="Z15" s="52">
        <f>W15/(1+$F$12)^(J15-$J$14)</f>
        <v>102.77777777777777</v>
      </c>
    </row>
    <row r="16" spans="3:26" x14ac:dyDescent="0.3">
      <c r="C16" s="11" t="s">
        <v>15</v>
      </c>
      <c r="D16">
        <v>10</v>
      </c>
      <c r="E16">
        <v>15</v>
      </c>
      <c r="F16">
        <v>30</v>
      </c>
      <c r="G16" s="22">
        <v>20</v>
      </c>
      <c r="J16">
        <v>12</v>
      </c>
      <c r="K16" s="33"/>
      <c r="L16" s="33"/>
      <c r="M16" s="33"/>
      <c r="N16" s="33"/>
      <c r="O16" s="39">
        <f t="shared" si="4"/>
        <v>90</v>
      </c>
      <c r="P16" s="40">
        <f t="shared" si="5"/>
        <v>0.39506716918802753</v>
      </c>
      <c r="Q16" s="40"/>
      <c r="R16" s="40">
        <f t="shared" ref="R16:R19" si="12">O16/(1+$F$12)^(J16-$J$14)</f>
        <v>77.160493827160494</v>
      </c>
      <c r="S16" s="45">
        <f t="shared" si="0"/>
        <v>78</v>
      </c>
      <c r="T16" s="46">
        <f t="shared" si="7"/>
        <v>0.38026025318128354</v>
      </c>
      <c r="U16" s="46"/>
      <c r="V16" s="46">
        <f t="shared" ref="V16:V34" si="13">S16/(1+$F$12)^(J16-$J$14)</f>
        <v>66.872427983539083</v>
      </c>
      <c r="W16" s="51">
        <f t="shared" si="9"/>
        <v>111</v>
      </c>
      <c r="X16" s="52">
        <f t="shared" si="10"/>
        <v>0.40552798649084965</v>
      </c>
      <c r="Y16" s="52"/>
      <c r="Z16" s="52">
        <f t="shared" ref="Z16:Z24" si="14">W16/(1+$F$12)^(J16-$J$14)</f>
        <v>95.164609053497941</v>
      </c>
    </row>
    <row r="17" spans="3:26" x14ac:dyDescent="0.3">
      <c r="C17" s="11" t="s">
        <v>16</v>
      </c>
      <c r="D17">
        <v>1000</v>
      </c>
      <c r="E17">
        <v>1000</v>
      </c>
      <c r="F17">
        <v>1000</v>
      </c>
      <c r="G17" s="22">
        <v>1000</v>
      </c>
      <c r="J17">
        <v>13</v>
      </c>
      <c r="K17" s="33"/>
      <c r="L17" s="33"/>
      <c r="M17" s="33"/>
      <c r="N17" s="33"/>
      <c r="O17" s="39">
        <f t="shared" si="4"/>
        <v>90</v>
      </c>
      <c r="P17" s="40">
        <f t="shared" si="5"/>
        <v>0.39628651230280543</v>
      </c>
      <c r="Q17" s="40"/>
      <c r="R17" s="40">
        <f t="shared" si="12"/>
        <v>71.444901691815261</v>
      </c>
      <c r="S17" s="45">
        <f t="shared" si="0"/>
        <v>78</v>
      </c>
      <c r="T17" s="46">
        <f t="shared" si="7"/>
        <v>0.38143389593801591</v>
      </c>
      <c r="U17" s="46"/>
      <c r="V17" s="46">
        <f t="shared" si="13"/>
        <v>61.91891479957323</v>
      </c>
      <c r="W17" s="51">
        <f t="shared" si="9"/>
        <v>111</v>
      </c>
      <c r="X17" s="52">
        <f t="shared" si="10"/>
        <v>0.40677961607878432</v>
      </c>
      <c r="Y17" s="52"/>
      <c r="Z17" s="52">
        <f t="shared" si="14"/>
        <v>88.115378753238829</v>
      </c>
    </row>
    <row r="18" spans="3:26" x14ac:dyDescent="0.3">
      <c r="C18" s="11" t="s">
        <v>17</v>
      </c>
      <c r="D18" s="6">
        <f>K4</f>
        <v>1033.5504069947067</v>
      </c>
      <c r="E18" s="6">
        <f>O4</f>
        <v>1085.5947868792632</v>
      </c>
      <c r="F18" s="6">
        <f>S4</f>
        <v>977.48443331374415</v>
      </c>
      <c r="G18" s="23">
        <f>W4</f>
        <v>1304.3625696309268</v>
      </c>
      <c r="J18">
        <v>14</v>
      </c>
      <c r="K18" s="33"/>
      <c r="L18" s="33"/>
      <c r="M18" s="33"/>
      <c r="N18" s="33"/>
      <c r="O18" s="39">
        <f t="shared" si="4"/>
        <v>90</v>
      </c>
      <c r="P18" s="40">
        <f t="shared" si="5"/>
        <v>0.39515749090023322</v>
      </c>
      <c r="Q18" s="40"/>
      <c r="R18" s="40">
        <f t="shared" si="12"/>
        <v>66.15268675168079</v>
      </c>
      <c r="S18" s="45">
        <f t="shared" si="0"/>
        <v>78</v>
      </c>
      <c r="T18" s="46">
        <f t="shared" si="7"/>
        <v>0.38034718968178216</v>
      </c>
      <c r="U18" s="46"/>
      <c r="V18" s="46">
        <f t="shared" si="13"/>
        <v>57.332328518123354</v>
      </c>
      <c r="W18" s="51">
        <f t="shared" si="9"/>
        <v>111</v>
      </c>
      <c r="X18" s="52">
        <f t="shared" si="10"/>
        <v>0.4056206997936595</v>
      </c>
      <c r="Y18" s="52"/>
      <c r="Z18" s="52">
        <f t="shared" si="14"/>
        <v>81.588313660406314</v>
      </c>
    </row>
    <row r="19" spans="3:26" x14ac:dyDescent="0.3">
      <c r="G19" s="22"/>
      <c r="J19">
        <v>15</v>
      </c>
      <c r="K19" s="33"/>
      <c r="L19" s="33"/>
      <c r="M19" s="33"/>
      <c r="N19" s="33"/>
      <c r="O19" s="39">
        <f>1000*(1+E15)</f>
        <v>1090</v>
      </c>
      <c r="P19" s="40">
        <f t="shared" si="5"/>
        <v>4.7478137685323434</v>
      </c>
      <c r="Q19" s="40"/>
      <c r="R19" s="40">
        <f t="shared" si="12"/>
        <v>741.83568476679079</v>
      </c>
      <c r="S19" s="45">
        <f t="shared" si="0"/>
        <v>78</v>
      </c>
      <c r="T19" s="46">
        <f t="shared" si="7"/>
        <v>0.37732856119224417</v>
      </c>
      <c r="U19" s="46"/>
      <c r="V19" s="46">
        <f t="shared" si="13"/>
        <v>53.085489368632736</v>
      </c>
      <c r="W19" s="51">
        <f t="shared" si="9"/>
        <v>111</v>
      </c>
      <c r="X19" s="52">
        <f t="shared" si="10"/>
        <v>0.40240148789053515</v>
      </c>
      <c r="Y19" s="52"/>
      <c r="Z19" s="52">
        <f t="shared" si="14"/>
        <v>75.544734870746581</v>
      </c>
    </row>
    <row r="20" spans="3:26" x14ac:dyDescent="0.3">
      <c r="G20" s="22"/>
      <c r="J20">
        <v>16</v>
      </c>
      <c r="K20" s="33"/>
      <c r="L20" s="33"/>
      <c r="M20" s="33"/>
      <c r="N20" s="33"/>
      <c r="O20" s="39"/>
      <c r="P20" s="39"/>
      <c r="Q20" s="39"/>
      <c r="R20" s="39"/>
      <c r="S20" s="45">
        <f t="shared" si="0"/>
        <v>78</v>
      </c>
      <c r="T20" s="46">
        <f t="shared" si="7"/>
        <v>0.37267018389357454</v>
      </c>
      <c r="U20" s="45"/>
      <c r="V20" s="46">
        <f t="shared" si="13"/>
        <v>49.153230896882157</v>
      </c>
      <c r="W20" s="51">
        <f t="shared" si="9"/>
        <v>111</v>
      </c>
      <c r="X20" s="52">
        <f t="shared" si="10"/>
        <v>0.39743356828694837</v>
      </c>
      <c r="Y20" s="51"/>
      <c r="Z20" s="52">
        <f t="shared" si="14"/>
        <v>69.948828584024611</v>
      </c>
    </row>
    <row r="21" spans="3:26" x14ac:dyDescent="0.3">
      <c r="C21" s="11" t="s">
        <v>18</v>
      </c>
      <c r="G21" s="22"/>
      <c r="J21">
        <v>17</v>
      </c>
      <c r="K21" s="33"/>
      <c r="L21" s="33"/>
      <c r="M21" s="33"/>
      <c r="N21" s="33"/>
      <c r="O21" s="39"/>
      <c r="P21" s="39"/>
      <c r="Q21" s="39"/>
      <c r="R21" s="39"/>
      <c r="S21" s="45">
        <f t="shared" si="0"/>
        <v>78</v>
      </c>
      <c r="T21" s="46">
        <f t="shared" si="7"/>
        <v>0.36663154665455827</v>
      </c>
      <c r="U21" s="45"/>
      <c r="V21" s="46">
        <f t="shared" si="13"/>
        <v>45.51225083044644</v>
      </c>
      <c r="W21" s="51">
        <f t="shared" si="9"/>
        <v>111</v>
      </c>
      <c r="X21" s="52">
        <f t="shared" si="10"/>
        <v>0.39099367250452094</v>
      </c>
      <c r="Y21" s="51"/>
      <c r="Z21" s="52">
        <f t="shared" si="14"/>
        <v>64.767433874096852</v>
      </c>
    </row>
    <row r="22" spans="3:26" x14ac:dyDescent="0.3">
      <c r="G22" s="22"/>
      <c r="J22">
        <v>18</v>
      </c>
      <c r="K22" s="33"/>
      <c r="L22" s="33"/>
      <c r="M22" s="33"/>
      <c r="N22" s="33"/>
      <c r="O22" s="39"/>
      <c r="P22" s="39"/>
      <c r="Q22" s="39"/>
      <c r="R22" s="39"/>
      <c r="S22" s="45">
        <f t="shared" si="0"/>
        <v>78</v>
      </c>
      <c r="T22" s="46">
        <f t="shared" si="7"/>
        <v>0.35944269279858648</v>
      </c>
      <c r="U22" s="45"/>
      <c r="V22" s="46">
        <f t="shared" si="13"/>
        <v>42.140972991154108</v>
      </c>
      <c r="W22" s="51">
        <f t="shared" si="9"/>
        <v>111</v>
      </c>
      <c r="X22" s="52">
        <f t="shared" si="10"/>
        <v>0.38332712990639306</v>
      </c>
      <c r="Y22" s="51"/>
      <c r="Z22" s="52">
        <f t="shared" si="14"/>
        <v>59.969846179719312</v>
      </c>
    </row>
    <row r="23" spans="3:26" x14ac:dyDescent="0.3">
      <c r="G23" s="22"/>
      <c r="J23">
        <v>19</v>
      </c>
      <c r="K23" s="33"/>
      <c r="L23" s="33"/>
      <c r="M23" s="33"/>
      <c r="N23" s="33"/>
      <c r="O23" s="39"/>
      <c r="P23" s="39"/>
      <c r="Q23" s="39"/>
      <c r="R23" s="39"/>
      <c r="S23" s="45">
        <f t="shared" si="0"/>
        <v>78</v>
      </c>
      <c r="T23" s="46">
        <f t="shared" si="7"/>
        <v>0.3513071585994415</v>
      </c>
      <c r="U23" s="45"/>
      <c r="V23" s="46">
        <f t="shared" si="13"/>
        <v>39.019419436253806</v>
      </c>
      <c r="W23" s="51">
        <f t="shared" si="9"/>
        <v>111</v>
      </c>
      <c r="X23" s="52">
        <f t="shared" si="10"/>
        <v>0.37465100145172153</v>
      </c>
      <c r="Y23" s="51"/>
      <c r="Z23" s="52">
        <f t="shared" si="14"/>
        <v>55.527635351591947</v>
      </c>
    </row>
    <row r="24" spans="3:26" x14ac:dyDescent="0.3">
      <c r="C24" s="10"/>
      <c r="D24" s="10" t="s">
        <v>0</v>
      </c>
      <c r="E24" s="10" t="s">
        <v>1</v>
      </c>
      <c r="F24" s="10" t="s">
        <v>2</v>
      </c>
      <c r="G24" s="20" t="s">
        <v>2</v>
      </c>
      <c r="J24">
        <v>20</v>
      </c>
      <c r="K24" s="33"/>
      <c r="L24" s="33"/>
      <c r="M24" s="33"/>
      <c r="N24" s="33"/>
      <c r="O24" s="39"/>
      <c r="P24" s="39"/>
      <c r="Q24" s="39"/>
      <c r="R24" s="39"/>
      <c r="S24" s="45">
        <f t="shared" si="0"/>
        <v>78</v>
      </c>
      <c r="T24" s="46">
        <f t="shared" si="7"/>
        <v>0.34240463801115156</v>
      </c>
      <c r="U24" s="45"/>
      <c r="V24" s="46">
        <f t="shared" si="13"/>
        <v>36.129092070605374</v>
      </c>
      <c r="W24" s="51">
        <f>$G$17*$G$15+1000</f>
        <v>1111</v>
      </c>
      <c r="X24" s="52">
        <f>((W24*J24)/(1+$F$11)^J24)/$W$4</f>
        <v>3.6548589169244918</v>
      </c>
      <c r="Y24" s="51"/>
      <c r="Z24" s="52">
        <f t="shared" si="14"/>
        <v>514.60796526208424</v>
      </c>
    </row>
    <row r="25" spans="3:26" x14ac:dyDescent="0.3">
      <c r="C25" t="s">
        <v>19</v>
      </c>
      <c r="D25" s="6">
        <f>D18</f>
        <v>1033.5504069947067</v>
      </c>
      <c r="E25" s="6">
        <f>E18</f>
        <v>1085.5947868792632</v>
      </c>
      <c r="F25" s="6">
        <f>F18</f>
        <v>977.48443331374415</v>
      </c>
      <c r="G25" s="23">
        <f>G18</f>
        <v>1304.3625696309268</v>
      </c>
      <c r="J25">
        <v>21</v>
      </c>
      <c r="K25" s="33"/>
      <c r="L25" s="33"/>
      <c r="M25" s="33"/>
      <c r="N25" s="33"/>
      <c r="O25" s="39"/>
      <c r="P25" s="39"/>
      <c r="Q25" s="39"/>
      <c r="R25" s="39"/>
      <c r="S25" s="45">
        <f t="shared" si="0"/>
        <v>78</v>
      </c>
      <c r="T25" s="46">
        <f t="shared" si="7"/>
        <v>0.33289339806639734</v>
      </c>
      <c r="U25" s="45"/>
      <c r="V25" s="46">
        <f t="shared" si="13"/>
        <v>33.452863028338307</v>
      </c>
      <c r="W25" s="51"/>
      <c r="X25" s="52"/>
      <c r="Y25" s="51"/>
      <c r="Z25" s="52"/>
    </row>
    <row r="26" spans="3:26" x14ac:dyDescent="0.3">
      <c r="C26" t="s">
        <v>20</v>
      </c>
      <c r="D26" s="6">
        <f>$H$3/(D25/1000)</f>
        <v>967.53868338917061</v>
      </c>
      <c r="E26" s="6">
        <f>$H$3/(E25/1000)</f>
        <v>921.15401813477683</v>
      </c>
      <c r="F26" s="6">
        <f>$H$3/(F25/1000)</f>
        <v>1023.0341946315467</v>
      </c>
      <c r="G26" s="23">
        <f>$H$3/(G25/1000)</f>
        <v>766.65800083710837</v>
      </c>
      <c r="J26">
        <v>22</v>
      </c>
      <c r="K26" s="33"/>
      <c r="L26" s="33"/>
      <c r="M26" s="33"/>
      <c r="N26" s="33"/>
      <c r="O26" s="39"/>
      <c r="P26" s="39"/>
      <c r="Q26" s="39"/>
      <c r="R26" s="39"/>
      <c r="S26" s="45">
        <f t="shared" si="0"/>
        <v>78</v>
      </c>
      <c r="T26" s="46">
        <f t="shared" si="7"/>
        <v>0.32291246726017375</v>
      </c>
      <c r="U26" s="45"/>
      <c r="V26" s="46">
        <f t="shared" si="13"/>
        <v>30.974873174387319</v>
      </c>
      <c r="W26" s="51"/>
      <c r="X26" s="52"/>
      <c r="Y26" s="51"/>
      <c r="Z26" s="52"/>
    </row>
    <row r="27" spans="3:26" x14ac:dyDescent="0.3">
      <c r="G27" s="22"/>
      <c r="J27">
        <v>23</v>
      </c>
      <c r="K27" s="33"/>
      <c r="L27" s="33"/>
      <c r="M27" s="33"/>
      <c r="N27" s="33"/>
      <c r="O27" s="39"/>
      <c r="P27" s="39"/>
      <c r="Q27" s="39"/>
      <c r="R27" s="39"/>
      <c r="S27" s="45">
        <f t="shared" si="0"/>
        <v>78</v>
      </c>
      <c r="T27" s="46">
        <f t="shared" si="7"/>
        <v>0.31258361729730622</v>
      </c>
      <c r="U27" s="45"/>
      <c r="V27" s="46">
        <f t="shared" si="13"/>
        <v>28.680438124432705</v>
      </c>
      <c r="W27" s="51"/>
      <c r="X27" s="52"/>
      <c r="Y27" s="51"/>
      <c r="Z27" s="52"/>
    </row>
    <row r="28" spans="3:26" x14ac:dyDescent="0.3">
      <c r="C28" t="s">
        <v>6</v>
      </c>
      <c r="D28" s="19">
        <f>L4</f>
        <v>7.1697736511755137</v>
      </c>
      <c r="E28" s="19">
        <f>P4</f>
        <v>9.0353127406003182</v>
      </c>
      <c r="F28" s="19">
        <f>T4</f>
        <v>12.2037532805361</v>
      </c>
      <c r="G28" s="24">
        <f>X4</f>
        <v>10.004691629853941</v>
      </c>
      <c r="J28">
        <v>24</v>
      </c>
      <c r="K28" s="33"/>
      <c r="L28" s="33"/>
      <c r="M28" s="33"/>
      <c r="N28" s="33"/>
      <c r="O28" s="39"/>
      <c r="P28" s="39"/>
      <c r="Q28" s="39"/>
      <c r="R28" s="39"/>
      <c r="S28" s="45">
        <f t="shared" si="0"/>
        <v>78</v>
      </c>
      <c r="T28" s="46">
        <f t="shared" si="7"/>
        <v>0.30201315680899155</v>
      </c>
      <c r="U28" s="45"/>
      <c r="V28" s="46">
        <f t="shared" si="13"/>
        <v>26.555961226326573</v>
      </c>
      <c r="W28" s="51"/>
      <c r="X28" s="52"/>
      <c r="Y28" s="51"/>
      <c r="Z28" s="52"/>
    </row>
    <row r="29" spans="3:26" x14ac:dyDescent="0.3">
      <c r="G29" s="22"/>
      <c r="J29">
        <v>25</v>
      </c>
      <c r="K29" s="33"/>
      <c r="L29" s="33"/>
      <c r="M29" s="33"/>
      <c r="N29" s="33"/>
      <c r="O29" s="39"/>
      <c r="P29" s="39"/>
      <c r="Q29" s="39"/>
      <c r="R29" s="39"/>
      <c r="S29" s="45">
        <f t="shared" si="0"/>
        <v>78</v>
      </c>
      <c r="T29" s="46">
        <f t="shared" si="7"/>
        <v>0.29129355402101803</v>
      </c>
      <c r="U29" s="45"/>
      <c r="V29" s="46">
        <f t="shared" si="13"/>
        <v>24.588852987339418</v>
      </c>
      <c r="W29" s="51"/>
      <c r="X29" s="52"/>
      <c r="Y29" s="51"/>
      <c r="Z29" s="52"/>
    </row>
    <row r="30" spans="3:26" x14ac:dyDescent="0.3">
      <c r="G30" s="22"/>
      <c r="J30">
        <v>26</v>
      </c>
      <c r="K30" s="33"/>
      <c r="L30" s="33"/>
      <c r="M30" s="33"/>
      <c r="N30" s="33"/>
      <c r="O30" s="39"/>
      <c r="P30" s="39"/>
      <c r="Q30" s="39"/>
      <c r="R30" s="39"/>
      <c r="S30" s="45">
        <f t="shared" si="0"/>
        <v>78</v>
      </c>
      <c r="T30" s="46">
        <f t="shared" si="7"/>
        <v>0.28050490387209148</v>
      </c>
      <c r="U30" s="45"/>
      <c r="V30" s="46">
        <f t="shared" si="13"/>
        <v>22.76745646975872</v>
      </c>
      <c r="W30" s="51"/>
      <c r="X30" s="52"/>
      <c r="Y30" s="51"/>
      <c r="Z30" s="52"/>
    </row>
    <row r="31" spans="3:26" x14ac:dyDescent="0.3">
      <c r="G31" s="22"/>
      <c r="J31">
        <v>27</v>
      </c>
      <c r="K31" s="33"/>
      <c r="L31" s="33"/>
      <c r="M31" s="33"/>
      <c r="N31" s="33"/>
      <c r="O31" s="39"/>
      <c r="P31" s="39"/>
      <c r="Q31" s="39"/>
      <c r="R31" s="39"/>
      <c r="S31" s="45">
        <f t="shared" si="0"/>
        <v>78</v>
      </c>
      <c r="T31" s="46">
        <f t="shared" si="7"/>
        <v>0.26971625372316488</v>
      </c>
      <c r="U31" s="45"/>
      <c r="V31" s="46">
        <f t="shared" si="13"/>
        <v>21.080978212739556</v>
      </c>
      <c r="W31" s="51"/>
      <c r="X31" s="52"/>
      <c r="Y31" s="51"/>
      <c r="Z31" s="52"/>
    </row>
    <row r="32" spans="3:26" x14ac:dyDescent="0.3">
      <c r="C32" s="10"/>
      <c r="D32" s="10" t="s">
        <v>0</v>
      </c>
      <c r="E32" s="10" t="s">
        <v>1</v>
      </c>
      <c r="F32" s="10" t="s">
        <v>2</v>
      </c>
      <c r="G32" s="20" t="s">
        <v>25</v>
      </c>
      <c r="J32">
        <v>28</v>
      </c>
      <c r="K32" s="33"/>
      <c r="L32" s="33"/>
      <c r="M32" s="33"/>
      <c r="N32" s="33"/>
      <c r="O32" s="39"/>
      <c r="P32" s="39"/>
      <c r="Q32" s="39"/>
      <c r="R32" s="39"/>
      <c r="S32" s="45">
        <f t="shared" si="0"/>
        <v>78</v>
      </c>
      <c r="T32" s="46">
        <f t="shared" si="7"/>
        <v>0.25898680055722278</v>
      </c>
      <c r="U32" s="45"/>
      <c r="V32" s="46">
        <f t="shared" si="13"/>
        <v>19.51942427105514</v>
      </c>
      <c r="W32" s="51"/>
      <c r="X32" s="52"/>
      <c r="Y32" s="51"/>
      <c r="Z32" s="52"/>
    </row>
    <row r="33" spans="3:26" x14ac:dyDescent="0.3">
      <c r="C33" t="s">
        <v>7</v>
      </c>
      <c r="D33" s="13">
        <f>M4</f>
        <v>1231.3578096023361</v>
      </c>
      <c r="E33" s="7">
        <f>Q4</f>
        <v>1303.7906219318854</v>
      </c>
      <c r="F33" s="7">
        <f>U4</f>
        <v>1129.9518723409674</v>
      </c>
      <c r="G33" s="25">
        <f>Y4</f>
        <v>1608.0084337159922</v>
      </c>
      <c r="J33">
        <v>29</v>
      </c>
      <c r="K33" s="33"/>
      <c r="L33" s="33"/>
      <c r="M33" s="33"/>
      <c r="N33" s="33"/>
      <c r="O33" s="39"/>
      <c r="P33" s="39"/>
      <c r="Q33" s="39"/>
      <c r="R33" s="39"/>
      <c r="S33" s="45">
        <f t="shared" si="0"/>
        <v>78</v>
      </c>
      <c r="T33" s="46">
        <f t="shared" si="7"/>
        <v>0.24836697143384456</v>
      </c>
      <c r="U33" s="45"/>
      <c r="V33" s="46">
        <f t="shared" si="13"/>
        <v>18.073540991717721</v>
      </c>
      <c r="W33" s="51"/>
      <c r="X33" s="52"/>
      <c r="Y33" s="51"/>
      <c r="Z33" s="52"/>
    </row>
    <row r="34" spans="3:26" x14ac:dyDescent="0.3">
      <c r="C34" t="s">
        <v>8</v>
      </c>
      <c r="D34" s="13">
        <f>N4</f>
        <v>1000</v>
      </c>
      <c r="E34" s="7">
        <f>R4</f>
        <v>1039.9271003707806</v>
      </c>
      <c r="F34" s="7">
        <f>V4</f>
        <v>980.36370518510114</v>
      </c>
      <c r="G34" s="25">
        <f>Z4</f>
        <v>1208.0125233671843</v>
      </c>
      <c r="J34">
        <v>30</v>
      </c>
      <c r="K34" s="33"/>
      <c r="L34" s="33"/>
      <c r="M34" s="33"/>
      <c r="N34" s="33"/>
      <c r="O34" s="39"/>
      <c r="P34" s="39"/>
      <c r="Q34" s="39"/>
      <c r="R34" s="39"/>
      <c r="S34" s="45">
        <f>F17*(1+F15)</f>
        <v>1078</v>
      </c>
      <c r="T34" s="46">
        <f t="shared" si="7"/>
        <v>3.2878916790166568</v>
      </c>
      <c r="U34" s="45"/>
      <c r="V34" s="46">
        <f t="shared" si="13"/>
        <v>231.28296758157296</v>
      </c>
      <c r="W34" s="51"/>
      <c r="X34" s="52"/>
      <c r="Y34" s="51"/>
      <c r="Z34" s="52"/>
    </row>
    <row r="35" spans="3:26" x14ac:dyDescent="0.3">
      <c r="C35" t="s">
        <v>21</v>
      </c>
      <c r="D35" s="13">
        <f>SUM(D33:D34)</f>
        <v>2231.3578096023361</v>
      </c>
      <c r="E35" s="13">
        <f>SUM(E33:E34)</f>
        <v>2343.7177223026661</v>
      </c>
      <c r="F35" s="13">
        <f>SUM(F33:F34)</f>
        <v>2110.3155775260684</v>
      </c>
      <c r="G35" s="26">
        <f>SUM(G33:G34)</f>
        <v>2816.0209570831767</v>
      </c>
    </row>
    <row r="36" spans="3:26" x14ac:dyDescent="0.3">
      <c r="C36" t="s">
        <v>22</v>
      </c>
      <c r="D36" s="14">
        <f>D26/$H$3</f>
        <v>0.9675386833891706</v>
      </c>
      <c r="E36" s="14">
        <f t="shared" ref="E36:F36" si="15">E26/$H$3</f>
        <v>0.92115401813477682</v>
      </c>
      <c r="F36" s="14">
        <f t="shared" si="15"/>
        <v>1.0230341946315467</v>
      </c>
      <c r="G36" s="27">
        <f>G26/$H$3</f>
        <v>0.76665800083710833</v>
      </c>
    </row>
    <row r="37" spans="3:26" x14ac:dyDescent="0.3">
      <c r="C37" t="s">
        <v>23</v>
      </c>
      <c r="D37" s="15">
        <f>D35*D36</f>
        <v>2158.924997272788</v>
      </c>
      <c r="E37" s="15">
        <f>E35*E36</f>
        <v>2158.924997272788</v>
      </c>
      <c r="F37" s="15">
        <f t="shared" ref="F37:G37" si="16">F35*F36</f>
        <v>2158.9249972727885</v>
      </c>
      <c r="G37" s="28">
        <f t="shared" si="16"/>
        <v>2158.9249972727885</v>
      </c>
    </row>
    <row r="38" spans="3:26" x14ac:dyDescent="0.3">
      <c r="G38" s="22"/>
    </row>
    <row r="39" spans="3:26" x14ac:dyDescent="0.3">
      <c r="G39" s="22"/>
    </row>
    <row r="40" spans="3:26" x14ac:dyDescent="0.3">
      <c r="G40" s="22"/>
    </row>
    <row r="41" spans="3:26" x14ac:dyDescent="0.3">
      <c r="C41" s="16" t="s">
        <v>24</v>
      </c>
      <c r="D41" s="10" t="s">
        <v>0</v>
      </c>
      <c r="E41" s="10" t="s">
        <v>1</v>
      </c>
      <c r="F41" s="10" t="s">
        <v>2</v>
      </c>
      <c r="G41" s="20" t="s">
        <v>25</v>
      </c>
    </row>
    <row r="42" spans="3:26" x14ac:dyDescent="0.3">
      <c r="D42" s="19">
        <f>D37</f>
        <v>2158.924997272788</v>
      </c>
      <c r="E42" s="19">
        <f>E37</f>
        <v>2158.924997272788</v>
      </c>
      <c r="F42" s="19">
        <f>F37</f>
        <v>2158.9249972727885</v>
      </c>
      <c r="G42" s="24">
        <f>G37</f>
        <v>2158.9249972727885</v>
      </c>
    </row>
    <row r="43" spans="3:26" x14ac:dyDescent="0.3">
      <c r="C43" s="17">
        <v>0.01</v>
      </c>
      <c r="D43" s="19">
        <f t="dataTable" ref="D43:G57" dt2D="0" dtr="0" r1="F12"/>
        <v>1827.9592879159054</v>
      </c>
      <c r="E43" s="19">
        <v>2146.1724540373762</v>
      </c>
      <c r="F43" s="19">
        <v>3113.2466934509448</v>
      </c>
      <c r="G43" s="24">
        <v>2390.3686154896791</v>
      </c>
    </row>
    <row r="44" spans="3:26" x14ac:dyDescent="0.3">
      <c r="C44" s="17">
        <v>0.02</v>
      </c>
      <c r="D44" s="19">
        <v>1868.0523677522056</v>
      </c>
      <c r="E44" s="19">
        <v>2132.8557243976661</v>
      </c>
      <c r="F44" s="19">
        <v>2867.0138126554461</v>
      </c>
      <c r="G44" s="24">
        <v>2325.1466556550258</v>
      </c>
    </row>
    <row r="45" spans="3:26" x14ac:dyDescent="0.3">
      <c r="C45" s="17">
        <v>0.03</v>
      </c>
      <c r="D45" s="19">
        <v>1910.3371525111538</v>
      </c>
      <c r="E45" s="19">
        <v>2124.6708229822807</v>
      </c>
      <c r="F45" s="19">
        <v>2668.381501231941</v>
      </c>
      <c r="G45" s="24">
        <v>2271.9427115963667</v>
      </c>
    </row>
    <row r="46" spans="3:26" x14ac:dyDescent="0.3">
      <c r="C46" s="17">
        <v>0.04</v>
      </c>
      <c r="D46" s="19">
        <v>1954.9303950511905</v>
      </c>
      <c r="E46" s="19">
        <v>2121.5473632089511</v>
      </c>
      <c r="F46" s="19">
        <v>2509.4095344147845</v>
      </c>
      <c r="G46" s="24">
        <v>2229.8642714085195</v>
      </c>
    </row>
    <row r="47" spans="3:26" x14ac:dyDescent="0.3">
      <c r="C47" s="17">
        <v>0.05</v>
      </c>
      <c r="D47" s="19">
        <v>2001.9544779998789</v>
      </c>
      <c r="E47" s="19">
        <v>2123.4344737886108</v>
      </c>
      <c r="F47" s="19">
        <v>2383.6875841234601</v>
      </c>
      <c r="G47" s="24">
        <v>2198.1402785403966</v>
      </c>
    </row>
    <row r="48" spans="3:26" x14ac:dyDescent="0.3">
      <c r="C48" s="17">
        <v>6.0000000000000005E-2</v>
      </c>
      <c r="D48" s="19">
        <v>2051.5376470779479</v>
      </c>
      <c r="E48" s="19">
        <v>2130.2998930469785</v>
      </c>
      <c r="F48" s="19">
        <v>2286.0318909269577</v>
      </c>
      <c r="G48" s="24">
        <v>2176.107122599793</v>
      </c>
    </row>
    <row r="49" spans="3:7" x14ac:dyDescent="0.3">
      <c r="C49" s="17">
        <v>7.0000000000000007E-2</v>
      </c>
      <c r="D49" s="19">
        <v>2103.8142523027363</v>
      </c>
      <c r="E49" s="19">
        <v>2142.1291750295968</v>
      </c>
      <c r="F49" s="19">
        <v>2212.2450048775881</v>
      </c>
      <c r="G49" s="24">
        <v>2163.1965165012666</v>
      </c>
    </row>
    <row r="50" spans="3:7" x14ac:dyDescent="0.3">
      <c r="C50" s="17">
        <v>0.08</v>
      </c>
      <c r="D50" s="19">
        <v>2158.924997272788</v>
      </c>
      <c r="E50" s="19">
        <v>2158.924997272788</v>
      </c>
      <c r="F50" s="19">
        <v>2158.9249972727885</v>
      </c>
      <c r="G50" s="24">
        <v>2158.9249972727885</v>
      </c>
    </row>
    <row r="51" spans="3:7" x14ac:dyDescent="0.3">
      <c r="C51" s="17">
        <v>0.09</v>
      </c>
      <c r="D51" s="19">
        <v>2217.0171967388155</v>
      </c>
      <c r="E51" s="19">
        <v>2180.7065612368388</v>
      </c>
      <c r="F51" s="19">
        <v>2123.3135784215874</v>
      </c>
      <c r="G51" s="24">
        <v>2162.8848267136441</v>
      </c>
    </row>
    <row r="52" spans="3:7" x14ac:dyDescent="0.3">
      <c r="C52" s="17">
        <v>9.9999999999999992E-2</v>
      </c>
      <c r="D52" s="19">
        <v>2278.2450426697574</v>
      </c>
      <c r="E52" s="19">
        <v>2207.5090773832567</v>
      </c>
      <c r="F52" s="19">
        <v>2103.1748915672524</v>
      </c>
      <c r="G52" s="24">
        <v>2174.7361009265915</v>
      </c>
    </row>
    <row r="53" spans="3:7" x14ac:dyDescent="0.3">
      <c r="C53" s="17">
        <v>0.10999999999999999</v>
      </c>
      <c r="D53" s="19">
        <v>2342.7698790261529</v>
      </c>
      <c r="E53" s="19">
        <v>2239.3833277509343</v>
      </c>
      <c r="F53" s="19">
        <v>2096.6985556065706</v>
      </c>
      <c r="G53" s="24">
        <v>2194.1999055172523</v>
      </c>
    </row>
    <row r="54" spans="3:7" x14ac:dyDescent="0.3">
      <c r="C54" s="17">
        <v>0.11999999999999998</v>
      </c>
      <c r="D54" s="19">
        <v>2410.7604854566534</v>
      </c>
      <c r="E54" s="19">
        <v>2276.3952996604162</v>
      </c>
      <c r="F54" s="19">
        <v>2102.4219242398453</v>
      </c>
      <c r="G54" s="24">
        <v>2221.0523767808099</v>
      </c>
    </row>
    <row r="55" spans="3:7" x14ac:dyDescent="0.3">
      <c r="C55" s="17">
        <v>0.12999999999999998</v>
      </c>
      <c r="D55" s="19">
        <v>2482.3933701370092</v>
      </c>
      <c r="E55" s="19">
        <v>2318.6258848630073</v>
      </c>
      <c r="F55" s="19">
        <v>2119.1676115717014</v>
      </c>
      <c r="G55" s="24">
        <v>2255.119549160102</v>
      </c>
    </row>
    <row r="56" spans="3:7" x14ac:dyDescent="0.3">
      <c r="C56" s="17">
        <v>0.13999999999999999</v>
      </c>
      <c r="D56" s="19">
        <v>2557.8530719745781</v>
      </c>
      <c r="E56" s="19">
        <v>2366.1706390627514</v>
      </c>
      <c r="F56" s="19">
        <v>2145.9931761313042</v>
      </c>
      <c r="G56" s="24">
        <v>2296.2728862259396</v>
      </c>
    </row>
    <row r="57" spans="3:7" x14ac:dyDescent="0.3">
      <c r="C57" s="17">
        <v>0.15</v>
      </c>
      <c r="D57" s="19">
        <v>2637.3324724049398</v>
      </c>
      <c r="E57" s="19">
        <v>2419.1395972834016</v>
      </c>
      <c r="F57" s="19">
        <v>2182.1505118280916</v>
      </c>
      <c r="G57" s="24">
        <v>2344.4254068719574</v>
      </c>
    </row>
    <row r="60" spans="3:7" x14ac:dyDescent="0.3">
      <c r="D60" s="15"/>
    </row>
    <row r="61" spans="3:7" x14ac:dyDescent="0.3">
      <c r="C61" s="17"/>
      <c r="E61" s="15"/>
    </row>
    <row r="62" spans="3:7" x14ac:dyDescent="0.3">
      <c r="C62" s="17"/>
      <c r="D62" s="17"/>
    </row>
    <row r="63" spans="3:7" x14ac:dyDescent="0.3">
      <c r="C63" s="17"/>
      <c r="D63" s="17"/>
    </row>
    <row r="64" spans="3:7" x14ac:dyDescent="0.3">
      <c r="C64" s="17"/>
      <c r="D64" s="17"/>
    </row>
    <row r="65" spans="3:4" x14ac:dyDescent="0.3">
      <c r="C65" s="17"/>
      <c r="D65" s="17"/>
    </row>
    <row r="66" spans="3:4" x14ac:dyDescent="0.3">
      <c r="C66" s="17"/>
      <c r="D66" s="17"/>
    </row>
    <row r="67" spans="3:4" x14ac:dyDescent="0.3">
      <c r="C67" s="17"/>
      <c r="D67" s="17"/>
    </row>
    <row r="68" spans="3:4" x14ac:dyDescent="0.3">
      <c r="C68" s="17"/>
      <c r="D68" s="17"/>
    </row>
    <row r="69" spans="3:4" x14ac:dyDescent="0.3">
      <c r="C69" s="17"/>
      <c r="D69" s="17"/>
    </row>
    <row r="70" spans="3:4" x14ac:dyDescent="0.3">
      <c r="C70" s="17"/>
      <c r="D70" s="17"/>
    </row>
    <row r="71" spans="3:4" x14ac:dyDescent="0.3">
      <c r="C71" s="17"/>
      <c r="D71" s="17"/>
    </row>
    <row r="72" spans="3:4" x14ac:dyDescent="0.3">
      <c r="C72" s="17"/>
      <c r="D72" s="17"/>
    </row>
    <row r="73" spans="3:4" x14ac:dyDescent="0.3">
      <c r="C73" s="17"/>
      <c r="D73" s="17"/>
    </row>
    <row r="74" spans="3:4" x14ac:dyDescent="0.3">
      <c r="C74" s="17"/>
      <c r="D74" s="17"/>
    </row>
    <row r="75" spans="3:4" x14ac:dyDescent="0.3">
      <c r="C75" s="17"/>
      <c r="D75" s="17"/>
    </row>
    <row r="76" spans="3:4" x14ac:dyDescent="0.3">
      <c r="D76" s="17"/>
    </row>
  </sheetData>
  <mergeCells count="4">
    <mergeCell ref="K2:N2"/>
    <mergeCell ref="O2:R2"/>
    <mergeCell ref="S2:V2"/>
    <mergeCell ref="W2:Z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9B38-59A1-4EB6-961E-A64CF3A5B6A9}">
  <dimension ref="B2:AB76"/>
  <sheetViews>
    <sheetView tabSelected="1" zoomScale="85" zoomScaleNormal="85" workbookViewId="0">
      <selection activeCell="M18" sqref="M18"/>
    </sheetView>
  </sheetViews>
  <sheetFormatPr defaultColWidth="11.5546875" defaultRowHeight="14.4" x14ac:dyDescent="0.3"/>
  <cols>
    <col min="2" max="2" width="25.5546875" customWidth="1"/>
    <col min="4" max="4" width="15.44140625" customWidth="1"/>
    <col min="5" max="5" width="12.6640625" customWidth="1"/>
    <col min="6" max="6" width="12.109375" customWidth="1"/>
    <col min="12" max="12" width="12.5546875" customWidth="1"/>
    <col min="13" max="13" width="16" customWidth="1"/>
    <col min="16" max="16" width="12.6640625" customWidth="1"/>
    <col min="17" max="17" width="15.6640625" customWidth="1"/>
    <col min="20" max="20" width="12.6640625" customWidth="1"/>
    <col min="21" max="21" width="15.109375" customWidth="1"/>
  </cols>
  <sheetData>
    <row r="2" spans="2:28" ht="15.6" x14ac:dyDescent="0.3">
      <c r="J2" s="73" t="s">
        <v>0</v>
      </c>
      <c r="K2" s="73"/>
      <c r="L2" s="73"/>
      <c r="M2" s="73"/>
      <c r="N2" s="70" t="s">
        <v>1</v>
      </c>
      <c r="O2" s="70"/>
      <c r="P2" s="70"/>
      <c r="Q2" s="70"/>
      <c r="R2" s="74" t="s">
        <v>2</v>
      </c>
      <c r="S2" s="74"/>
      <c r="T2" s="74"/>
      <c r="U2" s="74"/>
      <c r="V2" s="72" t="s">
        <v>25</v>
      </c>
      <c r="W2" s="72"/>
      <c r="X2" s="72"/>
      <c r="Y2" s="72"/>
      <c r="Z2" s="72"/>
      <c r="AA2" s="72"/>
    </row>
    <row r="3" spans="2:28" ht="43.2" x14ac:dyDescent="0.3">
      <c r="B3" s="1" t="s">
        <v>3</v>
      </c>
      <c r="C3" s="1"/>
      <c r="D3" s="1"/>
      <c r="E3" s="1"/>
      <c r="F3" s="1"/>
      <c r="G3" s="1">
        <v>1000</v>
      </c>
      <c r="H3" s="2"/>
      <c r="I3" s="3" t="s">
        <v>4</v>
      </c>
      <c r="J3" s="55" t="s">
        <v>5</v>
      </c>
      <c r="K3" s="55" t="s">
        <v>6</v>
      </c>
      <c r="L3" s="56" t="s">
        <v>7</v>
      </c>
      <c r="M3" s="56" t="s">
        <v>8</v>
      </c>
      <c r="N3" s="35" t="s">
        <v>5</v>
      </c>
      <c r="O3" s="35" t="s">
        <v>6</v>
      </c>
      <c r="P3" s="36" t="s">
        <v>7</v>
      </c>
      <c r="Q3" s="36" t="s">
        <v>8</v>
      </c>
      <c r="R3" s="61" t="s">
        <v>5</v>
      </c>
      <c r="S3" s="61" t="s">
        <v>6</v>
      </c>
      <c r="T3" s="62" t="s">
        <v>7</v>
      </c>
      <c r="U3" s="62" t="s">
        <v>8</v>
      </c>
      <c r="V3" s="47" t="s">
        <v>26</v>
      </c>
      <c r="W3" s="47" t="s">
        <v>27</v>
      </c>
      <c r="X3" s="47" t="s">
        <v>28</v>
      </c>
      <c r="Y3" s="47" t="s">
        <v>6</v>
      </c>
      <c r="Z3" s="48" t="s">
        <v>7</v>
      </c>
      <c r="AA3" s="48" t="s">
        <v>8</v>
      </c>
    </row>
    <row r="4" spans="2:28" x14ac:dyDescent="0.3">
      <c r="B4" t="s">
        <v>9</v>
      </c>
      <c r="C4">
        <v>10</v>
      </c>
      <c r="D4" t="s">
        <v>10</v>
      </c>
      <c r="G4" s="5">
        <v>0.08</v>
      </c>
      <c r="I4">
        <v>0</v>
      </c>
      <c r="J4" s="57">
        <f>NPV($E$11,J5:J14)</f>
        <v>912.76894181376076</v>
      </c>
      <c r="K4" s="58">
        <f>SUM(K5:K14)</f>
        <v>7.4739156110244629</v>
      </c>
      <c r="L4" s="58">
        <f>SUM(L5:L14)</f>
        <v>970.59968521595908</v>
      </c>
      <c r="M4" s="59"/>
      <c r="N4" s="37">
        <f>NPV($E$11,N5:N19)</f>
        <v>1599.1635081548452</v>
      </c>
      <c r="O4" s="38">
        <f>SUM(O5:O19)</f>
        <v>8.2514370157175261</v>
      </c>
      <c r="P4" s="38">
        <f>SUM(P5:P14)</f>
        <v>2172.9843698864761</v>
      </c>
      <c r="Q4" s="38">
        <f>SUM(Q5:Q19)</f>
        <v>1279.4897025954658</v>
      </c>
      <c r="R4" s="63">
        <f>NPV($E$11,R5:R34)</f>
        <v>763.58654979432231</v>
      </c>
      <c r="S4" s="64">
        <f>SUM(S5:S34)</f>
        <v>12.767931715477172</v>
      </c>
      <c r="T4" s="64">
        <f>SUM(T5:T14)</f>
        <v>854.70718548868047</v>
      </c>
      <c r="U4" s="64">
        <f>SUM(U5:U34)</f>
        <v>793.81890444356452</v>
      </c>
      <c r="V4" s="67">
        <f>NPV($E$11,V5:V19)</f>
        <v>612.84954361276561</v>
      </c>
      <c r="W4" s="67">
        <f>NPV($E$11,W5:W34)</f>
        <v>387.15045638723439</v>
      </c>
      <c r="X4" s="67">
        <f>V4+W4</f>
        <v>1000</v>
      </c>
      <c r="Y4" s="50">
        <f>SUM(Y5:Y34)</f>
        <v>9.9999999999999947</v>
      </c>
      <c r="Z4" s="50">
        <f>SUM(Z5:Z14)</f>
        <v>1266.1057301310761</v>
      </c>
      <c r="AA4" s="50">
        <f>SUM(AA5:AA34)</f>
        <v>892.81926714171152</v>
      </c>
      <c r="AB4" s="18"/>
    </row>
    <row r="5" spans="2:28" x14ac:dyDescent="0.3">
      <c r="I5">
        <v>1</v>
      </c>
      <c r="J5" s="59">
        <f>$C$17*$C$15</f>
        <v>67</v>
      </c>
      <c r="K5" s="60">
        <f>((J5*I5)/(1+$G$4)^I5)/$J$4</f>
        <v>6.7965762412734373E-2</v>
      </c>
      <c r="L5" s="60">
        <f>J5*(1+$E$12)^($C$4-I5)</f>
        <v>133.93331001599702</v>
      </c>
      <c r="M5" s="59"/>
      <c r="N5" s="39">
        <f>$D$17*$D$15</f>
        <v>150</v>
      </c>
      <c r="O5" s="40">
        <f>((N5*I5)/(1+$E$12)^I5)/$N$4</f>
        <v>8.6850961881404079E-2</v>
      </c>
      <c r="P5" s="40">
        <f t="shared" ref="P5:P14" si="0">N5*(1+$E$12)^($C$4-I5)</f>
        <v>299.85069406566498</v>
      </c>
      <c r="Q5" s="40"/>
      <c r="R5" s="65">
        <f t="shared" ref="R5:R33" si="1">$E$17*$E$15</f>
        <v>59</v>
      </c>
      <c r="S5" s="66">
        <f>((R5*I5)/(1+$E$12)^I5)/$R$4</f>
        <v>7.1543467658439663E-2</v>
      </c>
      <c r="T5" s="66">
        <f>R5*(1+$E$12)^($C$4-I5)</f>
        <v>117.94127299916155</v>
      </c>
      <c r="U5" s="66"/>
      <c r="V5" s="67">
        <f t="shared" ref="V5:V18" si="2">$G$26*$D$15</f>
        <v>57.48469813945605</v>
      </c>
      <c r="W5" s="67">
        <f t="shared" ref="W5:W33" si="3">$H$26*$E$15</f>
        <v>29.913933047929476</v>
      </c>
      <c r="X5" s="67">
        <f>V5+W5</f>
        <v>87.398631187385519</v>
      </c>
      <c r="Y5" s="67">
        <f>(I5*X5/(1+$E$12)^I5)/$X$4</f>
        <v>8.0924658506838443E-2</v>
      </c>
      <c r="Z5" s="52">
        <f>X5*(1+$E$12)^($C$4-I5)</f>
        <v>174.71026814617747</v>
      </c>
      <c r="AA5" s="67"/>
    </row>
    <row r="6" spans="2:28" x14ac:dyDescent="0.3">
      <c r="I6">
        <v>2</v>
      </c>
      <c r="J6" s="59">
        <f t="shared" ref="J6:J13" si="4">$C$17*$C$15</f>
        <v>67</v>
      </c>
      <c r="K6" s="60">
        <f t="shared" ref="K6:K14" si="5">((J6*I6)/(1+$G$4)^I6)/$J$4</f>
        <v>0.12586252298654513</v>
      </c>
      <c r="L6" s="60">
        <f>J6*(1+$E$12)^($C$4-I6)</f>
        <v>124.01232408888612</v>
      </c>
      <c r="M6" s="59"/>
      <c r="N6" s="39">
        <f t="shared" ref="N6:N18" si="6">$D$17*$D$15</f>
        <v>150</v>
      </c>
      <c r="O6" s="40">
        <f t="shared" ref="O6:O18" si="7">((N6*I6)/(1+$E$12)^I6)/$N$4</f>
        <v>0.16083511459519273</v>
      </c>
      <c r="P6" s="40">
        <f t="shared" si="0"/>
        <v>277.63953154228233</v>
      </c>
      <c r="Q6" s="40"/>
      <c r="R6" s="65">
        <f t="shared" si="1"/>
        <v>59</v>
      </c>
      <c r="S6" s="66">
        <f t="shared" ref="S6:S34" si="8">((R6*I6)/(1+$E$12)^I6)/$R$4</f>
        <v>0.13248790307118458</v>
      </c>
      <c r="T6" s="66">
        <f t="shared" ref="T6:T14" si="9">R6*(1+$E$12)^($C$4-I6)</f>
        <v>109.20488240663106</v>
      </c>
      <c r="U6" s="66"/>
      <c r="V6" s="67">
        <f t="shared" si="2"/>
        <v>57.48469813945605</v>
      </c>
      <c r="W6" s="67">
        <f t="shared" si="3"/>
        <v>29.913933047929476</v>
      </c>
      <c r="X6" s="67">
        <f t="shared" ref="X6:X34" si="10">V6+W6</f>
        <v>87.398631187385519</v>
      </c>
      <c r="Y6" s="67">
        <f t="shared" ref="Y6:Y34" si="11">(I6*X6/(1+$E$12)^I6)/$X$4</f>
        <v>0.14986047871636748</v>
      </c>
      <c r="Z6" s="52">
        <f t="shared" ref="Z6:Z13" si="12">X6*(1+$E$12)^($C$4-I6)</f>
        <v>161.76876680201616</v>
      </c>
      <c r="AA6" s="67"/>
    </row>
    <row r="7" spans="2:28" x14ac:dyDescent="0.3">
      <c r="B7" t="s">
        <v>11</v>
      </c>
      <c r="E7" s="9">
        <f>G3*(1+G4)^10</f>
        <v>2158.9249972727876</v>
      </c>
      <c r="I7">
        <v>3</v>
      </c>
      <c r="J7" s="59">
        <f t="shared" si="4"/>
        <v>67</v>
      </c>
      <c r="K7" s="60">
        <f t="shared" si="5"/>
        <v>0.17480905970353489</v>
      </c>
      <c r="L7" s="60">
        <f t="shared" ref="L7:L13" si="13">J7*(1+$E$12)^($C$4-I7)</f>
        <v>114.82622600822788</v>
      </c>
      <c r="M7" s="59"/>
      <c r="N7" s="39">
        <f t="shared" si="6"/>
        <v>150</v>
      </c>
      <c r="O7" s="40">
        <f t="shared" si="7"/>
        <v>0.22338210360443436</v>
      </c>
      <c r="P7" s="40">
        <f t="shared" si="0"/>
        <v>257.07364031692811</v>
      </c>
      <c r="Q7" s="40"/>
      <c r="R7" s="65">
        <f t="shared" si="1"/>
        <v>59</v>
      </c>
      <c r="S7" s="66">
        <f t="shared" si="8"/>
        <v>0.18401097648775633</v>
      </c>
      <c r="T7" s="66">
        <f t="shared" si="9"/>
        <v>101.11563185799172</v>
      </c>
      <c r="U7" s="66"/>
      <c r="V7" s="67">
        <f t="shared" si="2"/>
        <v>57.48469813945605</v>
      </c>
      <c r="W7" s="67">
        <f t="shared" si="3"/>
        <v>29.913933047929476</v>
      </c>
      <c r="X7" s="67">
        <f t="shared" si="10"/>
        <v>87.398631187385519</v>
      </c>
      <c r="Y7" s="67">
        <f t="shared" si="11"/>
        <v>0.20813955377273263</v>
      </c>
      <c r="Z7" s="52">
        <f t="shared" si="12"/>
        <v>149.78589518705201</v>
      </c>
      <c r="AA7" s="67"/>
    </row>
    <row r="8" spans="2:28" x14ac:dyDescent="0.3">
      <c r="I8">
        <v>4</v>
      </c>
      <c r="J8" s="59">
        <f t="shared" si="4"/>
        <v>67</v>
      </c>
      <c r="K8" s="60">
        <f t="shared" si="5"/>
        <v>0.21581365395498137</v>
      </c>
      <c r="L8" s="60">
        <f>J8*(1+$E$12)^($C$4-I8)</f>
        <v>106.32057963724803</v>
      </c>
      <c r="M8" s="59"/>
      <c r="N8" s="39">
        <f t="shared" si="6"/>
        <v>150</v>
      </c>
      <c r="O8" s="40">
        <f t="shared" si="7"/>
        <v>0.27578037482028928</v>
      </c>
      <c r="P8" s="40">
        <f t="shared" si="0"/>
        <v>238.0311484416001</v>
      </c>
      <c r="Q8" s="40"/>
      <c r="R8" s="65">
        <f t="shared" si="1"/>
        <v>59</v>
      </c>
      <c r="S8" s="66">
        <f t="shared" si="8"/>
        <v>0.2271740450466127</v>
      </c>
      <c r="T8" s="66">
        <f t="shared" si="9"/>
        <v>93.625585053696028</v>
      </c>
      <c r="U8" s="66"/>
      <c r="V8" s="67">
        <f t="shared" si="2"/>
        <v>57.48469813945605</v>
      </c>
      <c r="W8" s="67">
        <f t="shared" si="3"/>
        <v>29.913933047929476</v>
      </c>
      <c r="X8" s="67">
        <f t="shared" si="10"/>
        <v>87.398631187385519</v>
      </c>
      <c r="Y8" s="67">
        <f t="shared" si="11"/>
        <v>0.25696241206510195</v>
      </c>
      <c r="Z8" s="52">
        <f t="shared" si="12"/>
        <v>138.6906436917148</v>
      </c>
      <c r="AA8" s="67"/>
    </row>
    <row r="9" spans="2:28" x14ac:dyDescent="0.3">
      <c r="I9">
        <v>5</v>
      </c>
      <c r="J9" s="59">
        <f t="shared" si="4"/>
        <v>67</v>
      </c>
      <c r="K9" s="60">
        <f t="shared" si="5"/>
        <v>0.24978432170715434</v>
      </c>
      <c r="L9" s="60">
        <f t="shared" si="13"/>
        <v>98.444981145600025</v>
      </c>
      <c r="M9" s="59"/>
      <c r="N9" s="39">
        <f t="shared" si="6"/>
        <v>150</v>
      </c>
      <c r="O9" s="40">
        <f t="shared" si="7"/>
        <v>0.31919024863459411</v>
      </c>
      <c r="P9" s="40">
        <f t="shared" si="0"/>
        <v>220.39921152000005</v>
      </c>
      <c r="Q9" s="40"/>
      <c r="R9" s="65">
        <f t="shared" si="1"/>
        <v>59</v>
      </c>
      <c r="S9" s="66">
        <f t="shared" si="8"/>
        <v>0.26293292250765365</v>
      </c>
      <c r="T9" s="66">
        <f t="shared" si="9"/>
        <v>86.690356531200024</v>
      </c>
      <c r="U9" s="66"/>
      <c r="V9" s="67">
        <f t="shared" si="2"/>
        <v>57.48469813945605</v>
      </c>
      <c r="W9" s="67">
        <f t="shared" si="3"/>
        <v>29.913933047929476</v>
      </c>
      <c r="X9" s="67">
        <f t="shared" si="10"/>
        <v>87.398631187385519</v>
      </c>
      <c r="Y9" s="67">
        <f t="shared" si="11"/>
        <v>0.29741019914942352</v>
      </c>
      <c r="Z9" s="52">
        <f t="shared" si="12"/>
        <v>128.41726267751369</v>
      </c>
      <c r="AA9" s="67"/>
    </row>
    <row r="10" spans="2:28" x14ac:dyDescent="0.3">
      <c r="B10" t="s">
        <v>12</v>
      </c>
      <c r="I10">
        <v>6</v>
      </c>
      <c r="J10" s="59">
        <f t="shared" si="4"/>
        <v>67</v>
      </c>
      <c r="K10" s="60">
        <f t="shared" si="5"/>
        <v>0.27753813523017146</v>
      </c>
      <c r="L10" s="60">
        <f t="shared" si="13"/>
        <v>91.152760320000027</v>
      </c>
      <c r="M10" s="59"/>
      <c r="N10" s="39">
        <f t="shared" si="6"/>
        <v>150</v>
      </c>
      <c r="O10" s="40">
        <f t="shared" si="7"/>
        <v>0.35465583181621557</v>
      </c>
      <c r="P10" s="40">
        <f t="shared" si="0"/>
        <v>204.07334400000005</v>
      </c>
      <c r="Q10" s="40"/>
      <c r="R10" s="65">
        <f t="shared" si="1"/>
        <v>59</v>
      </c>
      <c r="S10" s="66">
        <f t="shared" si="8"/>
        <v>0.29214769167517063</v>
      </c>
      <c r="T10" s="66">
        <f t="shared" si="9"/>
        <v>80.268848640000016</v>
      </c>
      <c r="U10" s="66"/>
      <c r="V10" s="67">
        <f t="shared" si="2"/>
        <v>57.48469813945605</v>
      </c>
      <c r="W10" s="67">
        <f t="shared" si="3"/>
        <v>29.913933047929476</v>
      </c>
      <c r="X10" s="67">
        <f t="shared" si="10"/>
        <v>87.398631187385519</v>
      </c>
      <c r="Y10" s="67">
        <f t="shared" si="11"/>
        <v>0.33045577683269284</v>
      </c>
      <c r="Z10" s="52">
        <f t="shared" si="12"/>
        <v>118.90487284954972</v>
      </c>
      <c r="AA10" s="67"/>
    </row>
    <row r="11" spans="2:28" x14ac:dyDescent="0.3">
      <c r="D11" t="s">
        <v>30</v>
      </c>
      <c r="E11" s="17">
        <v>0.08</v>
      </c>
      <c r="I11">
        <v>7</v>
      </c>
      <c r="J11" s="59">
        <f t="shared" si="4"/>
        <v>67</v>
      </c>
      <c r="K11" s="60">
        <f t="shared" si="5"/>
        <v>0.29980971398320988</v>
      </c>
      <c r="L11" s="60">
        <f t="shared" si="13"/>
        <v>84.400704000000005</v>
      </c>
      <c r="M11" s="59"/>
      <c r="N11" s="39">
        <f t="shared" si="6"/>
        <v>150</v>
      </c>
      <c r="O11" s="40">
        <f t="shared" si="7"/>
        <v>0.38311586770270201</v>
      </c>
      <c r="P11" s="40">
        <f t="shared" si="0"/>
        <v>188.95680000000002</v>
      </c>
      <c r="Q11" s="40"/>
      <c r="R11" s="65">
        <f t="shared" si="1"/>
        <v>59</v>
      </c>
      <c r="S11" s="66">
        <f t="shared" si="8"/>
        <v>0.31559164224169667</v>
      </c>
      <c r="T11" s="66">
        <f t="shared" si="9"/>
        <v>74.323008000000016</v>
      </c>
      <c r="U11" s="66"/>
      <c r="V11" s="67">
        <f t="shared" si="2"/>
        <v>57.48469813945605</v>
      </c>
      <c r="W11" s="67">
        <f t="shared" si="3"/>
        <v>29.913933047929476</v>
      </c>
      <c r="X11" s="67">
        <f t="shared" si="10"/>
        <v>87.398631187385519</v>
      </c>
      <c r="Y11" s="67">
        <f t="shared" si="11"/>
        <v>0.35697383299827923</v>
      </c>
      <c r="Z11" s="52">
        <f t="shared" si="12"/>
        <v>110.0971044903238</v>
      </c>
      <c r="AA11" s="67"/>
    </row>
    <row r="12" spans="2:28" x14ac:dyDescent="0.3">
      <c r="D12" t="s">
        <v>29</v>
      </c>
      <c r="E12" s="5">
        <v>0.08</v>
      </c>
      <c r="G12" s="75" t="s">
        <v>33</v>
      </c>
      <c r="H12" s="75"/>
      <c r="I12">
        <v>8</v>
      </c>
      <c r="J12" s="59">
        <f t="shared" si="4"/>
        <v>67</v>
      </c>
      <c r="K12" s="60">
        <f t="shared" si="5"/>
        <v>0.31725895659598929</v>
      </c>
      <c r="L12" s="60">
        <f t="shared" si="13"/>
        <v>78.148800000000008</v>
      </c>
      <c r="M12" s="59"/>
      <c r="N12" s="39">
        <f t="shared" si="6"/>
        <v>150</v>
      </c>
      <c r="O12" s="40">
        <f t="shared" si="7"/>
        <v>0.4054136166166159</v>
      </c>
      <c r="P12" s="40">
        <f t="shared" si="0"/>
        <v>174.96</v>
      </c>
      <c r="Q12" s="40"/>
      <c r="R12" s="65">
        <f t="shared" si="1"/>
        <v>59</v>
      </c>
      <c r="S12" s="66">
        <f t="shared" si="8"/>
        <v>0.33395940977957322</v>
      </c>
      <c r="T12" s="66">
        <f t="shared" si="9"/>
        <v>68.817600000000013</v>
      </c>
      <c r="U12" s="66"/>
      <c r="V12" s="67">
        <f t="shared" si="2"/>
        <v>57.48469813945605</v>
      </c>
      <c r="W12" s="67">
        <f t="shared" si="3"/>
        <v>29.913933047929476</v>
      </c>
      <c r="X12" s="67">
        <f t="shared" si="10"/>
        <v>87.398631187385519</v>
      </c>
      <c r="Y12" s="67">
        <f t="shared" si="11"/>
        <v>0.37775008782886693</v>
      </c>
      <c r="Z12" s="52">
        <f t="shared" si="12"/>
        <v>101.94176341696648</v>
      </c>
      <c r="AA12" s="67"/>
    </row>
    <row r="13" spans="2:28" x14ac:dyDescent="0.3">
      <c r="G13" s="54" t="s">
        <v>31</v>
      </c>
      <c r="H13" s="54" t="s">
        <v>32</v>
      </c>
      <c r="I13">
        <v>9</v>
      </c>
      <c r="J13" s="59">
        <f t="shared" si="4"/>
        <v>67</v>
      </c>
      <c r="K13" s="60">
        <f t="shared" si="5"/>
        <v>0.33047807978748889</v>
      </c>
      <c r="L13" s="60">
        <f t="shared" si="13"/>
        <v>72.36</v>
      </c>
      <c r="M13" s="59"/>
      <c r="N13" s="39">
        <f t="shared" si="6"/>
        <v>150</v>
      </c>
      <c r="O13" s="40">
        <f t="shared" si="7"/>
        <v>0.42230585064230819</v>
      </c>
      <c r="P13" s="40">
        <f t="shared" si="0"/>
        <v>162</v>
      </c>
      <c r="Q13" s="40"/>
      <c r="R13" s="65">
        <f t="shared" si="1"/>
        <v>59</v>
      </c>
      <c r="S13" s="66">
        <f t="shared" si="8"/>
        <v>0.34787438518705538</v>
      </c>
      <c r="T13" s="66">
        <f t="shared" si="9"/>
        <v>63.720000000000006</v>
      </c>
      <c r="U13" s="66"/>
      <c r="V13" s="67">
        <f t="shared" si="2"/>
        <v>57.48469813945605</v>
      </c>
      <c r="W13" s="67">
        <f t="shared" si="3"/>
        <v>29.913933047929476</v>
      </c>
      <c r="X13" s="67">
        <f t="shared" si="10"/>
        <v>87.398631187385519</v>
      </c>
      <c r="Y13" s="67">
        <f t="shared" si="11"/>
        <v>0.39348967482173636</v>
      </c>
      <c r="Z13" s="52">
        <f t="shared" si="12"/>
        <v>94.39052168237636</v>
      </c>
      <c r="AA13" s="67"/>
    </row>
    <row r="14" spans="2:28" x14ac:dyDescent="0.3">
      <c r="B14" s="10"/>
      <c r="C14" s="10" t="s">
        <v>0</v>
      </c>
      <c r="D14" s="10" t="s">
        <v>1</v>
      </c>
      <c r="E14" s="10" t="s">
        <v>2</v>
      </c>
      <c r="G14" s="14">
        <v>0.61284954361276567</v>
      </c>
      <c r="H14" s="14">
        <f>1-G14</f>
        <v>0.38715045638723433</v>
      </c>
      <c r="I14">
        <v>10</v>
      </c>
      <c r="J14" s="59">
        <f>C17*(1+$C$15)</f>
        <v>1067</v>
      </c>
      <c r="K14" s="60">
        <f t="shared" si="5"/>
        <v>5.414595404662653</v>
      </c>
      <c r="L14" s="60">
        <f>J13*(1+$E$12)^($C$4-I14)</f>
        <v>67</v>
      </c>
      <c r="M14" s="59">
        <v>1000</v>
      </c>
      <c r="N14" s="39">
        <f t="shared" si="6"/>
        <v>150</v>
      </c>
      <c r="O14" s="40">
        <f t="shared" si="7"/>
        <v>0.43447103975546109</v>
      </c>
      <c r="P14" s="40">
        <f t="shared" si="0"/>
        <v>150</v>
      </c>
      <c r="Q14" s="40"/>
      <c r="R14" s="65">
        <f t="shared" si="1"/>
        <v>59</v>
      </c>
      <c r="S14" s="66">
        <f t="shared" si="8"/>
        <v>0.35789545801137385</v>
      </c>
      <c r="T14" s="66">
        <f t="shared" si="9"/>
        <v>59</v>
      </c>
      <c r="U14" s="66"/>
      <c r="V14" s="67">
        <f t="shared" si="2"/>
        <v>57.48469813945605</v>
      </c>
      <c r="W14" s="67">
        <f t="shared" si="3"/>
        <v>29.913933047929476</v>
      </c>
      <c r="X14" s="67">
        <f t="shared" si="10"/>
        <v>87.398631187385519</v>
      </c>
      <c r="Y14" s="67">
        <f t="shared" si="11"/>
        <v>0.40482476833511966</v>
      </c>
      <c r="Z14" s="52">
        <f>X14*(1+$E$12)^($C$4-I14)</f>
        <v>87.398631187385519</v>
      </c>
      <c r="AA14" s="67"/>
    </row>
    <row r="15" spans="2:28" x14ac:dyDescent="0.3">
      <c r="B15" s="11" t="s">
        <v>14</v>
      </c>
      <c r="C15" s="12">
        <v>6.7000000000000004E-2</v>
      </c>
      <c r="D15" s="12">
        <v>0.15</v>
      </c>
      <c r="E15" s="12">
        <v>5.8999999999999997E-2</v>
      </c>
      <c r="I15">
        <v>11</v>
      </c>
      <c r="J15" s="59"/>
      <c r="K15" s="59"/>
      <c r="L15" s="59"/>
      <c r="M15" s="59"/>
      <c r="N15" s="39">
        <f t="shared" si="6"/>
        <v>150</v>
      </c>
      <c r="O15" s="40">
        <f t="shared" si="7"/>
        <v>0.44251679975093255</v>
      </c>
      <c r="P15" s="40"/>
      <c r="Q15" s="40">
        <f>N15/(1+$E$12)^(I15-$I$14)</f>
        <v>138.88888888888889</v>
      </c>
      <c r="R15" s="65">
        <f t="shared" si="1"/>
        <v>59</v>
      </c>
      <c r="S15" s="66">
        <f t="shared" si="8"/>
        <v>0.36452315167825117</v>
      </c>
      <c r="T15" s="66"/>
      <c r="U15" s="66">
        <f>R15/(1+$E$12)^(I15-$I$14)</f>
        <v>54.629629629629626</v>
      </c>
      <c r="V15" s="67">
        <f t="shared" si="2"/>
        <v>57.48469813945605</v>
      </c>
      <c r="W15" s="67">
        <f t="shared" si="3"/>
        <v>29.913933047929476</v>
      </c>
      <c r="X15" s="67">
        <f t="shared" si="10"/>
        <v>87.398631187385519</v>
      </c>
      <c r="Y15" s="67">
        <f t="shared" si="11"/>
        <v>0.41232152330428856</v>
      </c>
      <c r="Z15" s="67"/>
      <c r="AA15" s="52">
        <f>X15/(1+$E$12)^(I15-$I$14)</f>
        <v>80.924658506838441</v>
      </c>
    </row>
    <row r="16" spans="2:28" x14ac:dyDescent="0.3">
      <c r="B16" s="11" t="s">
        <v>15</v>
      </c>
      <c r="C16">
        <v>10</v>
      </c>
      <c r="D16">
        <v>15</v>
      </c>
      <c r="E16">
        <v>30</v>
      </c>
      <c r="I16">
        <v>12</v>
      </c>
      <c r="J16" s="59"/>
      <c r="K16" s="59"/>
      <c r="L16" s="59"/>
      <c r="M16" s="59"/>
      <c r="N16" s="39">
        <f t="shared" si="6"/>
        <v>150</v>
      </c>
      <c r="O16" s="40">
        <f t="shared" si="7"/>
        <v>0.44698666641508339</v>
      </c>
      <c r="P16" s="40"/>
      <c r="Q16" s="40">
        <f t="shared" ref="Q16:Q19" si="14">N16/(1+$E$12)^(I16-$I$14)</f>
        <v>128.60082304526748</v>
      </c>
      <c r="R16" s="65">
        <f t="shared" si="1"/>
        <v>59</v>
      </c>
      <c r="S16" s="66">
        <f t="shared" si="8"/>
        <v>0.36820520371540522</v>
      </c>
      <c r="T16" s="66"/>
      <c r="U16" s="66">
        <f t="shared" ref="U16:U34" si="15">R16/(1+$E$12)^(I16-$I$14)</f>
        <v>50.582990397805212</v>
      </c>
      <c r="V16" s="67">
        <f t="shared" si="2"/>
        <v>57.48469813945605</v>
      </c>
      <c r="W16" s="67">
        <f t="shared" si="3"/>
        <v>29.913933047929476</v>
      </c>
      <c r="X16" s="67">
        <f t="shared" si="10"/>
        <v>87.398631187385519</v>
      </c>
      <c r="Y16" s="67">
        <f t="shared" si="11"/>
        <v>0.41648638717604902</v>
      </c>
      <c r="Z16" s="67"/>
      <c r="AA16" s="52">
        <f t="shared" ref="AA16:AA34" si="16">X16/(1+$E$12)^(I16-$I$14)</f>
        <v>74.930239358183741</v>
      </c>
    </row>
    <row r="17" spans="2:27" x14ac:dyDescent="0.3">
      <c r="B17" s="11" t="s">
        <v>16</v>
      </c>
      <c r="C17">
        <v>1000</v>
      </c>
      <c r="D17">
        <v>1000</v>
      </c>
      <c r="E17">
        <v>1000</v>
      </c>
      <c r="G17">
        <f>$G$3*G14</f>
        <v>612.84954361276561</v>
      </c>
      <c r="H17">
        <f>$G$3*H14</f>
        <v>387.15045638723433</v>
      </c>
      <c r="I17">
        <v>13</v>
      </c>
      <c r="J17" s="59"/>
      <c r="K17" s="59"/>
      <c r="L17" s="59"/>
      <c r="M17" s="59"/>
      <c r="N17" s="39">
        <f t="shared" si="6"/>
        <v>150</v>
      </c>
      <c r="O17" s="40">
        <f t="shared" si="7"/>
        <v>0.44836625489167314</v>
      </c>
      <c r="P17" s="40"/>
      <c r="Q17" s="40">
        <f t="shared" si="14"/>
        <v>119.07483615302544</v>
      </c>
      <c r="R17" s="65">
        <f t="shared" si="1"/>
        <v>59</v>
      </c>
      <c r="S17" s="66">
        <f t="shared" si="8"/>
        <v>0.36934163952934163</v>
      </c>
      <c r="T17" s="66"/>
      <c r="U17" s="66">
        <f t="shared" si="15"/>
        <v>46.836102220190007</v>
      </c>
      <c r="V17" s="67">
        <f t="shared" si="2"/>
        <v>57.48469813945605</v>
      </c>
      <c r="W17" s="67">
        <f t="shared" si="3"/>
        <v>29.913933047929476</v>
      </c>
      <c r="X17" s="67">
        <f t="shared" si="10"/>
        <v>87.398631187385519</v>
      </c>
      <c r="Y17" s="67">
        <f t="shared" si="11"/>
        <v>0.41777183898832077</v>
      </c>
      <c r="Z17" s="67"/>
      <c r="AA17" s="52">
        <f t="shared" si="16"/>
        <v>69.379851257577528</v>
      </c>
    </row>
    <row r="18" spans="2:27" x14ac:dyDescent="0.3">
      <c r="B18" s="11" t="s">
        <v>17</v>
      </c>
      <c r="C18" s="6">
        <f>J4</f>
        <v>912.76894181376076</v>
      </c>
      <c r="D18" s="6">
        <f>N4</f>
        <v>1599.1635081548452</v>
      </c>
      <c r="E18" s="6">
        <f>R4</f>
        <v>763.58654979432231</v>
      </c>
      <c r="I18">
        <v>14</v>
      </c>
      <c r="J18" s="59"/>
      <c r="K18" s="59"/>
      <c r="L18" s="59"/>
      <c r="M18" s="59"/>
      <c r="N18" s="39">
        <f t="shared" si="6"/>
        <v>150</v>
      </c>
      <c r="O18" s="40">
        <f t="shared" si="7"/>
        <v>0.44708885815409</v>
      </c>
      <c r="P18" s="40"/>
      <c r="Q18" s="40">
        <f t="shared" si="14"/>
        <v>110.25447791946799</v>
      </c>
      <c r="R18" s="65">
        <f t="shared" si="1"/>
        <v>59</v>
      </c>
      <c r="S18" s="66">
        <f t="shared" si="8"/>
        <v>0.36828938414606704</v>
      </c>
      <c r="T18" s="66"/>
      <c r="U18" s="66">
        <f t="shared" si="15"/>
        <v>43.36676131499074</v>
      </c>
      <c r="V18" s="67">
        <f t="shared" si="2"/>
        <v>57.48469813945605</v>
      </c>
      <c r="W18" s="67">
        <f t="shared" si="3"/>
        <v>29.913933047929476</v>
      </c>
      <c r="X18" s="67">
        <f t="shared" si="10"/>
        <v>87.398631187385519</v>
      </c>
      <c r="Y18" s="67">
        <f t="shared" si="11"/>
        <v>0.41658160582880982</v>
      </c>
      <c r="Z18" s="67"/>
      <c r="AA18" s="52">
        <f t="shared" si="16"/>
        <v>64.240603016275486</v>
      </c>
    </row>
    <row r="19" spans="2:27" x14ac:dyDescent="0.3">
      <c r="I19">
        <v>15</v>
      </c>
      <c r="J19" s="59"/>
      <c r="K19" s="59"/>
      <c r="L19" s="59"/>
      <c r="M19" s="59"/>
      <c r="N19" s="39">
        <f>1000*(1+D15)</f>
        <v>1150</v>
      </c>
      <c r="O19" s="40">
        <f>((N19*I19)/(1+$E$12)^I19)/$N$4</f>
        <v>3.4004774264365305</v>
      </c>
      <c r="P19" s="40"/>
      <c r="Q19" s="40">
        <f t="shared" si="14"/>
        <v>782.67067658881592</v>
      </c>
      <c r="R19" s="65">
        <f t="shared" si="1"/>
        <v>59</v>
      </c>
      <c r="S19" s="66">
        <f t="shared" si="8"/>
        <v>0.36536645252586014</v>
      </c>
      <c r="T19" s="66"/>
      <c r="U19" s="66">
        <f t="shared" si="15"/>
        <v>40.154408624991426</v>
      </c>
      <c r="V19" s="67">
        <f>$G$26*$D$15+$G$26</f>
        <v>440.71601906916305</v>
      </c>
      <c r="W19" s="67">
        <f t="shared" si="3"/>
        <v>29.913933047929476</v>
      </c>
      <c r="X19" s="67">
        <f t="shared" si="10"/>
        <v>470.62995211709256</v>
      </c>
      <c r="Y19" s="67">
        <f t="shared" si="11"/>
        <v>2.2254328277011113</v>
      </c>
      <c r="Z19" s="67"/>
      <c r="AA19" s="52">
        <f t="shared" si="16"/>
        <v>320.30283743169292</v>
      </c>
    </row>
    <row r="20" spans="2:27" x14ac:dyDescent="0.3">
      <c r="I20">
        <v>16</v>
      </c>
      <c r="J20" s="59"/>
      <c r="K20" s="59"/>
      <c r="L20" s="59"/>
      <c r="M20" s="59"/>
      <c r="N20" s="39"/>
      <c r="O20" s="39"/>
      <c r="P20" s="39"/>
      <c r="Q20" s="39"/>
      <c r="R20" s="65">
        <f t="shared" si="1"/>
        <v>59</v>
      </c>
      <c r="S20" s="66">
        <f t="shared" si="8"/>
        <v>0.36085575558109645</v>
      </c>
      <c r="T20" s="65"/>
      <c r="U20" s="66">
        <f t="shared" si="15"/>
        <v>37.18000798610317</v>
      </c>
      <c r="V20" s="51"/>
      <c r="W20" s="67">
        <f t="shared" si="3"/>
        <v>29.913933047929476</v>
      </c>
      <c r="X20" s="67">
        <f t="shared" si="10"/>
        <v>29.913933047929476</v>
      </c>
      <c r="Y20" s="67">
        <f t="shared" si="11"/>
        <v>0.13970547046318177</v>
      </c>
      <c r="Z20" s="67"/>
      <c r="AA20" s="52">
        <f t="shared" si="16"/>
        <v>18.85085202741989</v>
      </c>
    </row>
    <row r="21" spans="2:27" x14ac:dyDescent="0.3">
      <c r="B21" s="11" t="s">
        <v>18</v>
      </c>
      <c r="I21">
        <v>17</v>
      </c>
      <c r="J21" s="59"/>
      <c r="K21" s="59"/>
      <c r="L21" s="59"/>
      <c r="M21" s="59"/>
      <c r="N21" s="39"/>
      <c r="O21" s="39"/>
      <c r="P21" s="39"/>
      <c r="Q21" s="39"/>
      <c r="R21" s="65">
        <f t="shared" si="1"/>
        <v>59</v>
      </c>
      <c r="S21" s="66">
        <f t="shared" si="8"/>
        <v>0.35500855583788421</v>
      </c>
      <c r="T21" s="65"/>
      <c r="U21" s="66">
        <f t="shared" si="15"/>
        <v>34.425933320465894</v>
      </c>
      <c r="V21" s="51"/>
      <c r="W21" s="67">
        <f t="shared" si="3"/>
        <v>29.913933047929476</v>
      </c>
      <c r="X21" s="67">
        <f t="shared" si="10"/>
        <v>29.913933047929476</v>
      </c>
      <c r="Y21" s="67">
        <f t="shared" si="11"/>
        <v>0.13744172441400984</v>
      </c>
      <c r="Z21" s="67"/>
      <c r="AA21" s="52">
        <f t="shared" si="16"/>
        <v>17.454492617981376</v>
      </c>
    </row>
    <row r="22" spans="2:27" x14ac:dyDescent="0.3">
      <c r="I22">
        <v>18</v>
      </c>
      <c r="J22" s="59"/>
      <c r="K22" s="59"/>
      <c r="L22" s="59"/>
      <c r="M22" s="59"/>
      <c r="N22" s="39"/>
      <c r="O22" s="39"/>
      <c r="P22" s="39"/>
      <c r="Q22" s="39"/>
      <c r="R22" s="65">
        <f t="shared" si="1"/>
        <v>59</v>
      </c>
      <c r="S22" s="66">
        <f t="shared" si="8"/>
        <v>0.34804760376263155</v>
      </c>
      <c r="T22" s="65"/>
      <c r="U22" s="66">
        <f t="shared" si="15"/>
        <v>31.875864185616571</v>
      </c>
      <c r="V22" s="51"/>
      <c r="W22" s="67">
        <f t="shared" si="3"/>
        <v>29.913933047929476</v>
      </c>
      <c r="X22" s="67">
        <f t="shared" si="10"/>
        <v>29.913933047929476</v>
      </c>
      <c r="Y22" s="67">
        <f t="shared" si="11"/>
        <v>0.13474678864118614</v>
      </c>
      <c r="Z22" s="67"/>
      <c r="AA22" s="52">
        <f t="shared" si="16"/>
        <v>16.161567238871648</v>
      </c>
    </row>
    <row r="23" spans="2:27" x14ac:dyDescent="0.3">
      <c r="I23">
        <v>19</v>
      </c>
      <c r="J23" s="59"/>
      <c r="K23" s="59"/>
      <c r="L23" s="59"/>
      <c r="M23" s="59"/>
      <c r="N23" s="39"/>
      <c r="O23" s="39"/>
      <c r="P23" s="39"/>
      <c r="Q23" s="39"/>
      <c r="R23" s="65">
        <f t="shared" si="1"/>
        <v>59</v>
      </c>
      <c r="S23" s="66">
        <f t="shared" si="8"/>
        <v>0.34016998310133739</v>
      </c>
      <c r="T23" s="65"/>
      <c r="U23" s="66">
        <f t="shared" si="15"/>
        <v>29.51468906075608</v>
      </c>
      <c r="V23" s="51"/>
      <c r="W23" s="67">
        <f t="shared" si="3"/>
        <v>29.913933047929476</v>
      </c>
      <c r="X23" s="67">
        <f t="shared" si="10"/>
        <v>29.913933047929476</v>
      </c>
      <c r="Y23" s="67">
        <f t="shared" si="11"/>
        <v>0.13169696420692056</v>
      </c>
      <c r="Z23" s="67"/>
      <c r="AA23" s="52">
        <f t="shared" si="16"/>
        <v>14.964414110066338</v>
      </c>
    </row>
    <row r="24" spans="2:27" x14ac:dyDescent="0.3">
      <c r="B24" s="10"/>
      <c r="C24" s="10" t="s">
        <v>0</v>
      </c>
      <c r="D24" s="10" t="s">
        <v>1</v>
      </c>
      <c r="E24" s="10" t="s">
        <v>2</v>
      </c>
      <c r="I24">
        <v>20</v>
      </c>
      <c r="J24" s="59"/>
      <c r="K24" s="59"/>
      <c r="L24" s="59"/>
      <c r="M24" s="59"/>
      <c r="N24" s="39"/>
      <c r="O24" s="39"/>
      <c r="P24" s="39"/>
      <c r="Q24" s="39"/>
      <c r="R24" s="65">
        <f t="shared" si="1"/>
        <v>59</v>
      </c>
      <c r="S24" s="66">
        <f t="shared" si="8"/>
        <v>0.33154969113190785</v>
      </c>
      <c r="T24" s="65"/>
      <c r="U24" s="66">
        <f t="shared" si="15"/>
        <v>27.328415796996371</v>
      </c>
      <c r="V24" s="51"/>
      <c r="W24" s="67">
        <f t="shared" si="3"/>
        <v>29.913933047929476</v>
      </c>
      <c r="X24" s="67">
        <f t="shared" si="10"/>
        <v>29.913933047929476</v>
      </c>
      <c r="Y24" s="67">
        <f t="shared" si="11"/>
        <v>0.12835961423676467</v>
      </c>
      <c r="Z24" s="67"/>
      <c r="AA24" s="52">
        <f t="shared" si="16"/>
        <v>13.855938990802164</v>
      </c>
    </row>
    <row r="25" spans="2:27" x14ac:dyDescent="0.3">
      <c r="B25" t="s">
        <v>19</v>
      </c>
      <c r="C25" s="6">
        <f>C18</f>
        <v>912.76894181376076</v>
      </c>
      <c r="D25" s="6">
        <f t="shared" ref="D25:E25" si="17">D18</f>
        <v>1599.1635081548452</v>
      </c>
      <c r="E25" s="6">
        <f t="shared" si="17"/>
        <v>763.58654979432231</v>
      </c>
      <c r="I25">
        <v>21</v>
      </c>
      <c r="J25" s="59"/>
      <c r="K25" s="59"/>
      <c r="L25" s="59"/>
      <c r="M25" s="59"/>
      <c r="N25" s="39"/>
      <c r="O25" s="39"/>
      <c r="P25" s="39"/>
      <c r="Q25" s="39"/>
      <c r="R25" s="65">
        <f t="shared" si="1"/>
        <v>59</v>
      </c>
      <c r="S25" s="66">
        <f t="shared" si="8"/>
        <v>0.32233997748935478</v>
      </c>
      <c r="T25" s="65"/>
      <c r="U25" s="66">
        <f t="shared" si="15"/>
        <v>25.304088700922566</v>
      </c>
      <c r="V25" s="51"/>
      <c r="W25" s="67">
        <f t="shared" si="3"/>
        <v>29.913933047929476</v>
      </c>
      <c r="X25" s="67">
        <f t="shared" si="10"/>
        <v>29.913933047929476</v>
      </c>
      <c r="Y25" s="67">
        <f t="shared" si="11"/>
        <v>0.12479406939685456</v>
      </c>
      <c r="Z25" s="67"/>
      <c r="AA25" s="52">
        <f t="shared" si="16"/>
        <v>12.829573139631634</v>
      </c>
    </row>
    <row r="26" spans="2:27" x14ac:dyDescent="0.3">
      <c r="B26" t="s">
        <v>20</v>
      </c>
      <c r="C26" s="6">
        <f>$G$3/(C25/1000)</f>
        <v>1095.5675135187034</v>
      </c>
      <c r="D26" s="6">
        <f>$G$3/(D25/1000)</f>
        <v>625.32692554610935</v>
      </c>
      <c r="E26" s="6">
        <f>$G$3/(E25/1000)</f>
        <v>1309.609238493472</v>
      </c>
      <c r="G26">
        <f>G17/(D25/1000)</f>
        <v>383.23132092970701</v>
      </c>
      <c r="H26">
        <f>H17/(E25/1000)</f>
        <v>507.01581437168608</v>
      </c>
      <c r="I26">
        <v>22</v>
      </c>
      <c r="J26" s="59"/>
      <c r="K26" s="59"/>
      <c r="L26" s="59"/>
      <c r="M26" s="59"/>
      <c r="N26" s="39"/>
      <c r="O26" s="39"/>
      <c r="P26" s="39"/>
      <c r="Q26" s="39"/>
      <c r="R26" s="65">
        <f t="shared" si="1"/>
        <v>59</v>
      </c>
      <c r="S26" s="66">
        <f t="shared" si="8"/>
        <v>0.31267546317309541</v>
      </c>
      <c r="T26" s="65"/>
      <c r="U26" s="66">
        <f t="shared" si="15"/>
        <v>23.429711760113484</v>
      </c>
      <c r="V26" s="51"/>
      <c r="W26" s="67">
        <f t="shared" si="3"/>
        <v>29.913933047929476</v>
      </c>
      <c r="X26" s="67">
        <f t="shared" si="10"/>
        <v>29.913933047929476</v>
      </c>
      <c r="Y26" s="67">
        <f t="shared" si="11"/>
        <v>0.12105244826855377</v>
      </c>
      <c r="Z26" s="67"/>
      <c r="AA26" s="52">
        <f t="shared" si="16"/>
        <v>11.879234388547808</v>
      </c>
    </row>
    <row r="27" spans="2:27" x14ac:dyDescent="0.3">
      <c r="I27">
        <v>23</v>
      </c>
      <c r="J27" s="59"/>
      <c r="K27" s="59"/>
      <c r="L27" s="59"/>
      <c r="M27" s="59"/>
      <c r="N27" s="39"/>
      <c r="O27" s="39"/>
      <c r="P27" s="39"/>
      <c r="Q27" s="39"/>
      <c r="R27" s="65">
        <f t="shared" si="1"/>
        <v>59</v>
      </c>
      <c r="S27" s="66">
        <f t="shared" si="8"/>
        <v>0.30267405946890552</v>
      </c>
      <c r="T27" s="65"/>
      <c r="U27" s="66">
        <f t="shared" si="15"/>
        <v>21.694177555660634</v>
      </c>
      <c r="V27" s="51"/>
      <c r="W27" s="67">
        <f t="shared" si="3"/>
        <v>29.913933047929476</v>
      </c>
      <c r="X27" s="67">
        <f t="shared" si="10"/>
        <v>29.913933047929476</v>
      </c>
      <c r="Y27" s="67">
        <f t="shared" si="11"/>
        <v>0.11718040025996368</v>
      </c>
      <c r="Z27" s="67"/>
      <c r="AA27" s="52">
        <f t="shared" si="16"/>
        <v>10.999291100507229</v>
      </c>
    </row>
    <row r="28" spans="2:27" x14ac:dyDescent="0.3">
      <c r="B28" t="s">
        <v>6</v>
      </c>
      <c r="C28" s="7">
        <f>K4</f>
        <v>7.4739156110244629</v>
      </c>
      <c r="D28" s="7">
        <f>O4</f>
        <v>8.2514370157175261</v>
      </c>
      <c r="E28" s="7">
        <f>S4</f>
        <v>12.767931715477172</v>
      </c>
      <c r="I28">
        <v>24</v>
      </c>
      <c r="J28" s="59"/>
      <c r="K28" s="59"/>
      <c r="L28" s="59"/>
      <c r="M28" s="59"/>
      <c r="N28" s="39"/>
      <c r="O28" s="39"/>
      <c r="P28" s="39"/>
      <c r="Q28" s="39"/>
      <c r="R28" s="65">
        <f t="shared" si="1"/>
        <v>59</v>
      </c>
      <c r="S28" s="66">
        <f t="shared" si="8"/>
        <v>0.29243870480087492</v>
      </c>
      <c r="T28" s="65"/>
      <c r="U28" s="66">
        <f t="shared" si="15"/>
        <v>20.087201440426508</v>
      </c>
      <c r="V28" s="51"/>
      <c r="W28" s="67">
        <f t="shared" si="3"/>
        <v>29.913933047929476</v>
      </c>
      <c r="X28" s="67">
        <f t="shared" si="10"/>
        <v>29.913933047929476</v>
      </c>
      <c r="Y28" s="67">
        <f t="shared" si="11"/>
        <v>0.1132177780289504</v>
      </c>
      <c r="Z28" s="67"/>
      <c r="AA28" s="52">
        <f t="shared" si="16"/>
        <v>10.184528796765951</v>
      </c>
    </row>
    <row r="29" spans="2:27" x14ac:dyDescent="0.3">
      <c r="I29">
        <v>25</v>
      </c>
      <c r="J29" s="59"/>
      <c r="K29" s="59"/>
      <c r="L29" s="59"/>
      <c r="M29" s="59"/>
      <c r="N29" s="39"/>
      <c r="O29" s="39"/>
      <c r="P29" s="39"/>
      <c r="Q29" s="39"/>
      <c r="R29" s="65">
        <f t="shared" si="1"/>
        <v>59</v>
      </c>
      <c r="S29" s="66">
        <f t="shared" si="8"/>
        <v>0.28205893595763393</v>
      </c>
      <c r="T29" s="65"/>
      <c r="U29" s="66">
        <f t="shared" si="15"/>
        <v>18.599260592987509</v>
      </c>
      <c r="V29" s="51"/>
      <c r="W29" s="67">
        <f t="shared" si="3"/>
        <v>29.913933047929476</v>
      </c>
      <c r="X29" s="67">
        <f t="shared" si="10"/>
        <v>29.913933047929476</v>
      </c>
      <c r="Y29" s="67">
        <f t="shared" si="11"/>
        <v>0.10919924578409568</v>
      </c>
      <c r="Z29" s="67"/>
      <c r="AA29" s="52">
        <f t="shared" si="16"/>
        <v>9.4301192562647689</v>
      </c>
    </row>
    <row r="30" spans="2:27" x14ac:dyDescent="0.3">
      <c r="I30">
        <v>26</v>
      </c>
      <c r="J30" s="59"/>
      <c r="K30" s="59"/>
      <c r="L30" s="59"/>
      <c r="M30" s="59"/>
      <c r="N30" s="39"/>
      <c r="O30" s="39"/>
      <c r="P30" s="39"/>
      <c r="Q30" s="39"/>
      <c r="R30" s="65">
        <f t="shared" si="1"/>
        <v>59</v>
      </c>
      <c r="S30" s="66">
        <f t="shared" si="8"/>
        <v>0.27161230869994379</v>
      </c>
      <c r="T30" s="65"/>
      <c r="U30" s="66">
        <f t="shared" si="15"/>
        <v>17.221537586099544</v>
      </c>
      <c r="V30" s="51"/>
      <c r="W30" s="67">
        <f t="shared" si="3"/>
        <v>29.913933047929476</v>
      </c>
      <c r="X30" s="67">
        <f t="shared" si="10"/>
        <v>29.913933047929476</v>
      </c>
      <c r="Y30" s="67">
        <f t="shared" si="11"/>
        <v>0.10515482927357363</v>
      </c>
      <c r="Z30" s="67"/>
      <c r="AA30" s="52">
        <f t="shared" si="16"/>
        <v>8.7315919039488605</v>
      </c>
    </row>
    <row r="31" spans="2:27" x14ac:dyDescent="0.3">
      <c r="I31">
        <v>27</v>
      </c>
      <c r="J31" s="59"/>
      <c r="K31" s="59"/>
      <c r="L31" s="59"/>
      <c r="M31" s="59"/>
      <c r="N31" s="39"/>
      <c r="O31" s="39"/>
      <c r="P31" s="39"/>
      <c r="Q31" s="39"/>
      <c r="R31" s="65">
        <f t="shared" si="1"/>
        <v>59</v>
      </c>
      <c r="S31" s="66">
        <f t="shared" si="8"/>
        <v>0.26116568144225366</v>
      </c>
      <c r="T31" s="65"/>
      <c r="U31" s="66">
        <f t="shared" si="15"/>
        <v>15.945868135277356</v>
      </c>
      <c r="V31" s="51"/>
      <c r="W31" s="67">
        <f t="shared" si="3"/>
        <v>29.913933047929476</v>
      </c>
      <c r="X31" s="67">
        <f t="shared" si="10"/>
        <v>29.913933047929476</v>
      </c>
      <c r="Y31" s="67">
        <f t="shared" si="11"/>
        <v>0.10111041276305156</v>
      </c>
      <c r="Z31" s="67"/>
      <c r="AA31" s="52">
        <f t="shared" si="16"/>
        <v>8.0848073184711673</v>
      </c>
    </row>
    <row r="32" spans="2:27" x14ac:dyDescent="0.3">
      <c r="B32" s="10"/>
      <c r="C32" s="10" t="s">
        <v>0</v>
      </c>
      <c r="D32" s="10" t="s">
        <v>1</v>
      </c>
      <c r="E32" s="10" t="s">
        <v>2</v>
      </c>
      <c r="I32">
        <v>28</v>
      </c>
      <c r="J32" s="59"/>
      <c r="K32" s="59"/>
      <c r="L32" s="59"/>
      <c r="M32" s="59"/>
      <c r="N32" s="39"/>
      <c r="O32" s="39"/>
      <c r="P32" s="39"/>
      <c r="Q32" s="39"/>
      <c r="R32" s="65">
        <f t="shared" si="1"/>
        <v>59</v>
      </c>
      <c r="S32" s="66">
        <f t="shared" si="8"/>
        <v>0.25077637449873463</v>
      </c>
      <c r="T32" s="65"/>
      <c r="U32" s="66">
        <f t="shared" si="15"/>
        <v>14.764692717849401</v>
      </c>
      <c r="V32" s="51"/>
      <c r="W32" s="67">
        <f t="shared" si="3"/>
        <v>29.913933047929476</v>
      </c>
      <c r="X32" s="67">
        <f t="shared" si="10"/>
        <v>29.913933047929476</v>
      </c>
      <c r="Y32" s="67">
        <f t="shared" si="11"/>
        <v>9.7088187838321099E-2</v>
      </c>
      <c r="Z32" s="67"/>
      <c r="AA32" s="52">
        <f t="shared" si="16"/>
        <v>7.4859327022881166</v>
      </c>
    </row>
    <row r="33" spans="2:27" x14ac:dyDescent="0.3">
      <c r="B33" t="s">
        <v>7</v>
      </c>
      <c r="C33" s="13">
        <f>L4</f>
        <v>970.59968521595908</v>
      </c>
      <c r="D33" s="7">
        <f>P4</f>
        <v>2172.9843698864761</v>
      </c>
      <c r="E33" s="7">
        <f>T4</f>
        <v>854.70718548868047</v>
      </c>
      <c r="F33" s="7">
        <f>Z4</f>
        <v>1266.1057301310761</v>
      </c>
      <c r="I33">
        <v>29</v>
      </c>
      <c r="J33" s="59"/>
      <c r="K33" s="59"/>
      <c r="L33" s="59"/>
      <c r="M33" s="59"/>
      <c r="N33" s="39"/>
      <c r="O33" s="39"/>
      <c r="P33" s="39"/>
      <c r="Q33" s="39"/>
      <c r="R33" s="65">
        <f t="shared" si="1"/>
        <v>59</v>
      </c>
      <c r="S33" s="66">
        <f t="shared" si="8"/>
        <v>0.24049321628516218</v>
      </c>
      <c r="T33" s="65"/>
      <c r="U33" s="66">
        <f t="shared" si="15"/>
        <v>13.671011775786482</v>
      </c>
      <c r="V33" s="51"/>
      <c r="W33" s="67">
        <f t="shared" si="3"/>
        <v>29.913933047929476</v>
      </c>
      <c r="X33" s="67">
        <f t="shared" si="10"/>
        <v>29.913933047929476</v>
      </c>
      <c r="Y33" s="67">
        <f t="shared" si="11"/>
        <v>9.3107058442834387E-2</v>
      </c>
      <c r="Z33" s="67"/>
      <c r="AA33" s="52">
        <f t="shared" si="16"/>
        <v>6.9314191687852924</v>
      </c>
    </row>
    <row r="34" spans="2:27" x14ac:dyDescent="0.3">
      <c r="B34" t="s">
        <v>8</v>
      </c>
      <c r="C34" s="13">
        <v>1000</v>
      </c>
      <c r="D34" s="7">
        <f>Q4</f>
        <v>1279.4897025954658</v>
      </c>
      <c r="E34" s="7">
        <f>U4</f>
        <v>793.81890444356452</v>
      </c>
      <c r="F34" s="7">
        <f>AA4</f>
        <v>892.81926714171152</v>
      </c>
      <c r="I34">
        <v>30</v>
      </c>
      <c r="J34" s="59"/>
      <c r="K34" s="59"/>
      <c r="L34" s="59"/>
      <c r="M34" s="59"/>
      <c r="N34" s="39"/>
      <c r="O34" s="39"/>
      <c r="P34" s="39"/>
      <c r="Q34" s="39"/>
      <c r="R34" s="65">
        <f>E17*(1+E15)</f>
        <v>1059</v>
      </c>
      <c r="S34" s="66">
        <f t="shared" si="8"/>
        <v>4.1347216709849137</v>
      </c>
      <c r="T34" s="65"/>
      <c r="U34" s="66">
        <f t="shared" si="15"/>
        <v>227.20655164089587</v>
      </c>
      <c r="V34" s="51"/>
      <c r="W34" s="67">
        <f>$H$26*$E$15+$H$26</f>
        <v>536.92974741961552</v>
      </c>
      <c r="X34" s="67">
        <f t="shared" si="10"/>
        <v>536.92974741961552</v>
      </c>
      <c r="Y34" s="67">
        <f t="shared" si="11"/>
        <v>1.6007593819559973</v>
      </c>
      <c r="Z34" s="67"/>
      <c r="AA34" s="52">
        <f t="shared" si="16"/>
        <v>115.19731481079137</v>
      </c>
    </row>
    <row r="35" spans="2:27" x14ac:dyDescent="0.3">
      <c r="B35" t="s">
        <v>21</v>
      </c>
      <c r="C35" s="13">
        <f>SUM(C33:C34)</f>
        <v>1970.5996852159592</v>
      </c>
      <c r="D35" s="13">
        <f>SUM(D33:D34)</f>
        <v>3452.4740724819421</v>
      </c>
      <c r="E35" s="13">
        <f>SUM(E33:E34)</f>
        <v>1648.526089932245</v>
      </c>
    </row>
    <row r="36" spans="2:27" x14ac:dyDescent="0.3">
      <c r="B36" t="s">
        <v>22</v>
      </c>
      <c r="C36" s="14">
        <f>C26/$G$3</f>
        <v>1.0955675135187035</v>
      </c>
      <c r="D36" s="14">
        <f t="shared" ref="D36" si="18">D26/$G$3</f>
        <v>0.62532692554610936</v>
      </c>
      <c r="E36" s="14">
        <f>E26/$G$3</f>
        <v>1.3096092384934721</v>
      </c>
      <c r="F36" s="14"/>
      <c r="G36" s="14"/>
    </row>
    <row r="37" spans="2:27" x14ac:dyDescent="0.3">
      <c r="B37" t="s">
        <v>23</v>
      </c>
      <c r="C37" s="15">
        <f>C35*C36</f>
        <v>2158.9249972727885</v>
      </c>
      <c r="D37" s="15">
        <f>D35*D36</f>
        <v>2158.9249972727885</v>
      </c>
      <c r="E37" s="15">
        <f t="shared" ref="E37" si="19">E35*E36</f>
        <v>2158.9249972727885</v>
      </c>
      <c r="F37" s="13">
        <f>SUM(F33:F34)</f>
        <v>2158.9249972727876</v>
      </c>
    </row>
    <row r="41" spans="2:27" x14ac:dyDescent="0.3">
      <c r="B41" s="16" t="s">
        <v>24</v>
      </c>
      <c r="C41" s="10" t="s">
        <v>0</v>
      </c>
      <c r="D41" s="10" t="s">
        <v>1</v>
      </c>
      <c r="E41" s="10" t="s">
        <v>2</v>
      </c>
      <c r="F41" s="10" t="s">
        <v>25</v>
      </c>
    </row>
    <row r="42" spans="2:27" x14ac:dyDescent="0.3">
      <c r="C42" s="15">
        <f>C37</f>
        <v>2158.9249972727885</v>
      </c>
      <c r="D42" s="15">
        <f>D37</f>
        <v>2158.9249972727885</v>
      </c>
      <c r="E42" s="15">
        <f>E37</f>
        <v>2158.9249972727885</v>
      </c>
      <c r="F42" s="53">
        <f>F37</f>
        <v>2158.9249972727876</v>
      </c>
    </row>
    <row r="43" spans="2:27" x14ac:dyDescent="0.3">
      <c r="B43" s="17">
        <v>0.01</v>
      </c>
      <c r="C43">
        <f t="dataTable" ref="C43:F57" dt2D="0" dtr="0" r1="E12"/>
        <v>1863.5255455505319</v>
      </c>
      <c r="D43">
        <v>2031.5697788915566</v>
      </c>
      <c r="E43">
        <v>3275.9909612697561</v>
      </c>
      <c r="F43">
        <v>2513.3480075872176</v>
      </c>
    </row>
    <row r="44" spans="2:27" x14ac:dyDescent="0.3">
      <c r="B44" s="17">
        <f>B43+0.01</f>
        <v>0.02</v>
      </c>
      <c r="C44">
        <v>1899.3101403489281</v>
      </c>
      <c r="D44">
        <v>2035.5691394072423</v>
      </c>
      <c r="E44">
        <v>2990.8062681813394</v>
      </c>
      <c r="F44">
        <v>2405.3896297701649</v>
      </c>
    </row>
    <row r="45" spans="2:27" x14ac:dyDescent="0.3">
      <c r="B45" s="17">
        <f t="shared" ref="B45:B57" si="20">B44+0.01</f>
        <v>0.03</v>
      </c>
      <c r="C45">
        <v>1937.0509149393185</v>
      </c>
      <c r="D45">
        <v>2044.2854920795289</v>
      </c>
      <c r="E45">
        <v>2760.4148487132716</v>
      </c>
      <c r="F45">
        <v>2321.5352993325787</v>
      </c>
    </row>
    <row r="46" spans="2:27" x14ac:dyDescent="0.3">
      <c r="B46" s="17">
        <f t="shared" si="20"/>
        <v>0.04</v>
      </c>
      <c r="C46">
        <v>1976.8520756772134</v>
      </c>
      <c r="D46">
        <v>2057.7111146391576</v>
      </c>
      <c r="E46">
        <v>2575.4467798557416</v>
      </c>
      <c r="F46">
        <v>2258.1527137157059</v>
      </c>
    </row>
    <row r="47" spans="2:27" x14ac:dyDescent="0.3">
      <c r="B47" s="17">
        <f t="shared" si="20"/>
        <v>0.05</v>
      </c>
      <c r="C47">
        <v>2018.8228537006421</v>
      </c>
      <c r="D47">
        <v>2075.8549894786429</v>
      </c>
      <c r="E47">
        <v>2428.3502023178621</v>
      </c>
      <c r="F47">
        <v>2212.3236720036621</v>
      </c>
    </row>
    <row r="48" spans="2:27" x14ac:dyDescent="0.3">
      <c r="B48" s="17">
        <f t="shared" si="20"/>
        <v>6.0000000000000005E-2</v>
      </c>
      <c r="C48">
        <v>2063.0777131807208</v>
      </c>
      <c r="D48">
        <v>2098.7422267598845</v>
      </c>
      <c r="E48">
        <v>2313.0278825074192</v>
      </c>
      <c r="F48">
        <v>2181.7030161797798</v>
      </c>
    </row>
    <row r="49" spans="2:6" x14ac:dyDescent="0.3">
      <c r="B49" s="17">
        <f t="shared" si="20"/>
        <v>7.0000000000000007E-2</v>
      </c>
      <c r="C49">
        <v>2109.7365666048736</v>
      </c>
      <c r="D49">
        <v>2126.41357292557</v>
      </c>
      <c r="E49">
        <v>2224.5497559803189</v>
      </c>
      <c r="F49">
        <v>2164.4070409833166</v>
      </c>
    </row>
    <row r="50" spans="2:6" x14ac:dyDescent="0.3">
      <c r="B50" s="17">
        <f t="shared" si="20"/>
        <v>0.08</v>
      </c>
      <c r="C50">
        <v>2158.9249972727885</v>
      </c>
      <c r="D50">
        <v>2158.9249972727885</v>
      </c>
      <c r="E50">
        <v>2158.9249972727885</v>
      </c>
      <c r="F50">
        <v>2158.9249972727876</v>
      </c>
    </row>
    <row r="51" spans="2:6" x14ac:dyDescent="0.3">
      <c r="B51" s="17">
        <f t="shared" si="20"/>
        <v>0.09</v>
      </c>
      <c r="C51">
        <v>2210.7744891882794</v>
      </c>
      <c r="D51">
        <v>2196.3473500638052</v>
      </c>
      <c r="E51">
        <v>2112.9208444499691</v>
      </c>
      <c r="F51">
        <v>2164.0487403406155</v>
      </c>
    </row>
    <row r="52" spans="2:6" x14ac:dyDescent="0.3">
      <c r="B52" s="17">
        <f t="shared" si="20"/>
        <v>9.9999999999999992E-2</v>
      </c>
      <c r="C52">
        <v>2265.4226645333329</v>
      </c>
      <c r="D52">
        <v>2238.7660863718011</v>
      </c>
      <c r="E52">
        <v>2083.9182400181285</v>
      </c>
      <c r="F52">
        <v>2178.8166719853957</v>
      </c>
    </row>
    <row r="53" spans="2:6" x14ac:dyDescent="0.3">
      <c r="B53" s="17">
        <f t="shared" si="20"/>
        <v>0.10999999999999999</v>
      </c>
      <c r="C53">
        <v>2323.0135289137706</v>
      </c>
      <c r="D53">
        <v>2286.281050500012</v>
      </c>
      <c r="E53">
        <v>2069.7965349593483</v>
      </c>
      <c r="F53">
        <v>2202.4689715076743</v>
      </c>
    </row>
    <row r="54" spans="2:6" x14ac:dyDescent="0.3">
      <c r="B54" s="17">
        <f t="shared" si="20"/>
        <v>0.11999999999999998</v>
      </c>
      <c r="C54">
        <v>2383.6977245691473</v>
      </c>
      <c r="D54">
        <v>2339.0063163812679</v>
      </c>
      <c r="E54">
        <v>2068.8411921924253</v>
      </c>
      <c r="F54">
        <v>2234.4117652516434</v>
      </c>
    </row>
    <row r="55" spans="2:6" x14ac:dyDescent="0.3">
      <c r="B55" s="17">
        <f t="shared" si="20"/>
        <v>0.12999999999999998</v>
      </c>
      <c r="C55">
        <v>2447.6327917426574</v>
      </c>
      <c r="D55">
        <v>2397.0700798700682</v>
      </c>
      <c r="E55">
        <v>2079.6697354436401</v>
      </c>
      <c r="F55">
        <v>2274.1883916679108</v>
      </c>
    </row>
    <row r="56" spans="2:6" x14ac:dyDescent="0.3">
      <c r="B56" s="17">
        <f t="shared" si="20"/>
        <v>0.13999999999999999</v>
      </c>
      <c r="C56">
        <v>2514.9834384101241</v>
      </c>
      <c r="D56">
        <v>2460.6145992887459</v>
      </c>
      <c r="E56">
        <v>2101.1722072648349</v>
      </c>
      <c r="F56">
        <v>2321.4563131717687</v>
      </c>
    </row>
    <row r="57" spans="2:6" x14ac:dyDescent="0.3">
      <c r="B57" s="17">
        <f t="shared" si="20"/>
        <v>0.15</v>
      </c>
      <c r="C57">
        <v>2585.9218185703048</v>
      </c>
      <c r="D57">
        <v>2529.7961809895064</v>
      </c>
      <c r="E57">
        <v>2132.4631927766586</v>
      </c>
      <c r="F57">
        <v>2375.9685332651984</v>
      </c>
    </row>
    <row r="60" spans="2:6" x14ac:dyDescent="0.3">
      <c r="C60" s="15"/>
    </row>
    <row r="61" spans="2:6" x14ac:dyDescent="0.3">
      <c r="B61" s="17"/>
      <c r="D61" s="15"/>
    </row>
    <row r="62" spans="2:6" x14ac:dyDescent="0.3">
      <c r="B62" s="17"/>
      <c r="C62" s="17"/>
    </row>
    <row r="63" spans="2:6" x14ac:dyDescent="0.3">
      <c r="B63" s="17"/>
      <c r="C63" s="17"/>
    </row>
    <row r="64" spans="2:6" x14ac:dyDescent="0.3">
      <c r="B64" s="17"/>
      <c r="C64" s="17"/>
    </row>
    <row r="65" spans="2:3" x14ac:dyDescent="0.3">
      <c r="B65" s="17"/>
      <c r="C65" s="17"/>
    </row>
    <row r="66" spans="2:3" x14ac:dyDescent="0.3">
      <c r="B66" s="17"/>
      <c r="C66" s="17"/>
    </row>
    <row r="67" spans="2:3" x14ac:dyDescent="0.3">
      <c r="B67" s="17"/>
      <c r="C67" s="17"/>
    </row>
    <row r="68" spans="2:3" x14ac:dyDescent="0.3">
      <c r="B68" s="17"/>
      <c r="C68" s="17"/>
    </row>
    <row r="69" spans="2:3" x14ac:dyDescent="0.3">
      <c r="B69" s="17"/>
      <c r="C69" s="17"/>
    </row>
    <row r="70" spans="2:3" x14ac:dyDescent="0.3">
      <c r="B70" s="17"/>
      <c r="C70" s="17"/>
    </row>
    <row r="71" spans="2:3" x14ac:dyDescent="0.3">
      <c r="B71" s="17"/>
      <c r="C71" s="17"/>
    </row>
    <row r="72" spans="2:3" x14ac:dyDescent="0.3">
      <c r="B72" s="17"/>
      <c r="C72" s="17"/>
    </row>
    <row r="73" spans="2:3" x14ac:dyDescent="0.3">
      <c r="B73" s="17"/>
      <c r="C73" s="17"/>
    </row>
    <row r="74" spans="2:3" x14ac:dyDescent="0.3">
      <c r="B74" s="17"/>
      <c r="C74" s="17"/>
    </row>
    <row r="75" spans="2:3" x14ac:dyDescent="0.3">
      <c r="B75" s="17"/>
      <c r="C75" s="17"/>
    </row>
    <row r="76" spans="2:3" x14ac:dyDescent="0.3">
      <c r="C76" s="17"/>
    </row>
  </sheetData>
  <mergeCells count="5">
    <mergeCell ref="J2:M2"/>
    <mergeCell ref="N2:Q2"/>
    <mergeCell ref="R2:U2"/>
    <mergeCell ref="V2:AA2"/>
    <mergeCell ref="G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Ejemplo 1</vt:lpstr>
      <vt:lpstr>Ejemplo 1.A</vt:lpstr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Trucco</dc:creator>
  <cp:lastModifiedBy>Agustin Trucco</cp:lastModifiedBy>
  <dcterms:created xsi:type="dcterms:W3CDTF">2022-04-04T05:13:11Z</dcterms:created>
  <dcterms:modified xsi:type="dcterms:W3CDTF">2023-04-10T12:54:09Z</dcterms:modified>
</cp:coreProperties>
</file>