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5 Cuatrimestre/Mercado de Capitales/BONOS RIESGO/"/>
    </mc:Choice>
  </mc:AlternateContent>
  <xr:revisionPtr revIDLastSave="14" documentId="13_ncr:1_{B3DA44B5-6A1E-4F85-920C-C8118017C477}" xr6:coauthVersionLast="47" xr6:coauthVersionMax="47" xr10:uidLastSave="{B20D2D89-6859-534E-BD23-60AE6D5C0868}"/>
  <bookViews>
    <workbookView xWindow="0" yWindow="880" windowWidth="36000" windowHeight="21380" tabRatio="792" activeTab="2" xr2:uid="{00000000-000D-0000-FFFF-FFFF00000000}"/>
  </bookViews>
  <sheets>
    <sheet name="TIR" sheetId="8" r:id="rId1"/>
    <sheet name="PPV" sheetId="12" r:id="rId2"/>
    <sheet name="DURATION" sheetId="10" r:id="rId3"/>
    <sheet name="MOD DURATION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2" l="1"/>
  <c r="D16" i="12"/>
  <c r="D17" i="12"/>
  <c r="D18" i="12"/>
  <c r="D19" i="12"/>
  <c r="D20" i="12"/>
  <c r="D21" i="12"/>
  <c r="D14" i="12"/>
  <c r="C13" i="12"/>
  <c r="C23" i="11" l="1"/>
  <c r="C24" i="11" s="1"/>
  <c r="C23" i="10"/>
  <c r="C23" i="12"/>
  <c r="C24" i="12" s="1"/>
  <c r="C13" i="8"/>
  <c r="C23" i="8"/>
  <c r="C24" i="8" s="1"/>
  <c r="E15" i="11" l="1"/>
  <c r="E16" i="11" s="1"/>
  <c r="E17" i="11" s="1"/>
  <c r="I14" i="11"/>
  <c r="H13" i="11"/>
  <c r="C13" i="11"/>
  <c r="F14" i="11" s="1"/>
  <c r="H14" i="11" s="1"/>
  <c r="C24" i="10"/>
  <c r="E15" i="10"/>
  <c r="E16" i="10" s="1"/>
  <c r="E17" i="10" s="1"/>
  <c r="H13" i="10"/>
  <c r="C13" i="10"/>
  <c r="F17" i="10" s="1"/>
  <c r="H17" i="10" s="1"/>
  <c r="E15" i="12"/>
  <c r="E16" i="12" s="1"/>
  <c r="E17" i="12" s="1"/>
  <c r="I14" i="12"/>
  <c r="H13" i="12"/>
  <c r="F15" i="12" l="1"/>
  <c r="H15" i="12" s="1"/>
  <c r="F15" i="11"/>
  <c r="H15" i="11" s="1"/>
  <c r="F17" i="11"/>
  <c r="H17" i="11" s="1"/>
  <c r="I15" i="11"/>
  <c r="E18" i="11"/>
  <c r="F18" i="11" s="1"/>
  <c r="I17" i="11"/>
  <c r="I16" i="11"/>
  <c r="F16" i="11"/>
  <c r="H16" i="11" s="1"/>
  <c r="F15" i="10"/>
  <c r="H15" i="10" s="1"/>
  <c r="E18" i="10"/>
  <c r="F18" i="10" s="1"/>
  <c r="F14" i="10"/>
  <c r="H14" i="10" s="1"/>
  <c r="F16" i="10"/>
  <c r="H16" i="10" s="1"/>
  <c r="I15" i="12"/>
  <c r="E18" i="12"/>
  <c r="I17" i="12"/>
  <c r="F16" i="12"/>
  <c r="H16" i="12" s="1"/>
  <c r="I16" i="12"/>
  <c r="F18" i="12"/>
  <c r="F17" i="12"/>
  <c r="H17" i="12" s="1"/>
  <c r="F14" i="12"/>
  <c r="H14" i="12" s="1"/>
  <c r="H18" i="11" l="1"/>
  <c r="E19" i="11"/>
  <c r="I18" i="11"/>
  <c r="H18" i="10"/>
  <c r="E19" i="10"/>
  <c r="H18" i="12"/>
  <c r="E19" i="12"/>
  <c r="I18" i="12"/>
  <c r="E20" i="11" l="1"/>
  <c r="I19" i="11"/>
  <c r="F19" i="11"/>
  <c r="F19" i="10"/>
  <c r="E20" i="10"/>
  <c r="I19" i="12"/>
  <c r="E20" i="12"/>
  <c r="F19" i="12"/>
  <c r="H19" i="11" l="1"/>
  <c r="C26" i="11"/>
  <c r="C30" i="11" s="1"/>
  <c r="H19" i="10"/>
  <c r="C26" i="10"/>
  <c r="C30" i="10" s="1"/>
  <c r="H19" i="12"/>
  <c r="C26" i="12"/>
  <c r="C30" i="12" s="1"/>
  <c r="E21" i="11"/>
  <c r="I20" i="11"/>
  <c r="F20" i="11"/>
  <c r="H20" i="11" s="1"/>
  <c r="E21" i="10"/>
  <c r="F20" i="10"/>
  <c r="H20" i="10" s="1"/>
  <c r="E21" i="12"/>
  <c r="I20" i="12"/>
  <c r="F20" i="12"/>
  <c r="H20" i="12" s="1"/>
  <c r="C27" i="11" l="1"/>
  <c r="C29" i="11" s="1"/>
  <c r="C27" i="10"/>
  <c r="C29" i="10" s="1"/>
  <c r="C27" i="12"/>
  <c r="C29" i="12" s="1"/>
  <c r="I21" i="11"/>
  <c r="F21" i="11"/>
  <c r="H21" i="11" s="1"/>
  <c r="H22" i="11" s="1"/>
  <c r="F21" i="10"/>
  <c r="H21" i="10" s="1"/>
  <c r="I21" i="12"/>
  <c r="F21" i="12"/>
  <c r="H21" i="12" s="1"/>
  <c r="C31" i="12" l="1"/>
  <c r="J19" i="12" s="1"/>
  <c r="H22" i="10"/>
  <c r="H10" i="11"/>
  <c r="C31" i="11"/>
  <c r="H10" i="10"/>
  <c r="C31" i="10"/>
  <c r="H22" i="12"/>
  <c r="M20" i="12" s="1"/>
  <c r="H10" i="12"/>
  <c r="J19" i="10" l="1"/>
  <c r="J20" i="10"/>
  <c r="J21" i="10"/>
  <c r="M21" i="12"/>
  <c r="M19" i="12"/>
  <c r="J16" i="12"/>
  <c r="J15" i="12"/>
  <c r="J17" i="12"/>
  <c r="J18" i="12"/>
  <c r="J20" i="12"/>
  <c r="J21" i="12"/>
  <c r="K13" i="11"/>
  <c r="K15" i="12"/>
  <c r="K17" i="12"/>
  <c r="K16" i="12"/>
  <c r="M13" i="12" l="1"/>
  <c r="J13" i="12"/>
  <c r="K13" i="10"/>
  <c r="L13" i="11"/>
  <c r="J13" i="11"/>
  <c r="J13" i="10"/>
  <c r="K13" i="12"/>
  <c r="M13" i="11" l="1"/>
  <c r="L13" i="10"/>
  <c r="I37" i="8" l="1"/>
  <c r="H13" i="8" l="1"/>
  <c r="E15" i="8"/>
  <c r="I14" i="8"/>
  <c r="F14" i="8"/>
  <c r="H14" i="8" s="1"/>
  <c r="F17" i="8" l="1"/>
  <c r="F16" i="8"/>
  <c r="F15" i="8"/>
  <c r="H15" i="8" s="1"/>
  <c r="I15" i="8"/>
  <c r="E16" i="8"/>
  <c r="H16" i="8" l="1"/>
  <c r="E17" i="8"/>
  <c r="I16" i="8"/>
  <c r="H17" i="8" l="1"/>
  <c r="E18" i="8"/>
  <c r="F18" i="8" s="1"/>
  <c r="I17" i="8"/>
  <c r="H18" i="8" l="1"/>
  <c r="E19" i="8"/>
  <c r="F19" i="8" s="1"/>
  <c r="I18" i="8"/>
  <c r="C26" i="8" l="1"/>
  <c r="C30" i="8" s="1"/>
  <c r="H19" i="8"/>
  <c r="E20" i="8"/>
  <c r="F20" i="8" s="1"/>
  <c r="I19" i="8"/>
  <c r="C27" i="8" l="1"/>
  <c r="C29" i="8" s="1"/>
  <c r="H20" i="8"/>
  <c r="E21" i="8"/>
  <c r="F21" i="8" s="1"/>
  <c r="I20" i="8"/>
  <c r="H21" i="8" l="1"/>
  <c r="I21" i="8"/>
  <c r="H10" i="8" l="1"/>
  <c r="C31" i="8"/>
  <c r="J21" i="8" s="1"/>
  <c r="J17" i="8" l="1"/>
  <c r="J20" i="8"/>
  <c r="J16" i="8"/>
  <c r="J19" i="8"/>
  <c r="J15" i="8"/>
  <c r="J18" i="8"/>
  <c r="J22" i="8" l="1"/>
</calcChain>
</file>

<file path=xl/sharedStrings.xml><?xml version="1.0" encoding="utf-8"?>
<sst xmlns="http://schemas.openxmlformats.org/spreadsheetml/2006/main" count="122" uniqueCount="38">
  <si>
    <t>VENCIMIENTO</t>
  </si>
  <si>
    <t>CUPON %</t>
  </si>
  <si>
    <t>INTERESES</t>
  </si>
  <si>
    <t>AMORTIZ.</t>
  </si>
  <si>
    <t>VN=</t>
  </si>
  <si>
    <t>Tasa de Cupon=</t>
  </si>
  <si>
    <t>Amortización=</t>
  </si>
  <si>
    <t>Numero de pagos por año=</t>
  </si>
  <si>
    <t>Fecha de Emisión=</t>
  </si>
  <si>
    <t>Fecha de Vencimiento=</t>
  </si>
  <si>
    <r>
      <t>Cupón= CF</t>
    </r>
    <r>
      <rPr>
        <b/>
        <vertAlign val="subscript"/>
        <sz val="11"/>
        <rFont val="Calibri"/>
        <family val="2"/>
        <scheme val="minor"/>
      </rPr>
      <t>t</t>
    </r>
  </si>
  <si>
    <t xml:space="preserve"> VALOR RESIDUAL</t>
  </si>
  <si>
    <t>Principales Condiciones de Emisión</t>
  </si>
  <si>
    <t>RENTA ANUAL ($)</t>
  </si>
  <si>
    <t>HOY:</t>
  </si>
  <si>
    <t>Dias Corridos:</t>
  </si>
  <si>
    <t>Dias del año:</t>
  </si>
  <si>
    <t>Int. Corridos:</t>
  </si>
  <si>
    <t>Valor Técnico:</t>
  </si>
  <si>
    <t>Paridad=</t>
  </si>
  <si>
    <t>SERVICIO</t>
  </si>
  <si>
    <t>Precio Mercado=</t>
  </si>
  <si>
    <t>Precio M.=</t>
  </si>
  <si>
    <t>Yield Anual=</t>
  </si>
  <si>
    <t>TIR=</t>
  </si>
  <si>
    <t>VA DE FLUJOS A TIR</t>
  </si>
  <si>
    <t>Vto.</t>
  </si>
  <si>
    <t>bono leo</t>
  </si>
  <si>
    <t>TIR</t>
  </si>
  <si>
    <t>YTM</t>
  </si>
  <si>
    <t>YIELD TO MATURITY</t>
  </si>
  <si>
    <t>1 ANIO</t>
  </si>
  <si>
    <t>P=</t>
  </si>
  <si>
    <t>VR=</t>
  </si>
  <si>
    <t>CUPON=</t>
  </si>
  <si>
    <t>DURATION</t>
  </si>
  <si>
    <t>M DURATION</t>
  </si>
  <si>
    <t>PPV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</si>
</sst>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* #,##0.00_-;\-* #,##0.00_-;_-* &quot;-&quot;??_-;_-@_-"/>
    <numFmt numFmtId="165" formatCode="&quot;$&quot;\ #,##0.00;[Red]\-&quot;$&quot;\ #,##0.00"/>
    <numFmt numFmtId="166" formatCode="[$-1540A]dd\-mmm\-yy;@"/>
    <numFmt numFmtId="167" formatCode="_-* #,##0.000_-;\-* #,##0.000_-;_-* &quot;-&quot;??_-;_-@_-"/>
    <numFmt numFmtId="168" formatCode="_-* #,##0.000_-;\-* #,##0.000_-;_-* &quot;-&quot;???_-;_-@_-"/>
    <numFmt numFmtId="169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1" xfId="0" applyFill="1" applyBorder="1"/>
    <xf numFmtId="166" fontId="0" fillId="2" borderId="1" xfId="0" applyNumberFormat="1" applyFill="1" applyBorder="1"/>
    <xf numFmtId="10" fontId="0" fillId="2" borderId="1" xfId="0" applyNumberFormat="1" applyFill="1" applyBorder="1"/>
    <xf numFmtId="164" fontId="0" fillId="2" borderId="1" xfId="1" applyFont="1" applyFill="1" applyBorder="1"/>
    <xf numFmtId="166" fontId="0" fillId="2" borderId="0" xfId="0" applyNumberFormat="1" applyFill="1"/>
    <xf numFmtId="0" fontId="0" fillId="2" borderId="0" xfId="0" applyFill="1"/>
    <xf numFmtId="0" fontId="3" fillId="3" borderId="0" xfId="0" applyFont="1" applyFill="1" applyAlignment="1">
      <alignment horizontal="center" vertical="center" wrapText="1"/>
    </xf>
    <xf numFmtId="0" fontId="5" fillId="2" borderId="0" xfId="0" applyFont="1" applyFill="1"/>
    <xf numFmtId="167" fontId="0" fillId="2" borderId="1" xfId="1" applyNumberFormat="1" applyFont="1" applyFill="1" applyBorder="1"/>
    <xf numFmtId="49" fontId="0" fillId="2" borderId="0" xfId="0" applyNumberFormat="1" applyFill="1"/>
    <xf numFmtId="168" fontId="0" fillId="2" borderId="0" xfId="0" applyNumberFormat="1" applyFill="1"/>
    <xf numFmtId="167" fontId="1" fillId="2" borderId="0" xfId="1" applyNumberFormat="1" applyFont="1" applyFill="1"/>
    <xf numFmtId="165" fontId="0" fillId="2" borderId="0" xfId="0" applyNumberFormat="1" applyFill="1"/>
    <xf numFmtId="169" fontId="0" fillId="2" borderId="0" xfId="2" applyNumberFormat="1" applyFont="1" applyFill="1"/>
    <xf numFmtId="10" fontId="0" fillId="2" borderId="0" xfId="2" applyNumberFormat="1" applyFont="1" applyFill="1"/>
    <xf numFmtId="167" fontId="0" fillId="2" borderId="0" xfId="1" applyNumberFormat="1" applyFont="1" applyFill="1" applyBorder="1"/>
    <xf numFmtId="167" fontId="0" fillId="2" borderId="3" xfId="1" applyNumberFormat="1" applyFont="1" applyFill="1" applyBorder="1"/>
    <xf numFmtId="167" fontId="2" fillId="2" borderId="4" xfId="1" applyNumberFormat="1" applyFont="1" applyFill="1" applyBorder="1"/>
    <xf numFmtId="9" fontId="0" fillId="2" borderId="0" xfId="2" applyFont="1" applyFill="1"/>
    <xf numFmtId="0" fontId="0" fillId="4" borderId="0" xfId="0" applyFill="1"/>
    <xf numFmtId="166" fontId="0" fillId="4" borderId="2" xfId="0" applyNumberFormat="1" applyFill="1" applyBorder="1"/>
    <xf numFmtId="166" fontId="0" fillId="5" borderId="1" xfId="0" applyNumberFormat="1" applyFill="1" applyBorder="1"/>
    <xf numFmtId="164" fontId="0" fillId="5" borderId="1" xfId="1" applyFont="1" applyFill="1" applyBorder="1"/>
    <xf numFmtId="2" fontId="0" fillId="2" borderId="0" xfId="0" applyNumberFormat="1" applyFill="1"/>
    <xf numFmtId="164" fontId="0" fillId="2" borderId="0" xfId="0" applyNumberFormat="1" applyFill="1"/>
    <xf numFmtId="167" fontId="2" fillId="2" borderId="0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72742EA1-2191-4C03-AF8C-3C82C9D4ED4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645176</xdr:colOff>
      <xdr:row>24</xdr:row>
      <xdr:rowOff>51421</xdr:rowOff>
    </xdr:from>
    <xdr:to>
      <xdr:col>17</xdr:col>
      <xdr:colOff>659284</xdr:colOff>
      <xdr:row>27</xdr:row>
      <xdr:rowOff>128138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D04241-ADA6-3AAD-5B05-04C3165D4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7051" y="4964734"/>
          <a:ext cx="8491358" cy="6482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297180</xdr:colOff>
      <xdr:row>10</xdr:row>
      <xdr:rowOff>110490</xdr:rowOff>
    </xdr:from>
    <xdr:to>
      <xdr:col>18</xdr:col>
      <xdr:colOff>410784</xdr:colOff>
      <xdr:row>12</xdr:row>
      <xdr:rowOff>136659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5">
              <a:extLst>
                <a:ext uri="{FF2B5EF4-FFF2-40B4-BE49-F238E27FC236}">
                  <a16:creationId xmlns:a16="http://schemas.microsoft.com/office/drawing/2014/main" id="{D6438A13-C073-BD36-CB40-41A5A91AEDDE}"/>
                </a:ext>
              </a:extLst>
            </xdr:cNvPr>
            <xdr:cNvSpPr txBox="1"/>
          </xdr:nvSpPr>
          <xdr:spPr>
            <a:xfrm>
              <a:off x="10812780" y="2015490"/>
              <a:ext cx="4799904" cy="75959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AR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AR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AR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lang="es-AR" i="1">
                                    <a:latin typeface="Cambria Math" panose="02040503050406030204" pitchFamily="18" charset="0"/>
                                  </a:rPr>
                                  <m:t>𝐶𝐹</m:t>
                                </m:r>
                              </m:e>
                              <m:sub>
                                <m:r>
                                  <a:rPr lang="es-AR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es-AR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AR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AR" i="1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r>
                                      <a:rPr lang="es-AR" i="1">
                                        <a:latin typeface="Cambria Math" panose="02040503050406030204" pitchFamily="18" charset="0"/>
                                      </a:rPr>
                                      <m:t>𝑇𝐼𝑅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s-AR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p>
                            </m:sSup>
                          </m:den>
                        </m:f>
                        <m:r>
                          <a:rPr lang="es-AR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AR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AR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s-AR" i="1">
                                    <a:latin typeface="Cambria Math" panose="02040503050406030204" pitchFamily="18" charset="0"/>
                                  </a:rPr>
                                  <m:t>𝐶𝐹</m:t>
                                </m:r>
                              </m:e>
                              <m:sub>
                                <m:r>
                                  <a:rPr lang="es-AR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es-AR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AR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AR" i="1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r>
                                      <a:rPr lang="es-AR" i="1">
                                        <a:latin typeface="Cambria Math" panose="02040503050406030204" pitchFamily="18" charset="0"/>
                                      </a:rPr>
                                      <m:t>𝑇𝐼𝑅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s-AR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  <m:r>
                          <a:rPr lang="es-AR" i="1">
                            <a:latin typeface="Cambria Math" panose="02040503050406030204" pitchFamily="18" charset="0"/>
                          </a:rPr>
                          <m:t>+…+</m:t>
                        </m:r>
                        <m:f>
                          <m:fPr>
                            <m:ctrlPr>
                              <a:rPr lang="es-AR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AR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  <m:r>
                                  <a:rPr lang="es-AR" i="1">
                                    <a:latin typeface="Cambria Math" panose="02040503050406030204" pitchFamily="18" charset="0"/>
                                  </a:rPr>
                                  <m:t>𝐶𝐹</m:t>
                                </m:r>
                              </m:e>
                              <m:sub>
                                <m:r>
                                  <a:rPr lang="es-AR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es-AR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AR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AR" i="1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r>
                                      <a:rPr lang="es-AR" i="1">
                                        <a:latin typeface="Cambria Math" panose="02040503050406030204" pitchFamily="18" charset="0"/>
                                      </a:rPr>
                                      <m:t>𝑇𝐼𝑅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s-AR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sup>
                            </m:sSup>
                          </m:den>
                        </m:f>
                      </m:num>
                      <m:den>
                        <m:r>
                          <a:rPr lang="es-AR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es-AR"/>
            </a:p>
          </xdr:txBody>
        </xdr:sp>
      </mc:Choice>
      <mc:Fallback xmlns="">
        <xdr:sp macro="" textlink="">
          <xdr:nvSpPr>
            <xdr:cNvPr id="2" name="CuadroTexto 5">
              <a:extLst>
                <a:ext uri="{FF2B5EF4-FFF2-40B4-BE49-F238E27FC236}">
                  <a16:creationId xmlns:a16="http://schemas.microsoft.com/office/drawing/2014/main" id="{D6438A13-C073-BD36-CB40-41A5A91AEDDE}"/>
                </a:ext>
              </a:extLst>
            </xdr:cNvPr>
            <xdr:cNvSpPr txBox="1"/>
          </xdr:nvSpPr>
          <xdr:spPr>
            <a:xfrm>
              <a:off x="10812780" y="2015490"/>
              <a:ext cx="4799904" cy="75959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i="0">
                  <a:latin typeface="Cambria Math" panose="02040503050406030204" pitchFamily="18" charset="0"/>
                </a:rPr>
                <a:t>𝐷=(〖</a:t>
              </a:r>
              <a:r>
                <a:rPr lang="es-AR" b="0" i="0">
                  <a:latin typeface="Cambria Math" panose="02040503050406030204" pitchFamily="18" charset="0"/>
                </a:rPr>
                <a:t>1</a:t>
              </a:r>
              <a:r>
                <a:rPr lang="es-AR" i="0">
                  <a:latin typeface="Cambria Math" panose="02040503050406030204" pitchFamily="18" charset="0"/>
                </a:rPr>
                <a:t>𝐶𝐹〗_1/(1+𝑇𝐼𝑅)^</a:t>
              </a:r>
              <a:r>
                <a:rPr lang="es-AR" b="0" i="0">
                  <a:latin typeface="Cambria Math" panose="02040503050406030204" pitchFamily="18" charset="0"/>
                </a:rPr>
                <a:t>1 </a:t>
              </a:r>
              <a:r>
                <a:rPr lang="es-AR" i="0">
                  <a:latin typeface="Cambria Math" panose="02040503050406030204" pitchFamily="18" charset="0"/>
                </a:rPr>
                <a:t>+〖</a:t>
              </a:r>
              <a:r>
                <a:rPr lang="es-AR" b="0" i="0">
                  <a:latin typeface="Cambria Math" panose="02040503050406030204" pitchFamily="18" charset="0"/>
                </a:rPr>
                <a:t>2</a:t>
              </a:r>
              <a:r>
                <a:rPr lang="es-AR" i="0">
                  <a:latin typeface="Cambria Math" panose="02040503050406030204" pitchFamily="18" charset="0"/>
                </a:rPr>
                <a:t>𝐶𝐹〗_2/(1+𝑇𝐼𝑅)^</a:t>
              </a:r>
              <a:r>
                <a:rPr lang="es-AR" b="0" i="0">
                  <a:latin typeface="Cambria Math" panose="02040503050406030204" pitchFamily="18" charset="0"/>
                </a:rPr>
                <a:t>2 </a:t>
              </a:r>
              <a:r>
                <a:rPr lang="es-AR" i="0">
                  <a:latin typeface="Cambria Math" panose="02040503050406030204" pitchFamily="18" charset="0"/>
                </a:rPr>
                <a:t>+…+〖</a:t>
              </a:r>
              <a:r>
                <a:rPr lang="es-AR" b="0" i="0">
                  <a:latin typeface="Cambria Math" panose="02040503050406030204" pitchFamily="18" charset="0"/>
                </a:rPr>
                <a:t>𝑇</a:t>
              </a:r>
              <a:r>
                <a:rPr lang="es-AR" i="0">
                  <a:latin typeface="Cambria Math" panose="02040503050406030204" pitchFamily="18" charset="0"/>
                </a:rPr>
                <a:t>𝐶𝐹〗_𝑇/(1+𝑇𝐼𝑅)^𝑇 )/</a:t>
              </a:r>
              <a:r>
                <a:rPr lang="es-AR" b="0" i="0">
                  <a:latin typeface="Cambria Math" panose="02040503050406030204" pitchFamily="18" charset="0"/>
                </a:rPr>
                <a:t>𝑃</a:t>
              </a:r>
              <a:endParaRPr lang="es-AR"/>
            </a:p>
          </xdr:txBody>
        </xdr:sp>
      </mc:Fallback>
    </mc:AlternateContent>
    <xdr:clientData/>
  </xdr:twoCellAnchor>
  <xdr:twoCellAnchor>
    <xdr:from>
      <xdr:col>3</xdr:col>
      <xdr:colOff>691515</xdr:colOff>
      <xdr:row>32</xdr:row>
      <xdr:rowOff>28575</xdr:rowOff>
    </xdr:from>
    <xdr:to>
      <xdr:col>13</xdr:col>
      <xdr:colOff>338103</xdr:colOff>
      <xdr:row>35</xdr:row>
      <xdr:rowOff>102037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7">
              <a:extLst>
                <a:ext uri="{FF2B5EF4-FFF2-40B4-BE49-F238E27FC236}">
                  <a16:creationId xmlns:a16="http://schemas.microsoft.com/office/drawing/2014/main" id="{13CA22CB-0FD2-C2F4-D41B-4AA3204652BA}"/>
                </a:ext>
              </a:extLst>
            </xdr:cNvPr>
            <xdr:cNvSpPr txBox="1"/>
          </xdr:nvSpPr>
          <xdr:spPr>
            <a:xfrm>
              <a:off x="4036695" y="6368415"/>
              <a:ext cx="7601868" cy="62210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𝑃𝑃𝑉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num>
                          <m:den>
                            <m:nary>
                              <m:naryPr>
                                <m:chr m:val="∑"/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sup>
                              <m:e>
                                <m:d>
                                  <m:d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  <m:t>𝐴</m:t>
                                        </m:r>
                                      </m:e>
                                      <m:sub>
                                        <m:r>
                                          <a:rPr lang="en-US" b="0" i="1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en-US" b="0" i="1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nary>
                          </m:den>
                        </m:f>
                      </m:e>
                    </m:d>
                    <m:r>
                      <a:rPr lang="en-US" b="0" i="0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num>
                          <m:den>
                            <m:nary>
                              <m:naryPr>
                                <m:chr m:val="∑"/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sup>
                              <m:e>
                                <m:d>
                                  <m:d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  <m:t>𝐴</m:t>
                                        </m:r>
                                      </m:e>
                                      <m:sub>
                                        <m:r>
                                          <a:rPr lang="en-US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en-US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nary>
                          </m:den>
                        </m:f>
                      </m:e>
                    </m:d>
                    <m:r>
                      <a:rPr lang="en-US" b="0" i="1">
                        <a:latin typeface="Cambria Math" panose="02040503050406030204" pitchFamily="18" charset="0"/>
                      </a:rPr>
                      <m:t>+..+</m:t>
                    </m:r>
                    <m:d>
                      <m:d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sub>
                                </m:sSub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sub>
                                </m:sSub>
                              </m:e>
                            </m:d>
                          </m:num>
                          <m:den>
                            <m:nary>
                              <m:naryPr>
                                <m:chr m:val="∑"/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sup>
                              <m:e>
                                <m:d>
                                  <m:d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  <m:t>𝐴</m:t>
                                        </m:r>
                                      </m:e>
                                      <m:sub>
                                        <m:r>
                                          <a:rPr lang="en-US" b="0" i="1">
                                            <a:latin typeface="Cambria Math" panose="02040503050406030204" pitchFamily="18" charset="0"/>
                                          </a:rPr>
                                          <m:t>𝑇</m:t>
                                        </m:r>
                                      </m:sub>
                                    </m:sSub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en-US" b="0" i="1">
                                            <a:latin typeface="Cambria Math" panose="02040503050406030204" pitchFamily="18" charset="0"/>
                                          </a:rPr>
                                          <m:t>𝑇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nary>
                          </m:den>
                        </m:f>
                      </m:e>
                    </m:d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3" name="TextBox 7">
              <a:extLst>
                <a:ext uri="{FF2B5EF4-FFF2-40B4-BE49-F238E27FC236}">
                  <a16:creationId xmlns:a16="http://schemas.microsoft.com/office/drawing/2014/main" id="{13CA22CB-0FD2-C2F4-D41B-4AA3204652BA}"/>
                </a:ext>
              </a:extLst>
            </xdr:cNvPr>
            <xdr:cNvSpPr txBox="1"/>
          </xdr:nvSpPr>
          <xdr:spPr>
            <a:xfrm>
              <a:off x="4036695" y="6368415"/>
              <a:ext cx="7601868" cy="62210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𝑃𝑃𝑉=(1)[((</a:t>
              </a:r>
              <a:r>
                <a:rPr lang="en-US" i="0">
                  <a:latin typeface="Cambria Math" panose="02040503050406030204" pitchFamily="18" charset="0"/>
                </a:rPr>
                <a:t>𝐴_</a:t>
              </a:r>
              <a:r>
                <a:rPr lang="en-US" b="0" i="0">
                  <a:latin typeface="Cambria Math" panose="02040503050406030204" pitchFamily="18" charset="0"/>
                </a:rPr>
                <a:t>1</a:t>
              </a:r>
              <a:r>
                <a:rPr lang="en-US" i="0">
                  <a:latin typeface="Cambria Math" panose="02040503050406030204" pitchFamily="18" charset="0"/>
                </a:rPr>
                <a:t>+𝑅_</a:t>
              </a:r>
              <a:r>
                <a:rPr lang="en-US" b="0" i="0">
                  <a:latin typeface="Cambria Math" panose="02040503050406030204" pitchFamily="18" charset="0"/>
                </a:rPr>
                <a:t>1 ))/(∑_(</a:t>
              </a:r>
              <a:r>
                <a:rPr lang="en-US" i="0">
                  <a:latin typeface="Cambria Math" panose="02040503050406030204" pitchFamily="18" charset="0"/>
                </a:rPr>
                <a:t>𝑡=1)</a:t>
              </a:r>
              <a:r>
                <a:rPr lang="en-US" b="0" i="0">
                  <a:latin typeface="Cambria Math" panose="02040503050406030204" pitchFamily="18" charset="0"/>
                </a:rPr>
                <a:t>^𝑇▒(</a:t>
              </a:r>
              <a:r>
                <a:rPr lang="en-US" i="0">
                  <a:latin typeface="Cambria Math" panose="02040503050406030204" pitchFamily="18" charset="0"/>
                </a:rPr>
                <a:t>𝐴_</a:t>
              </a:r>
              <a:r>
                <a:rPr lang="en-US" b="0" i="0">
                  <a:latin typeface="Cambria Math" panose="02040503050406030204" pitchFamily="18" charset="0"/>
                </a:rPr>
                <a:t>1</a:t>
              </a:r>
              <a:r>
                <a:rPr lang="en-US" i="0">
                  <a:latin typeface="Cambria Math" panose="02040503050406030204" pitchFamily="18" charset="0"/>
                </a:rPr>
                <a:t>+𝑅_</a:t>
              </a:r>
              <a:r>
                <a:rPr lang="en-US" b="0" i="0">
                  <a:latin typeface="Cambria Math" panose="02040503050406030204" pitchFamily="18" charset="0"/>
                </a:rPr>
                <a:t>1 ) )]+</a:t>
              </a:r>
              <a:r>
                <a:rPr lang="en-US" i="0">
                  <a:latin typeface="Cambria Math" panose="02040503050406030204" pitchFamily="18" charset="0"/>
                </a:rPr>
                <a:t>(</a:t>
              </a:r>
              <a:r>
                <a:rPr lang="en-US" b="0" i="0">
                  <a:latin typeface="Cambria Math" panose="02040503050406030204" pitchFamily="18" charset="0"/>
                </a:rPr>
                <a:t>2)</a:t>
              </a:r>
              <a:r>
                <a:rPr lang="en-US" i="0">
                  <a:latin typeface="Cambria Math" panose="02040503050406030204" pitchFamily="18" charset="0"/>
                </a:rPr>
                <a:t>[((𝐴_</a:t>
              </a:r>
              <a:r>
                <a:rPr lang="en-US" b="0" i="0">
                  <a:latin typeface="Cambria Math" panose="02040503050406030204" pitchFamily="18" charset="0"/>
                </a:rPr>
                <a:t>2</a:t>
              </a:r>
              <a:r>
                <a:rPr lang="en-US" i="0">
                  <a:latin typeface="Cambria Math" panose="02040503050406030204" pitchFamily="18" charset="0"/>
                </a:rPr>
                <a:t>+𝑅_</a:t>
              </a:r>
              <a:r>
                <a:rPr lang="en-US" b="0" i="0">
                  <a:latin typeface="Cambria Math" panose="02040503050406030204" pitchFamily="18" charset="0"/>
                </a:rPr>
                <a:t>2 ))/(∑_(</a:t>
              </a:r>
              <a:r>
                <a:rPr lang="en-US" i="0">
                  <a:latin typeface="Cambria Math" panose="02040503050406030204" pitchFamily="18" charset="0"/>
                </a:rPr>
                <a:t>𝑡=1)</a:t>
              </a:r>
              <a:r>
                <a:rPr lang="en-US" b="0" i="0">
                  <a:latin typeface="Cambria Math" panose="02040503050406030204" pitchFamily="18" charset="0"/>
                </a:rPr>
                <a:t>^𝑇▒(</a:t>
              </a:r>
              <a:r>
                <a:rPr lang="en-US" i="0">
                  <a:latin typeface="Cambria Math" panose="02040503050406030204" pitchFamily="18" charset="0"/>
                </a:rPr>
                <a:t>𝐴_</a:t>
              </a:r>
              <a:r>
                <a:rPr lang="en-US" b="0" i="0">
                  <a:latin typeface="Cambria Math" panose="02040503050406030204" pitchFamily="18" charset="0"/>
                </a:rPr>
                <a:t>2</a:t>
              </a:r>
              <a:r>
                <a:rPr lang="en-US" i="0">
                  <a:latin typeface="Cambria Math" panose="02040503050406030204" pitchFamily="18" charset="0"/>
                </a:rPr>
                <a:t>+𝑅_</a:t>
              </a:r>
              <a:r>
                <a:rPr lang="en-US" b="0" i="0">
                  <a:latin typeface="Cambria Math" panose="02040503050406030204" pitchFamily="18" charset="0"/>
                </a:rPr>
                <a:t>2 ) )]+..+</a:t>
              </a:r>
              <a:r>
                <a:rPr lang="en-US" i="0">
                  <a:latin typeface="Cambria Math" panose="02040503050406030204" pitchFamily="18" charset="0"/>
                </a:rPr>
                <a:t>(</a:t>
              </a:r>
              <a:r>
                <a:rPr lang="en-US" b="0" i="0">
                  <a:latin typeface="Cambria Math" panose="02040503050406030204" pitchFamily="18" charset="0"/>
                </a:rPr>
                <a:t>𝑇)</a:t>
              </a:r>
              <a:r>
                <a:rPr lang="en-US" i="0">
                  <a:latin typeface="Cambria Math" panose="02040503050406030204" pitchFamily="18" charset="0"/>
                </a:rPr>
                <a:t>[((𝐴_</a:t>
              </a:r>
              <a:r>
                <a:rPr lang="en-US" b="0" i="0">
                  <a:latin typeface="Cambria Math" panose="02040503050406030204" pitchFamily="18" charset="0"/>
                </a:rPr>
                <a:t>𝑇</a:t>
              </a:r>
              <a:r>
                <a:rPr lang="en-US" i="0">
                  <a:latin typeface="Cambria Math" panose="02040503050406030204" pitchFamily="18" charset="0"/>
                </a:rPr>
                <a:t>+𝑅_</a:t>
              </a:r>
              <a:r>
                <a:rPr lang="en-US" b="0" i="0">
                  <a:latin typeface="Cambria Math" panose="02040503050406030204" pitchFamily="18" charset="0"/>
                </a:rPr>
                <a:t>𝑇 ))/(∑_(</a:t>
              </a:r>
              <a:r>
                <a:rPr lang="en-US" i="0">
                  <a:latin typeface="Cambria Math" panose="02040503050406030204" pitchFamily="18" charset="0"/>
                </a:rPr>
                <a:t>𝑡=1)</a:t>
              </a:r>
              <a:r>
                <a:rPr lang="en-US" b="0" i="0">
                  <a:latin typeface="Cambria Math" panose="02040503050406030204" pitchFamily="18" charset="0"/>
                </a:rPr>
                <a:t>^𝑇▒(</a:t>
              </a:r>
              <a:r>
                <a:rPr lang="en-US" i="0">
                  <a:latin typeface="Cambria Math" panose="02040503050406030204" pitchFamily="18" charset="0"/>
                </a:rPr>
                <a:t>𝐴_</a:t>
              </a:r>
              <a:r>
                <a:rPr lang="en-US" b="0" i="0">
                  <a:latin typeface="Cambria Math" panose="02040503050406030204" pitchFamily="18" charset="0"/>
                </a:rPr>
                <a:t>𝑇</a:t>
              </a:r>
              <a:r>
                <a:rPr lang="en-US" i="0">
                  <a:latin typeface="Cambria Math" panose="02040503050406030204" pitchFamily="18" charset="0"/>
                </a:rPr>
                <a:t>+𝑅_</a:t>
              </a:r>
              <a:r>
                <a:rPr lang="en-US" b="0" i="0">
                  <a:latin typeface="Cambria Math" panose="02040503050406030204" pitchFamily="18" charset="0"/>
                </a:rPr>
                <a:t>𝑇 ) )]</a:t>
              </a:r>
              <a:endParaRPr lang="en-US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L37"/>
  <sheetViews>
    <sheetView topLeftCell="A6" zoomScale="145" zoomScaleNormal="145" workbookViewId="0">
      <selection activeCell="I13" sqref="I13:I14"/>
    </sheetView>
  </sheetViews>
  <sheetFormatPr baseColWidth="10" defaultColWidth="11.5" defaultRowHeight="15" x14ac:dyDescent="0.2"/>
  <cols>
    <col min="1" max="1" width="11.5" style="6"/>
    <col min="2" max="2" width="12.5" style="6" customWidth="1"/>
    <col min="3" max="3" width="24.83203125" style="6" customWidth="1"/>
    <col min="4" max="4" width="19.5" style="6" bestFit="1" customWidth="1"/>
    <col min="5" max="5" width="12" style="6" customWidth="1"/>
    <col min="6" max="6" width="10.1640625" style="6" bestFit="1" customWidth="1"/>
    <col min="7" max="7" width="9.83203125" style="6" bestFit="1" customWidth="1"/>
    <col min="8" max="8" width="10.1640625" style="6" bestFit="1" customWidth="1"/>
    <col min="9" max="9" width="9.1640625" style="6" bestFit="1" customWidth="1"/>
    <col min="10" max="10" width="12.33203125" style="6" bestFit="1" customWidth="1"/>
    <col min="11" max="11" width="10.1640625" style="6" bestFit="1" customWidth="1"/>
    <col min="12" max="16384" width="11.5" style="6"/>
  </cols>
  <sheetData>
    <row r="3" spans="2:12" ht="19" x14ac:dyDescent="0.25">
      <c r="B3" s="8" t="s">
        <v>12</v>
      </c>
    </row>
    <row r="4" spans="2:12" ht="19" x14ac:dyDescent="0.25">
      <c r="B4" s="8"/>
    </row>
    <row r="5" spans="2:12" x14ac:dyDescent="0.2">
      <c r="C5" s="6" t="s">
        <v>8</v>
      </c>
      <c r="D5" s="5">
        <v>43252</v>
      </c>
      <c r="G5" s="6" t="s">
        <v>28</v>
      </c>
    </row>
    <row r="6" spans="2:12" x14ac:dyDescent="0.2">
      <c r="C6" s="6" t="s">
        <v>9</v>
      </c>
      <c r="D6" s="5">
        <v>45809</v>
      </c>
      <c r="G6" s="6" t="s">
        <v>29</v>
      </c>
      <c r="H6" s="6" t="s">
        <v>30</v>
      </c>
    </row>
    <row r="7" spans="2:12" x14ac:dyDescent="0.2">
      <c r="C7" s="6" t="s">
        <v>4</v>
      </c>
      <c r="D7" s="6">
        <v>100</v>
      </c>
      <c r="G7" s="6" t="s">
        <v>27</v>
      </c>
    </row>
    <row r="8" spans="2:12" x14ac:dyDescent="0.2">
      <c r="C8" s="6" t="s">
        <v>6</v>
      </c>
      <c r="D8" s="6" t="s">
        <v>26</v>
      </c>
    </row>
    <row r="9" spans="2:12" x14ac:dyDescent="0.2">
      <c r="C9" s="6" t="s">
        <v>5</v>
      </c>
      <c r="D9" s="6">
        <v>0.04</v>
      </c>
    </row>
    <row r="10" spans="2:12" x14ac:dyDescent="0.2">
      <c r="C10" s="6" t="s">
        <v>7</v>
      </c>
      <c r="D10" s="6">
        <v>1</v>
      </c>
      <c r="H10" s="15">
        <f ca="1">XIRR(H13:H21,C13:C21)</f>
        <v>6.7534986138343842E-2</v>
      </c>
    </row>
    <row r="11" spans="2:12" x14ac:dyDescent="0.2">
      <c r="C11" s="13" t="s">
        <v>21</v>
      </c>
      <c r="D11" s="6">
        <v>98</v>
      </c>
    </row>
    <row r="12" spans="2:12" ht="32" x14ac:dyDescent="0.2">
      <c r="B12" s="7" t="s">
        <v>10</v>
      </c>
      <c r="C12" s="7" t="s">
        <v>0</v>
      </c>
      <c r="D12" s="7" t="s">
        <v>1</v>
      </c>
      <c r="E12" s="7" t="s">
        <v>11</v>
      </c>
      <c r="F12" s="7" t="s">
        <v>2</v>
      </c>
      <c r="G12" s="7" t="s">
        <v>3</v>
      </c>
      <c r="H12" s="7" t="s">
        <v>20</v>
      </c>
      <c r="I12" s="7" t="s">
        <v>13</v>
      </c>
      <c r="J12" s="7" t="s">
        <v>25</v>
      </c>
    </row>
    <row r="13" spans="2:12" x14ac:dyDescent="0.2">
      <c r="C13" s="21">
        <f ca="1">TODAY()+3</f>
        <v>45022</v>
      </c>
      <c r="D13" s="20"/>
      <c r="E13" s="20"/>
      <c r="F13" s="20"/>
      <c r="G13" s="20"/>
      <c r="H13" s="20">
        <f>-D11</f>
        <v>-98</v>
      </c>
      <c r="K13" s="5"/>
    </row>
    <row r="14" spans="2:12" x14ac:dyDescent="0.2">
      <c r="B14" s="1">
        <v>1</v>
      </c>
      <c r="C14" s="2">
        <v>43252</v>
      </c>
      <c r="D14" s="3">
        <v>0.04</v>
      </c>
      <c r="E14" s="3">
        <v>1</v>
      </c>
      <c r="F14" s="4">
        <f ca="1">IF(C14&lt;$C$13,0,(D14)*E14*100)</f>
        <v>0</v>
      </c>
      <c r="G14" s="4">
        <v>0</v>
      </c>
      <c r="H14" s="4">
        <f ca="1">F14+G14</f>
        <v>0</v>
      </c>
      <c r="I14" s="9">
        <f>E14*D14*100</f>
        <v>4</v>
      </c>
      <c r="J14" s="9"/>
      <c r="K14" s="5"/>
      <c r="L14" s="16"/>
    </row>
    <row r="15" spans="2:12" x14ac:dyDescent="0.2">
      <c r="B15" s="1">
        <v>2</v>
      </c>
      <c r="C15" s="2">
        <v>43617</v>
      </c>
      <c r="D15" s="3">
        <v>0.04</v>
      </c>
      <c r="E15" s="3">
        <f>E14-G14/100</f>
        <v>1</v>
      </c>
      <c r="F15" s="4">
        <f t="shared" ref="F15:F21" ca="1" si="0">IF(C15&lt;$C$13,0,(D15)*E15*100)</f>
        <v>0</v>
      </c>
      <c r="G15" s="4">
        <v>0</v>
      </c>
      <c r="H15" s="4">
        <f t="shared" ref="H15:H21" ca="1" si="1">F15+G15</f>
        <v>0</v>
      </c>
      <c r="I15" s="9">
        <f t="shared" ref="I15:I21" si="2">E15*D15*100</f>
        <v>4</v>
      </c>
      <c r="J15" s="9">
        <f ca="1">H15/(1+$C$31)^(YEARFRAC($C$13,C15,3))</f>
        <v>0</v>
      </c>
      <c r="K15" s="5"/>
      <c r="L15" s="16"/>
    </row>
    <row r="16" spans="2:12" x14ac:dyDescent="0.2">
      <c r="B16" s="1">
        <v>3</v>
      </c>
      <c r="C16" s="2">
        <v>43983</v>
      </c>
      <c r="D16" s="3">
        <v>0.04</v>
      </c>
      <c r="E16" s="3">
        <f t="shared" ref="E16:E21" si="3">E15-G15/100</f>
        <v>1</v>
      </c>
      <c r="F16" s="4">
        <f t="shared" ca="1" si="0"/>
        <v>0</v>
      </c>
      <c r="G16" s="4">
        <v>0</v>
      </c>
      <c r="H16" s="4">
        <f t="shared" ca="1" si="1"/>
        <v>0</v>
      </c>
      <c r="I16" s="9">
        <f t="shared" si="2"/>
        <v>4</v>
      </c>
      <c r="J16" s="9">
        <f t="shared" ref="J16:J21" ca="1" si="4">H16/(1+$C$31)^(YEARFRAC($C$13,C16,3))</f>
        <v>0</v>
      </c>
      <c r="K16" s="5"/>
      <c r="L16" s="16"/>
    </row>
    <row r="17" spans="2:12" x14ac:dyDescent="0.2">
      <c r="B17" s="1">
        <v>4</v>
      </c>
      <c r="C17" s="2">
        <v>44348</v>
      </c>
      <c r="D17" s="3">
        <v>0.04</v>
      </c>
      <c r="E17" s="3">
        <f t="shared" si="3"/>
        <v>1</v>
      </c>
      <c r="F17" s="4">
        <f t="shared" ca="1" si="0"/>
        <v>0</v>
      </c>
      <c r="G17" s="4">
        <v>0</v>
      </c>
      <c r="H17" s="4">
        <f t="shared" ca="1" si="1"/>
        <v>0</v>
      </c>
      <c r="I17" s="9">
        <f t="shared" si="2"/>
        <v>4</v>
      </c>
      <c r="J17" s="9">
        <f t="shared" ca="1" si="4"/>
        <v>0</v>
      </c>
      <c r="K17" s="5"/>
      <c r="L17" s="16"/>
    </row>
    <row r="18" spans="2:12" x14ac:dyDescent="0.2">
      <c r="B18" s="1">
        <v>5</v>
      </c>
      <c r="C18" s="22">
        <v>44713</v>
      </c>
      <c r="D18" s="3">
        <v>0.04</v>
      </c>
      <c r="E18" s="3">
        <f t="shared" si="3"/>
        <v>1</v>
      </c>
      <c r="F18" s="4">
        <f t="shared" ca="1" si="0"/>
        <v>0</v>
      </c>
      <c r="G18" s="4">
        <v>0</v>
      </c>
      <c r="H18" s="23">
        <f t="shared" ca="1" si="1"/>
        <v>0</v>
      </c>
      <c r="I18" s="9">
        <f t="shared" si="2"/>
        <v>4</v>
      </c>
      <c r="J18" s="9">
        <f t="shared" ca="1" si="4"/>
        <v>0</v>
      </c>
      <c r="K18" s="5"/>
      <c r="L18" s="16"/>
    </row>
    <row r="19" spans="2:12" x14ac:dyDescent="0.2">
      <c r="B19" s="1">
        <v>6</v>
      </c>
      <c r="C19" s="22">
        <v>45078</v>
      </c>
      <c r="D19" s="3">
        <v>0.04</v>
      </c>
      <c r="E19" s="3">
        <f t="shared" si="3"/>
        <v>1</v>
      </c>
      <c r="F19" s="4">
        <f t="shared" ca="1" si="0"/>
        <v>4</v>
      </c>
      <c r="G19" s="4">
        <v>0</v>
      </c>
      <c r="H19" s="23">
        <f t="shared" ca="1" si="1"/>
        <v>4</v>
      </c>
      <c r="I19" s="9">
        <f t="shared" si="2"/>
        <v>4</v>
      </c>
      <c r="J19" s="9">
        <f t="shared" ca="1" si="4"/>
        <v>3.9600938170421238</v>
      </c>
      <c r="K19" s="5"/>
      <c r="L19" s="16"/>
    </row>
    <row r="20" spans="2:12" x14ac:dyDescent="0.2">
      <c r="B20" s="1">
        <v>7</v>
      </c>
      <c r="C20" s="22">
        <v>45444</v>
      </c>
      <c r="D20" s="3">
        <v>0.04</v>
      </c>
      <c r="E20" s="3">
        <f t="shared" si="3"/>
        <v>1</v>
      </c>
      <c r="F20" s="4">
        <f t="shared" ca="1" si="0"/>
        <v>4</v>
      </c>
      <c r="G20" s="4">
        <v>0</v>
      </c>
      <c r="H20" s="23">
        <f t="shared" ca="1" si="1"/>
        <v>4</v>
      </c>
      <c r="I20" s="9">
        <f t="shared" si="2"/>
        <v>4</v>
      </c>
      <c r="J20" s="9">
        <f t="shared" ca="1" si="4"/>
        <v>3.7089040528805</v>
      </c>
    </row>
    <row r="21" spans="2:12" ht="16" thickBot="1" x14ac:dyDescent="0.25">
      <c r="B21" s="1">
        <v>8</v>
      </c>
      <c r="C21" s="22">
        <v>45809</v>
      </c>
      <c r="D21" s="3">
        <v>0.04</v>
      </c>
      <c r="E21" s="3">
        <f t="shared" si="3"/>
        <v>1</v>
      </c>
      <c r="F21" s="4">
        <f t="shared" ca="1" si="0"/>
        <v>4</v>
      </c>
      <c r="G21" s="4">
        <v>100</v>
      </c>
      <c r="H21" s="23">
        <f t="shared" ca="1" si="1"/>
        <v>104</v>
      </c>
      <c r="I21" s="9">
        <f t="shared" si="2"/>
        <v>4</v>
      </c>
      <c r="J21" s="17">
        <f t="shared" ca="1" si="4"/>
        <v>90.331002381214944</v>
      </c>
    </row>
    <row r="22" spans="2:12" ht="16" thickBot="1" x14ac:dyDescent="0.25">
      <c r="J22" s="18">
        <f ca="1">SUM(J15:J21)</f>
        <v>98.000000251137564</v>
      </c>
    </row>
    <row r="23" spans="2:12" x14ac:dyDescent="0.2">
      <c r="B23" s="6" t="s">
        <v>14</v>
      </c>
      <c r="C23" s="5">
        <f ca="1">TODAY()+3</f>
        <v>45022</v>
      </c>
    </row>
    <row r="24" spans="2:12" x14ac:dyDescent="0.2">
      <c r="B24" s="6" t="s">
        <v>15</v>
      </c>
      <c r="C24" s="6">
        <f ca="1">C23-C18</f>
        <v>309</v>
      </c>
    </row>
    <row r="25" spans="2:12" x14ac:dyDescent="0.2">
      <c r="B25" s="6" t="s">
        <v>16</v>
      </c>
      <c r="C25" s="6">
        <v>360</v>
      </c>
    </row>
    <row r="26" spans="2:12" x14ac:dyDescent="0.2">
      <c r="B26" s="6" t="s">
        <v>17</v>
      </c>
      <c r="C26" s="12">
        <f ca="1">F19*(C24/C25)</f>
        <v>3.4333333333333331</v>
      </c>
      <c r="E26" s="10"/>
    </row>
    <row r="27" spans="2:12" x14ac:dyDescent="0.2">
      <c r="B27" s="6" t="s">
        <v>18</v>
      </c>
      <c r="C27" s="11">
        <f ca="1">E14*100+C26</f>
        <v>103.43333333333334</v>
      </c>
      <c r="E27" s="10"/>
    </row>
    <row r="28" spans="2:12" x14ac:dyDescent="0.2">
      <c r="B28" s="13" t="s">
        <v>22</v>
      </c>
      <c r="C28" s="6">
        <v>98</v>
      </c>
    </row>
    <row r="29" spans="2:12" x14ac:dyDescent="0.2">
      <c r="B29" s="6" t="s">
        <v>19</v>
      </c>
      <c r="C29" s="14">
        <f ca="1">C28/C27</f>
        <v>0.94747019013857559</v>
      </c>
      <c r="E29" s="10"/>
    </row>
    <row r="30" spans="2:12" x14ac:dyDescent="0.2">
      <c r="B30" s="6" t="s">
        <v>23</v>
      </c>
      <c r="C30" s="15">
        <f ca="1">F19/(D11-C26)</f>
        <v>4.2298202326401128E-2</v>
      </c>
      <c r="E30" s="10"/>
    </row>
    <row r="31" spans="2:12" x14ac:dyDescent="0.2">
      <c r="B31" s="6" t="s">
        <v>24</v>
      </c>
      <c r="C31" s="15">
        <f ca="1">XIRR(H13:H21,C13:C21)</f>
        <v>6.7534986138343842E-2</v>
      </c>
      <c r="E31" s="10"/>
    </row>
    <row r="32" spans="2:12" x14ac:dyDescent="0.2">
      <c r="H32" s="6" t="s">
        <v>32</v>
      </c>
      <c r="I32" s="6">
        <v>50</v>
      </c>
    </row>
    <row r="33" spans="3:9" x14ac:dyDescent="0.2">
      <c r="H33" s="6" t="s">
        <v>33</v>
      </c>
      <c r="I33" s="6">
        <v>100</v>
      </c>
    </row>
    <row r="34" spans="3:9" x14ac:dyDescent="0.2">
      <c r="C34" s="15"/>
      <c r="E34" s="10"/>
      <c r="H34" s="6" t="s">
        <v>34</v>
      </c>
      <c r="I34" s="6">
        <v>5</v>
      </c>
    </row>
    <row r="35" spans="3:9" x14ac:dyDescent="0.2">
      <c r="I35" s="6" t="s">
        <v>31</v>
      </c>
    </row>
    <row r="37" spans="3:9" x14ac:dyDescent="0.2">
      <c r="I37" s="19">
        <f>(100+5-50)/50</f>
        <v>1.1000000000000001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D986-950F-4057-8E54-C4C80598686B}">
  <dimension ref="B3:M37"/>
  <sheetViews>
    <sheetView zoomScale="160" zoomScaleNormal="115" workbookViewId="0">
      <selection activeCell="F16" sqref="F16"/>
    </sheetView>
  </sheetViews>
  <sheetFormatPr baseColWidth="10" defaultColWidth="11.5" defaultRowHeight="15" x14ac:dyDescent="0.2"/>
  <cols>
    <col min="1" max="1" width="11.5" style="6"/>
    <col min="2" max="2" width="12.5" style="6" customWidth="1"/>
    <col min="3" max="3" width="24.83203125" style="6" customWidth="1"/>
    <col min="4" max="4" width="19.5" style="6" bestFit="1" customWidth="1"/>
    <col min="5" max="5" width="12" style="6" customWidth="1"/>
    <col min="6" max="6" width="10.1640625" style="6" bestFit="1" customWidth="1"/>
    <col min="7" max="7" width="9.83203125" style="6" customWidth="1"/>
    <col min="8" max="8" width="10.1640625" style="6" bestFit="1" customWidth="1"/>
    <col min="9" max="9" width="9.1640625" style="6" hidden="1" customWidth="1"/>
    <col min="10" max="10" width="12.1640625" style="6" hidden="1" customWidth="1"/>
    <col min="11" max="11" width="12.33203125" style="6" bestFit="1" customWidth="1"/>
    <col min="12" max="16384" width="11.5" style="6"/>
  </cols>
  <sheetData>
    <row r="3" spans="2:13" ht="19" x14ac:dyDescent="0.25">
      <c r="B3" s="8" t="s">
        <v>12</v>
      </c>
    </row>
    <row r="4" spans="2:13" ht="19" x14ac:dyDescent="0.25">
      <c r="B4" s="8"/>
    </row>
    <row r="5" spans="2:13" x14ac:dyDescent="0.2">
      <c r="C5" s="6" t="s">
        <v>8</v>
      </c>
      <c r="D5" s="5">
        <v>43252</v>
      </c>
    </row>
    <row r="6" spans="2:13" x14ac:dyDescent="0.2">
      <c r="C6" s="6" t="s">
        <v>9</v>
      </c>
      <c r="D6" s="5">
        <v>45809</v>
      </c>
    </row>
    <row r="7" spans="2:13" x14ac:dyDescent="0.2">
      <c r="C7" s="6" t="s">
        <v>4</v>
      </c>
      <c r="D7" s="6">
        <v>100</v>
      </c>
    </row>
    <row r="8" spans="2:13" x14ac:dyDescent="0.2">
      <c r="C8" s="6" t="s">
        <v>6</v>
      </c>
      <c r="D8" s="6" t="s">
        <v>26</v>
      </c>
    </row>
    <row r="9" spans="2:13" x14ac:dyDescent="0.2">
      <c r="C9" s="6" t="s">
        <v>5</v>
      </c>
      <c r="D9" s="6">
        <v>0.04</v>
      </c>
    </row>
    <row r="10" spans="2:13" x14ac:dyDescent="0.2">
      <c r="C10" s="6" t="s">
        <v>7</v>
      </c>
      <c r="D10" s="6">
        <v>1</v>
      </c>
      <c r="H10" s="15">
        <f ca="1">XIRR(H13:H21,C13:C21)</f>
        <v>8.7984463572502128E-2</v>
      </c>
    </row>
    <row r="11" spans="2:13" x14ac:dyDescent="0.2">
      <c r="C11" s="13" t="s">
        <v>21</v>
      </c>
      <c r="D11" s="6">
        <v>98</v>
      </c>
    </row>
    <row r="12" spans="2:13" ht="33" thickBot="1" x14ac:dyDescent="0.25">
      <c r="B12" s="7" t="s">
        <v>10</v>
      </c>
      <c r="C12" s="7" t="s">
        <v>0</v>
      </c>
      <c r="D12" s="7" t="s">
        <v>1</v>
      </c>
      <c r="E12" s="7" t="s">
        <v>11</v>
      </c>
      <c r="F12" s="7" t="s">
        <v>2</v>
      </c>
      <c r="G12" s="7" t="s">
        <v>3</v>
      </c>
      <c r="H12" s="7" t="s">
        <v>20</v>
      </c>
      <c r="I12" s="7" t="s">
        <v>13</v>
      </c>
      <c r="J12" s="7" t="s">
        <v>25</v>
      </c>
      <c r="K12" s="7" t="s">
        <v>37</v>
      </c>
    </row>
    <row r="13" spans="2:13" ht="16" thickBot="1" x14ac:dyDescent="0.25">
      <c r="C13" s="21">
        <f ca="1">TODAY()+3</f>
        <v>45022</v>
      </c>
      <c r="D13" s="20"/>
      <c r="E13" s="20"/>
      <c r="F13" s="20"/>
      <c r="G13" s="20"/>
      <c r="H13" s="20">
        <f>-D11</f>
        <v>-98</v>
      </c>
      <c r="J13" s="18">
        <f ca="1">SUM(J15:J21)</f>
        <v>98.000000007407436</v>
      </c>
      <c r="K13" s="18">
        <f ca="1">+SUM(K14:K21)</f>
        <v>0</v>
      </c>
      <c r="M13" s="6">
        <f ca="1">SUM(M19:M21)</f>
        <v>1.2424354243542435</v>
      </c>
    </row>
    <row r="14" spans="2:13" x14ac:dyDescent="0.2">
      <c r="B14" s="1">
        <v>1</v>
      </c>
      <c r="C14" s="2">
        <v>43252</v>
      </c>
      <c r="D14" s="3">
        <f>$D$9</f>
        <v>0.04</v>
      </c>
      <c r="E14" s="3">
        <v>1</v>
      </c>
      <c r="F14" s="4">
        <f ca="1">IF(C14&lt;$C$13,0,(D14)*E14*100)</f>
        <v>0</v>
      </c>
      <c r="G14" s="4">
        <v>0</v>
      </c>
      <c r="H14" s="4">
        <f ca="1">F14+G14</f>
        <v>0</v>
      </c>
      <c r="I14" s="9">
        <f>E14*D14*100</f>
        <v>4</v>
      </c>
      <c r="J14" s="9"/>
      <c r="K14" s="9"/>
    </row>
    <row r="15" spans="2:13" x14ac:dyDescent="0.2">
      <c r="B15" s="1">
        <v>2</v>
      </c>
      <c r="C15" s="2">
        <v>43617</v>
      </c>
      <c r="D15" s="3">
        <f t="shared" ref="D15:D21" si="0">$D$9</f>
        <v>0.04</v>
      </c>
      <c r="E15" s="3">
        <f>E14-G14/100</f>
        <v>1</v>
      </c>
      <c r="F15" s="4">
        <f t="shared" ref="F15:F21" ca="1" si="1">IF(C15&lt;$C$13,0,(D15)*E15*100)</f>
        <v>0</v>
      </c>
      <c r="G15" s="4">
        <v>0</v>
      </c>
      <c r="H15" s="4">
        <f t="shared" ref="H15:H21" ca="1" si="2">F15+G15</f>
        <v>0</v>
      </c>
      <c r="I15" s="9">
        <f t="shared" ref="I15:I21" si="3">E15*D15*100</f>
        <v>4</v>
      </c>
      <c r="J15" s="9">
        <f ca="1">H15/(1+$C$31)^(YEARFRAC($C$13,C15,3))</f>
        <v>0</v>
      </c>
      <c r="K15" s="9">
        <f ca="1">(H15/$H$22)*YEARFRAC(C13,C15,3)</f>
        <v>0</v>
      </c>
    </row>
    <row r="16" spans="2:13" x14ac:dyDescent="0.2">
      <c r="B16" s="1">
        <v>3</v>
      </c>
      <c r="C16" s="2">
        <v>43983</v>
      </c>
      <c r="D16" s="3">
        <f t="shared" si="0"/>
        <v>0.04</v>
      </c>
      <c r="E16" s="3">
        <f t="shared" ref="E16:E21" si="4">E15-G15/100</f>
        <v>1</v>
      </c>
      <c r="F16" s="4">
        <f t="shared" ca="1" si="1"/>
        <v>0</v>
      </c>
      <c r="G16" s="4">
        <v>0</v>
      </c>
      <c r="H16" s="4">
        <f t="shared" ca="1" si="2"/>
        <v>0</v>
      </c>
      <c r="I16" s="9">
        <f t="shared" si="3"/>
        <v>4</v>
      </c>
      <c r="J16" s="9">
        <f t="shared" ref="J16:J21" ca="1" si="5">H16/(1+$C$31)^(YEARFRAC($C$13,C16,3))</f>
        <v>0</v>
      </c>
      <c r="K16" s="9">
        <f t="shared" ref="K16:K17" ca="1" si="6">(H16/$H$22)*YEARFRAC(C14,C16,3)</f>
        <v>0</v>
      </c>
    </row>
    <row r="17" spans="2:13" x14ac:dyDescent="0.2">
      <c r="B17" s="1">
        <v>4</v>
      </c>
      <c r="C17" s="2">
        <v>44348</v>
      </c>
      <c r="D17" s="3">
        <f t="shared" si="0"/>
        <v>0.04</v>
      </c>
      <c r="E17" s="3">
        <f t="shared" si="4"/>
        <v>1</v>
      </c>
      <c r="F17" s="4">
        <f t="shared" ca="1" si="1"/>
        <v>0</v>
      </c>
      <c r="G17" s="4">
        <v>0</v>
      </c>
      <c r="H17" s="4">
        <f t="shared" ca="1" si="2"/>
        <v>0</v>
      </c>
      <c r="I17" s="9">
        <f t="shared" si="3"/>
        <v>4</v>
      </c>
      <c r="J17" s="9">
        <f t="shared" ca="1" si="5"/>
        <v>0</v>
      </c>
      <c r="K17" s="9">
        <f t="shared" ca="1" si="6"/>
        <v>0</v>
      </c>
    </row>
    <row r="18" spans="2:13" x14ac:dyDescent="0.2">
      <c r="B18" s="1">
        <v>5</v>
      </c>
      <c r="C18" s="22">
        <v>44713</v>
      </c>
      <c r="D18" s="3">
        <f t="shared" si="0"/>
        <v>0.04</v>
      </c>
      <c r="E18" s="3">
        <f t="shared" si="4"/>
        <v>1</v>
      </c>
      <c r="F18" s="4">
        <f t="shared" ca="1" si="1"/>
        <v>0</v>
      </c>
      <c r="G18" s="4">
        <v>0</v>
      </c>
      <c r="H18" s="23">
        <f t="shared" ca="1" si="2"/>
        <v>0</v>
      </c>
      <c r="I18" s="9">
        <f t="shared" si="3"/>
        <v>4</v>
      </c>
      <c r="J18" s="9">
        <f t="shared" ca="1" si="5"/>
        <v>0</v>
      </c>
      <c r="K18" s="9"/>
    </row>
    <row r="19" spans="2:13" x14ac:dyDescent="0.2">
      <c r="B19" s="1">
        <v>6</v>
      </c>
      <c r="C19" s="22">
        <v>45078</v>
      </c>
      <c r="D19" s="3">
        <f t="shared" si="0"/>
        <v>0.04</v>
      </c>
      <c r="E19" s="3">
        <f t="shared" si="4"/>
        <v>1</v>
      </c>
      <c r="F19" s="4">
        <f t="shared" ca="1" si="1"/>
        <v>4</v>
      </c>
      <c r="G19" s="4">
        <v>30</v>
      </c>
      <c r="H19" s="23">
        <f t="shared" ca="1" si="2"/>
        <v>34</v>
      </c>
      <c r="I19" s="9">
        <f t="shared" si="3"/>
        <v>4</v>
      </c>
      <c r="J19" s="9">
        <f t="shared" ca="1" si="5"/>
        <v>33.562947438845811</v>
      </c>
      <c r="K19" s="9"/>
      <c r="M19" s="6">
        <f ca="1">(H19/H22)*((C19-C13)/360)</f>
        <v>4.8790487904879047E-2</v>
      </c>
    </row>
    <row r="20" spans="2:13" x14ac:dyDescent="0.2">
      <c r="B20" s="1">
        <v>7</v>
      </c>
      <c r="C20" s="22">
        <v>45444</v>
      </c>
      <c r="D20" s="3">
        <f t="shared" si="0"/>
        <v>0.04</v>
      </c>
      <c r="E20" s="3">
        <f t="shared" si="4"/>
        <v>0.7</v>
      </c>
      <c r="F20" s="4">
        <f t="shared" ca="1" si="1"/>
        <v>2.8</v>
      </c>
      <c r="G20" s="4">
        <v>30</v>
      </c>
      <c r="H20" s="23">
        <f t="shared" ca="1" si="2"/>
        <v>32.799999999999997</v>
      </c>
      <c r="I20" s="9">
        <f t="shared" si="3"/>
        <v>2.8</v>
      </c>
      <c r="J20" s="9">
        <f t="shared" ca="1" si="5"/>
        <v>29.753084087394107</v>
      </c>
      <c r="K20" s="9"/>
      <c r="M20" s="6">
        <f ca="1">(H20/H22)*((C20-C13)/360)</f>
        <v>0.35469454694546942</v>
      </c>
    </row>
    <row r="21" spans="2:13" x14ac:dyDescent="0.2">
      <c r="B21" s="1">
        <v>8</v>
      </c>
      <c r="C21" s="22">
        <v>45809</v>
      </c>
      <c r="D21" s="3">
        <f t="shared" si="0"/>
        <v>0.04</v>
      </c>
      <c r="E21" s="3">
        <f t="shared" si="4"/>
        <v>0.39999999999999997</v>
      </c>
      <c r="F21" s="4">
        <f t="shared" ca="1" si="1"/>
        <v>1.6</v>
      </c>
      <c r="G21" s="4">
        <v>40</v>
      </c>
      <c r="H21" s="23">
        <f t="shared" ca="1" si="2"/>
        <v>41.6</v>
      </c>
      <c r="I21" s="9">
        <f t="shared" si="3"/>
        <v>1.6</v>
      </c>
      <c r="J21" s="9">
        <f t="shared" ca="1" si="5"/>
        <v>34.683968481167526</v>
      </c>
      <c r="K21" s="9"/>
      <c r="M21" s="6">
        <f ca="1">(H21/H22)*((C21-C13)/360)</f>
        <v>0.838950389503895</v>
      </c>
    </row>
    <row r="22" spans="2:13" x14ac:dyDescent="0.2">
      <c r="H22" s="25">
        <f ca="1">SUM(H15:H21)</f>
        <v>108.4</v>
      </c>
      <c r="J22" s="26"/>
      <c r="K22" s="26"/>
    </row>
    <row r="23" spans="2:13" x14ac:dyDescent="0.2">
      <c r="B23" s="6" t="s">
        <v>14</v>
      </c>
      <c r="C23" s="5">
        <f ca="1">TODAY()+3</f>
        <v>45022</v>
      </c>
    </row>
    <row r="24" spans="2:13" x14ac:dyDescent="0.2">
      <c r="B24" s="6" t="s">
        <v>15</v>
      </c>
      <c r="C24" s="6">
        <f ca="1">C23-C18</f>
        <v>309</v>
      </c>
    </row>
    <row r="25" spans="2:13" x14ac:dyDescent="0.2">
      <c r="B25" s="6" t="s">
        <v>16</v>
      </c>
      <c r="C25" s="6">
        <v>360</v>
      </c>
    </row>
    <row r="26" spans="2:13" x14ac:dyDescent="0.2">
      <c r="B26" s="6" t="s">
        <v>17</v>
      </c>
      <c r="C26" s="12">
        <f ca="1">F19*(C24/C25)</f>
        <v>3.4333333333333331</v>
      </c>
    </row>
    <row r="27" spans="2:13" x14ac:dyDescent="0.2">
      <c r="B27" s="6" t="s">
        <v>18</v>
      </c>
      <c r="C27" s="11">
        <f ca="1">E14*100+C26</f>
        <v>103.43333333333334</v>
      </c>
      <c r="E27" s="10"/>
    </row>
    <row r="28" spans="2:13" x14ac:dyDescent="0.2">
      <c r="B28" s="13" t="s">
        <v>22</v>
      </c>
      <c r="C28" s="6">
        <v>98</v>
      </c>
    </row>
    <row r="29" spans="2:13" x14ac:dyDescent="0.2">
      <c r="B29" s="6" t="s">
        <v>19</v>
      </c>
      <c r="C29" s="14">
        <f ca="1">C28/C27</f>
        <v>0.94747019013857559</v>
      </c>
      <c r="E29" s="10"/>
    </row>
    <row r="30" spans="2:13" x14ac:dyDescent="0.2">
      <c r="B30" s="6" t="s">
        <v>23</v>
      </c>
      <c r="C30" s="15">
        <f ca="1">F19/(D11-C26)</f>
        <v>4.2298202326401128E-2</v>
      </c>
      <c r="E30" s="10"/>
    </row>
    <row r="31" spans="2:13" x14ac:dyDescent="0.2">
      <c r="B31" s="6" t="s">
        <v>24</v>
      </c>
      <c r="C31" s="15">
        <f ca="1">XIRR(H13:H21,C13:C21)</f>
        <v>8.7984463572502128E-2</v>
      </c>
      <c r="E31" s="10"/>
    </row>
    <row r="34" spans="3:9" x14ac:dyDescent="0.2">
      <c r="C34" s="15"/>
      <c r="E34" s="10"/>
    </row>
    <row r="37" spans="3:9" x14ac:dyDescent="0.2">
      <c r="I37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9AA5-6102-4260-82D4-6BC0D8E903C0}">
  <dimension ref="B3:L37"/>
  <sheetViews>
    <sheetView tabSelected="1" zoomScale="142" workbookViewId="0">
      <selection activeCell="L22" sqref="L22"/>
    </sheetView>
  </sheetViews>
  <sheetFormatPr baseColWidth="10" defaultColWidth="11.5" defaultRowHeight="15" x14ac:dyDescent="0.2"/>
  <cols>
    <col min="1" max="1" width="11.5" style="6"/>
    <col min="2" max="2" width="12.5" style="6" customWidth="1"/>
    <col min="3" max="3" width="24.83203125" style="6" customWidth="1"/>
    <col min="4" max="4" width="19.5" style="6" bestFit="1" customWidth="1"/>
    <col min="5" max="5" width="12" style="6" customWidth="1"/>
    <col min="6" max="6" width="10.1640625" style="6" bestFit="1" customWidth="1"/>
    <col min="7" max="7" width="9.83203125" style="6" bestFit="1" customWidth="1"/>
    <col min="8" max="8" width="10.1640625" style="6" bestFit="1" customWidth="1"/>
    <col min="9" max="9" width="9.1640625" style="6" bestFit="1" customWidth="1"/>
    <col min="10" max="10" width="12.33203125" style="6" bestFit="1" customWidth="1"/>
    <col min="11" max="11" width="11.5" style="6"/>
    <col min="12" max="12" width="10.1640625" style="6" bestFit="1" customWidth="1"/>
    <col min="13" max="16384" width="11.5" style="6"/>
  </cols>
  <sheetData>
    <row r="3" spans="2:12" ht="19" x14ac:dyDescent="0.25">
      <c r="B3" s="8" t="s">
        <v>12</v>
      </c>
    </row>
    <row r="4" spans="2:12" ht="19" x14ac:dyDescent="0.25">
      <c r="B4" s="8"/>
    </row>
    <row r="5" spans="2:12" x14ac:dyDescent="0.2">
      <c r="C5" s="6" t="s">
        <v>8</v>
      </c>
      <c r="D5" s="5">
        <v>43252</v>
      </c>
    </row>
    <row r="6" spans="2:12" x14ac:dyDescent="0.2">
      <c r="C6" s="6" t="s">
        <v>9</v>
      </c>
      <c r="D6" s="5">
        <v>45809</v>
      </c>
    </row>
    <row r="7" spans="2:12" x14ac:dyDescent="0.2">
      <c r="C7" s="6" t="s">
        <v>4</v>
      </c>
      <c r="D7" s="6">
        <v>100</v>
      </c>
    </row>
    <row r="8" spans="2:12" x14ac:dyDescent="0.2">
      <c r="C8" s="6" t="s">
        <v>6</v>
      </c>
      <c r="D8" s="6" t="s">
        <v>26</v>
      </c>
    </row>
    <row r="9" spans="2:12" x14ac:dyDescent="0.2">
      <c r="C9" s="6" t="s">
        <v>5</v>
      </c>
      <c r="D9" s="6">
        <v>0.04</v>
      </c>
    </row>
    <row r="10" spans="2:12" x14ac:dyDescent="0.2">
      <c r="C10" s="6" t="s">
        <v>7</v>
      </c>
      <c r="D10" s="6">
        <v>1</v>
      </c>
      <c r="H10" s="15">
        <f ca="1">XIRR(H13:H21,C13:C21)</f>
        <v>6.7628934979438796E-2</v>
      </c>
    </row>
    <row r="11" spans="2:12" x14ac:dyDescent="0.2">
      <c r="C11" s="13" t="s">
        <v>21</v>
      </c>
      <c r="D11" s="6">
        <v>98</v>
      </c>
    </row>
    <row r="12" spans="2:12" ht="33" thickBot="1" x14ac:dyDescent="0.25">
      <c r="B12" s="7" t="s">
        <v>10</v>
      </c>
      <c r="C12" s="7" t="s">
        <v>0</v>
      </c>
      <c r="D12" s="7" t="s">
        <v>1</v>
      </c>
      <c r="E12" s="7" t="s">
        <v>11</v>
      </c>
      <c r="F12" s="7" t="s">
        <v>2</v>
      </c>
      <c r="G12" s="7" t="s">
        <v>3</v>
      </c>
      <c r="H12" s="7" t="s">
        <v>20</v>
      </c>
      <c r="I12" s="7" t="s">
        <v>13</v>
      </c>
      <c r="J12" s="7" t="s">
        <v>25</v>
      </c>
      <c r="K12" s="7" t="s">
        <v>37</v>
      </c>
      <c r="L12" s="7" t="s">
        <v>35</v>
      </c>
    </row>
    <row r="13" spans="2:12" ht="16" thickBot="1" x14ac:dyDescent="0.25">
      <c r="C13" s="21">
        <f ca="1">TODAY()+4</f>
        <v>45023</v>
      </c>
      <c r="D13" s="20"/>
      <c r="E13" s="20"/>
      <c r="F13" s="20"/>
      <c r="G13" s="20"/>
      <c r="H13" s="20">
        <f>-D11</f>
        <v>-98</v>
      </c>
      <c r="J13" s="18">
        <f ca="1">SUM(J15:J21)</f>
        <v>98.021254896715035</v>
      </c>
      <c r="K13" s="18">
        <f>+SUM(K14:K21)</f>
        <v>0</v>
      </c>
      <c r="L13" s="18">
        <f>+SUM(L14:L21)</f>
        <v>0</v>
      </c>
    </row>
    <row r="14" spans="2:12" x14ac:dyDescent="0.2">
      <c r="B14" s="1">
        <v>1</v>
      </c>
      <c r="C14" s="2">
        <v>43252</v>
      </c>
      <c r="D14" s="3">
        <v>0.04</v>
      </c>
      <c r="E14" s="3">
        <v>1</v>
      </c>
      <c r="F14" s="4">
        <f ca="1">IF(C14&lt;$C$13,0,(D14)*E14*100)</f>
        <v>0</v>
      </c>
      <c r="G14" s="4">
        <v>0</v>
      </c>
      <c r="H14" s="4">
        <f ca="1">F14+G14</f>
        <v>0</v>
      </c>
      <c r="I14" s="9"/>
      <c r="J14" s="9"/>
      <c r="L14" s="5"/>
    </row>
    <row r="15" spans="2:12" x14ac:dyDescent="0.2">
      <c r="B15" s="1">
        <v>2</v>
      </c>
      <c r="C15" s="2">
        <v>43617</v>
      </c>
      <c r="D15" s="3">
        <v>0.04</v>
      </c>
      <c r="E15" s="3">
        <f>E14-G14/100</f>
        <v>1</v>
      </c>
      <c r="F15" s="4">
        <f t="shared" ref="F15:F21" ca="1" si="0">IF(C15&lt;$C$13,0,(D15)*E15*100)</f>
        <v>0</v>
      </c>
      <c r="G15" s="4">
        <v>0</v>
      </c>
      <c r="H15" s="4">
        <f t="shared" ref="H15:H21" ca="1" si="1">F15+G15</f>
        <v>0</v>
      </c>
      <c r="I15" s="9"/>
      <c r="J15" s="9"/>
      <c r="K15" s="16"/>
      <c r="L15" s="24"/>
    </row>
    <row r="16" spans="2:12" x14ac:dyDescent="0.2">
      <c r="B16" s="1">
        <v>3</v>
      </c>
      <c r="C16" s="2">
        <v>43983</v>
      </c>
      <c r="D16" s="3">
        <v>0.04</v>
      </c>
      <c r="E16" s="3">
        <f t="shared" ref="E16:E21" si="2">E15-G15/100</f>
        <v>1</v>
      </c>
      <c r="F16" s="4">
        <f t="shared" ca="1" si="0"/>
        <v>0</v>
      </c>
      <c r="G16" s="4">
        <v>0</v>
      </c>
      <c r="H16" s="4">
        <f t="shared" ca="1" si="1"/>
        <v>0</v>
      </c>
      <c r="I16" s="9"/>
      <c r="J16" s="9"/>
      <c r="K16" s="16"/>
      <c r="L16" s="24"/>
    </row>
    <row r="17" spans="2:12" x14ac:dyDescent="0.2">
      <c r="B17" s="1">
        <v>4</v>
      </c>
      <c r="C17" s="2">
        <v>44348</v>
      </c>
      <c r="D17" s="3">
        <v>0.04</v>
      </c>
      <c r="E17" s="3">
        <f t="shared" si="2"/>
        <v>1</v>
      </c>
      <c r="F17" s="4">
        <f t="shared" ca="1" si="0"/>
        <v>0</v>
      </c>
      <c r="G17" s="4">
        <v>0</v>
      </c>
      <c r="H17" s="4">
        <f t="shared" ca="1" si="1"/>
        <v>0</v>
      </c>
      <c r="I17" s="9"/>
      <c r="J17" s="9"/>
      <c r="K17" s="16"/>
      <c r="L17" s="24"/>
    </row>
    <row r="18" spans="2:12" x14ac:dyDescent="0.2">
      <c r="B18" s="1">
        <v>5</v>
      </c>
      <c r="C18" s="22">
        <v>44713</v>
      </c>
      <c r="D18" s="3">
        <v>0.04</v>
      </c>
      <c r="E18" s="3">
        <f t="shared" si="2"/>
        <v>1</v>
      </c>
      <c r="F18" s="4">
        <f t="shared" ca="1" si="0"/>
        <v>0</v>
      </c>
      <c r="G18" s="4">
        <v>0</v>
      </c>
      <c r="H18" s="23">
        <f t="shared" ca="1" si="1"/>
        <v>0</v>
      </c>
      <c r="I18" s="9"/>
      <c r="J18" s="9"/>
      <c r="K18" s="16"/>
      <c r="L18" s="24"/>
    </row>
    <row r="19" spans="2:12" x14ac:dyDescent="0.2">
      <c r="B19" s="1">
        <v>6</v>
      </c>
      <c r="C19" s="22">
        <v>45078</v>
      </c>
      <c r="D19" s="3">
        <v>0.04</v>
      </c>
      <c r="E19" s="3">
        <f t="shared" si="2"/>
        <v>1</v>
      </c>
      <c r="F19" s="4">
        <f t="shared" ca="1" si="0"/>
        <v>4</v>
      </c>
      <c r="G19" s="4">
        <v>0</v>
      </c>
      <c r="H19" s="23">
        <f t="shared" ca="1" si="1"/>
        <v>4</v>
      </c>
      <c r="I19" s="9"/>
      <c r="J19" s="9">
        <f ca="1">+H19/(1+$C$31)^YEARFRAC($C$13,C19)</f>
        <v>3.9609279355236606</v>
      </c>
      <c r="K19" s="16"/>
      <c r="L19" s="24"/>
    </row>
    <row r="20" spans="2:12" x14ac:dyDescent="0.2">
      <c r="B20" s="1">
        <v>7</v>
      </c>
      <c r="C20" s="22">
        <v>45444</v>
      </c>
      <c r="D20" s="3">
        <v>0.04</v>
      </c>
      <c r="E20" s="3">
        <f t="shared" si="2"/>
        <v>1</v>
      </c>
      <c r="F20" s="4">
        <f t="shared" ca="1" si="0"/>
        <v>4</v>
      </c>
      <c r="G20" s="4">
        <v>0</v>
      </c>
      <c r="H20" s="23">
        <f t="shared" ca="1" si="1"/>
        <v>4</v>
      </c>
      <c r="I20" s="9"/>
      <c r="J20" s="9">
        <f t="shared" ref="J20:J21" ca="1" si="3">+H20/(1+$C$31)^YEARFRAC($C$13,C20)</f>
        <v>3.7100230293027257</v>
      </c>
      <c r="K20" s="16"/>
      <c r="L20" s="24"/>
    </row>
    <row r="21" spans="2:12" ht="16" thickBot="1" x14ac:dyDescent="0.25">
      <c r="B21" s="1">
        <v>8</v>
      </c>
      <c r="C21" s="22">
        <v>45809</v>
      </c>
      <c r="D21" s="3">
        <v>0.04</v>
      </c>
      <c r="E21" s="3">
        <f t="shared" si="2"/>
        <v>1</v>
      </c>
      <c r="F21" s="4">
        <f t="shared" ca="1" si="0"/>
        <v>4</v>
      </c>
      <c r="G21" s="4">
        <v>100</v>
      </c>
      <c r="H21" s="23">
        <f t="shared" ca="1" si="1"/>
        <v>104</v>
      </c>
      <c r="I21" s="9"/>
      <c r="J21" s="9">
        <f t="shared" ca="1" si="3"/>
        <v>90.350303931888647</v>
      </c>
      <c r="K21" s="16"/>
      <c r="L21" s="24"/>
    </row>
    <row r="22" spans="2:12" ht="16" thickBot="1" x14ac:dyDescent="0.25">
      <c r="H22" s="25">
        <f ca="1">SUM(H15:H21)</f>
        <v>112</v>
      </c>
      <c r="J22" s="18"/>
    </row>
    <row r="23" spans="2:12" x14ac:dyDescent="0.2">
      <c r="B23" s="6" t="s">
        <v>14</v>
      </c>
      <c r="C23" s="5">
        <f ca="1">TODAY()+3</f>
        <v>45022</v>
      </c>
    </row>
    <row r="24" spans="2:12" x14ac:dyDescent="0.2">
      <c r="B24" s="6" t="s">
        <v>15</v>
      </c>
      <c r="C24" s="6">
        <f ca="1">C23-C18</f>
        <v>309</v>
      </c>
    </row>
    <row r="25" spans="2:12" x14ac:dyDescent="0.2">
      <c r="B25" s="6" t="s">
        <v>16</v>
      </c>
      <c r="C25" s="6">
        <v>360</v>
      </c>
    </row>
    <row r="26" spans="2:12" x14ac:dyDescent="0.2">
      <c r="B26" s="6" t="s">
        <v>17</v>
      </c>
      <c r="C26" s="12">
        <f ca="1">F19*(C24/C25)</f>
        <v>3.4333333333333331</v>
      </c>
      <c r="E26" s="10"/>
    </row>
    <row r="27" spans="2:12" x14ac:dyDescent="0.2">
      <c r="B27" s="6" t="s">
        <v>18</v>
      </c>
      <c r="C27" s="11">
        <f ca="1">E14*100+C26</f>
        <v>103.43333333333334</v>
      </c>
      <c r="E27" s="10"/>
    </row>
    <row r="28" spans="2:12" x14ac:dyDescent="0.2">
      <c r="B28" s="13" t="s">
        <v>22</v>
      </c>
      <c r="C28" s="6">
        <v>98</v>
      </c>
    </row>
    <row r="29" spans="2:12" x14ac:dyDescent="0.2">
      <c r="B29" s="6" t="s">
        <v>19</v>
      </c>
      <c r="C29" s="14">
        <f ca="1">C28/C27</f>
        <v>0.94747019013857559</v>
      </c>
      <c r="E29" s="10"/>
    </row>
    <row r="30" spans="2:12" x14ac:dyDescent="0.2">
      <c r="B30" s="6" t="s">
        <v>23</v>
      </c>
      <c r="C30" s="15">
        <f ca="1">F19/(D11-C26)</f>
        <v>4.2298202326401128E-2</v>
      </c>
      <c r="E30" s="10"/>
    </row>
    <row r="31" spans="2:12" x14ac:dyDescent="0.2">
      <c r="B31" s="6" t="s">
        <v>24</v>
      </c>
      <c r="C31" s="15">
        <f ca="1">XIRR(H13:H21,C13:C21)</f>
        <v>6.7628934979438796E-2</v>
      </c>
      <c r="E31" s="10"/>
    </row>
    <row r="34" spans="3:9" x14ac:dyDescent="0.2">
      <c r="C34" s="15"/>
      <c r="E34" s="10"/>
    </row>
    <row r="37" spans="3:9" x14ac:dyDescent="0.2">
      <c r="I37" s="1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8BAEC-4566-432E-963A-E135B8F4BF7C}">
  <dimension ref="B3:M37"/>
  <sheetViews>
    <sheetView zoomScale="175" workbookViewId="0">
      <selection activeCell="E7" sqref="E7"/>
    </sheetView>
  </sheetViews>
  <sheetFormatPr baseColWidth="10" defaultColWidth="11.5" defaultRowHeight="15" x14ac:dyDescent="0.2"/>
  <cols>
    <col min="1" max="1" width="11.5" style="6"/>
    <col min="2" max="2" width="12.5" style="6" customWidth="1"/>
    <col min="3" max="3" width="24.83203125" style="6" customWidth="1"/>
    <col min="4" max="4" width="19.5" style="6" bestFit="1" customWidth="1"/>
    <col min="5" max="5" width="12" style="6" customWidth="1"/>
    <col min="6" max="6" width="10.1640625" style="6" bestFit="1" customWidth="1"/>
    <col min="7" max="7" width="9.83203125" style="6" bestFit="1" customWidth="1"/>
    <col min="8" max="8" width="10.1640625" style="6" bestFit="1" customWidth="1"/>
    <col min="9" max="9" width="9.1640625" style="6" bestFit="1" customWidth="1"/>
    <col min="10" max="13" width="12.33203125" style="6" bestFit="1" customWidth="1"/>
    <col min="14" max="16384" width="11.5" style="6"/>
  </cols>
  <sheetData>
    <row r="3" spans="2:13" ht="19" x14ac:dyDescent="0.25">
      <c r="B3" s="8" t="s">
        <v>12</v>
      </c>
    </row>
    <row r="4" spans="2:13" ht="19" x14ac:dyDescent="0.25">
      <c r="B4" s="8"/>
    </row>
    <row r="5" spans="2:13" x14ac:dyDescent="0.2">
      <c r="C5" s="6" t="s">
        <v>8</v>
      </c>
      <c r="D5" s="5">
        <v>43252</v>
      </c>
    </row>
    <row r="6" spans="2:13" x14ac:dyDescent="0.2">
      <c r="C6" s="6" t="s">
        <v>9</v>
      </c>
      <c r="D6" s="5">
        <v>45809</v>
      </c>
    </row>
    <row r="7" spans="2:13" x14ac:dyDescent="0.2">
      <c r="C7" s="6" t="s">
        <v>4</v>
      </c>
      <c r="D7" s="6">
        <v>100</v>
      </c>
    </row>
    <row r="8" spans="2:13" x14ac:dyDescent="0.2">
      <c r="C8" s="6" t="s">
        <v>6</v>
      </c>
      <c r="D8" s="6" t="s">
        <v>26</v>
      </c>
    </row>
    <row r="9" spans="2:13" x14ac:dyDescent="0.2">
      <c r="C9" s="6" t="s">
        <v>5</v>
      </c>
      <c r="D9" s="6">
        <v>0.04</v>
      </c>
    </row>
    <row r="10" spans="2:13" x14ac:dyDescent="0.2">
      <c r="C10" s="6" t="s">
        <v>7</v>
      </c>
      <c r="D10" s="6">
        <v>1</v>
      </c>
      <c r="H10" s="15">
        <f ca="1">XIRR(H13:H21,C13:C21)</f>
        <v>6.7628934979438796E-2</v>
      </c>
    </row>
    <row r="11" spans="2:13" x14ac:dyDescent="0.2">
      <c r="C11" s="13" t="s">
        <v>21</v>
      </c>
      <c r="D11" s="6">
        <v>98</v>
      </c>
    </row>
    <row r="12" spans="2:13" ht="33" thickBot="1" x14ac:dyDescent="0.25">
      <c r="B12" s="7" t="s">
        <v>10</v>
      </c>
      <c r="C12" s="7" t="s">
        <v>0</v>
      </c>
      <c r="D12" s="7" t="s">
        <v>1</v>
      </c>
      <c r="E12" s="7" t="s">
        <v>11</v>
      </c>
      <c r="F12" s="7" t="s">
        <v>2</v>
      </c>
      <c r="G12" s="7" t="s">
        <v>3</v>
      </c>
      <c r="H12" s="7" t="s">
        <v>20</v>
      </c>
      <c r="I12" s="7" t="s">
        <v>13</v>
      </c>
      <c r="J12" s="7" t="s">
        <v>25</v>
      </c>
      <c r="K12" s="7" t="s">
        <v>37</v>
      </c>
      <c r="L12" s="7" t="s">
        <v>35</v>
      </c>
      <c r="M12" s="7" t="s">
        <v>36</v>
      </c>
    </row>
    <row r="13" spans="2:13" ht="16" thickBot="1" x14ac:dyDescent="0.25">
      <c r="C13" s="21">
        <f ca="1">TODAY()+4</f>
        <v>45023</v>
      </c>
      <c r="D13" s="20"/>
      <c r="E13" s="20"/>
      <c r="F13" s="20"/>
      <c r="G13" s="20"/>
      <c r="H13" s="20">
        <f>-D11</f>
        <v>-98</v>
      </c>
      <c r="J13" s="18">
        <f>SUM(J15:J21)</f>
        <v>0</v>
      </c>
      <c r="K13" s="18">
        <f>+SUM(K14:K21)</f>
        <v>0</v>
      </c>
      <c r="L13" s="18">
        <f>+SUM(L14:L21)</f>
        <v>0</v>
      </c>
      <c r="M13" s="18">
        <f>+SUM(M14:M21)</f>
        <v>0</v>
      </c>
    </row>
    <row r="14" spans="2:13" x14ac:dyDescent="0.2">
      <c r="B14" s="1">
        <v>1</v>
      </c>
      <c r="C14" s="2">
        <v>43252</v>
      </c>
      <c r="D14" s="3">
        <v>0.04</v>
      </c>
      <c r="E14" s="3">
        <v>1</v>
      </c>
      <c r="F14" s="4">
        <f ca="1">IF(C14&lt;$C$13,0,(D14)*E14*100)</f>
        <v>0</v>
      </c>
      <c r="G14" s="4">
        <v>0</v>
      </c>
      <c r="H14" s="4">
        <f ca="1">F14+G14</f>
        <v>0</v>
      </c>
      <c r="I14" s="9">
        <f>E14*D14*100</f>
        <v>4</v>
      </c>
      <c r="J14" s="9"/>
      <c r="K14" s="9"/>
      <c r="L14" s="9"/>
      <c r="M14" s="9"/>
    </row>
    <row r="15" spans="2:13" x14ac:dyDescent="0.2">
      <c r="B15" s="1">
        <v>2</v>
      </c>
      <c r="C15" s="2">
        <v>43617</v>
      </c>
      <c r="D15" s="3">
        <v>0.04</v>
      </c>
      <c r="E15" s="3">
        <f>E14-G14/100</f>
        <v>1</v>
      </c>
      <c r="F15" s="4">
        <f t="shared" ref="F15:F21" ca="1" si="0">IF(C15&lt;$C$13,0,(D15)*E15*100)</f>
        <v>0</v>
      </c>
      <c r="G15" s="4">
        <v>0</v>
      </c>
      <c r="H15" s="4">
        <f t="shared" ref="H15:H21" ca="1" si="1">F15+G15</f>
        <v>0</v>
      </c>
      <c r="I15" s="9">
        <f t="shared" ref="I15:I21" si="2">E15*D15*100</f>
        <v>4</v>
      </c>
      <c r="J15" s="9"/>
      <c r="K15" s="9"/>
      <c r="L15" s="9"/>
      <c r="M15" s="9"/>
    </row>
    <row r="16" spans="2:13" x14ac:dyDescent="0.2">
      <c r="B16" s="1">
        <v>3</v>
      </c>
      <c r="C16" s="2">
        <v>43983</v>
      </c>
      <c r="D16" s="3">
        <v>0.04</v>
      </c>
      <c r="E16" s="3">
        <f t="shared" ref="E16:E21" si="3">E15-G15/100</f>
        <v>1</v>
      </c>
      <c r="F16" s="4">
        <f t="shared" ca="1" si="0"/>
        <v>0</v>
      </c>
      <c r="G16" s="4">
        <v>0</v>
      </c>
      <c r="H16" s="4">
        <f t="shared" ca="1" si="1"/>
        <v>0</v>
      </c>
      <c r="I16" s="9">
        <f t="shared" si="2"/>
        <v>4</v>
      </c>
      <c r="J16" s="9"/>
      <c r="K16" s="9"/>
      <c r="L16" s="9"/>
      <c r="M16" s="9"/>
    </row>
    <row r="17" spans="2:13" x14ac:dyDescent="0.2">
      <c r="B17" s="1">
        <v>4</v>
      </c>
      <c r="C17" s="2">
        <v>44348</v>
      </c>
      <c r="D17" s="3">
        <v>0.04</v>
      </c>
      <c r="E17" s="3">
        <f t="shared" si="3"/>
        <v>1</v>
      </c>
      <c r="F17" s="4">
        <f t="shared" ca="1" si="0"/>
        <v>0</v>
      </c>
      <c r="G17" s="4">
        <v>0</v>
      </c>
      <c r="H17" s="4">
        <f t="shared" ca="1" si="1"/>
        <v>0</v>
      </c>
      <c r="I17" s="9">
        <f t="shared" si="2"/>
        <v>4</v>
      </c>
      <c r="J17" s="9"/>
      <c r="K17" s="9"/>
      <c r="L17" s="9"/>
      <c r="M17" s="9"/>
    </row>
    <row r="18" spans="2:13" x14ac:dyDescent="0.2">
      <c r="B18" s="1">
        <v>5</v>
      </c>
      <c r="C18" s="22">
        <v>44713</v>
      </c>
      <c r="D18" s="3">
        <v>0.04</v>
      </c>
      <c r="E18" s="3">
        <f t="shared" si="3"/>
        <v>1</v>
      </c>
      <c r="F18" s="4">
        <f t="shared" ca="1" si="0"/>
        <v>0</v>
      </c>
      <c r="G18" s="4">
        <v>0</v>
      </c>
      <c r="H18" s="23">
        <f t="shared" ca="1" si="1"/>
        <v>0</v>
      </c>
      <c r="I18" s="9">
        <f t="shared" si="2"/>
        <v>4</v>
      </c>
      <c r="J18" s="9"/>
      <c r="K18" s="9"/>
      <c r="L18" s="9"/>
      <c r="M18" s="9"/>
    </row>
    <row r="19" spans="2:13" x14ac:dyDescent="0.2">
      <c r="B19" s="1">
        <v>6</v>
      </c>
      <c r="C19" s="22">
        <v>45078</v>
      </c>
      <c r="D19" s="3">
        <v>0.04</v>
      </c>
      <c r="E19" s="3">
        <f t="shared" si="3"/>
        <v>1</v>
      </c>
      <c r="F19" s="4">
        <f t="shared" ca="1" si="0"/>
        <v>4</v>
      </c>
      <c r="G19" s="4">
        <v>0</v>
      </c>
      <c r="H19" s="23">
        <f t="shared" ca="1" si="1"/>
        <v>4</v>
      </c>
      <c r="I19" s="9">
        <f t="shared" si="2"/>
        <v>4</v>
      </c>
      <c r="J19" s="9"/>
      <c r="K19" s="9"/>
      <c r="L19" s="9"/>
      <c r="M19" s="9"/>
    </row>
    <row r="20" spans="2:13" x14ac:dyDescent="0.2">
      <c r="B20" s="1">
        <v>7</v>
      </c>
      <c r="C20" s="22">
        <v>45444</v>
      </c>
      <c r="D20" s="3">
        <v>0.04</v>
      </c>
      <c r="E20" s="3">
        <f t="shared" si="3"/>
        <v>1</v>
      </c>
      <c r="F20" s="4">
        <f t="shared" ca="1" si="0"/>
        <v>4</v>
      </c>
      <c r="G20" s="4">
        <v>0</v>
      </c>
      <c r="H20" s="23">
        <f t="shared" ca="1" si="1"/>
        <v>4</v>
      </c>
      <c r="I20" s="9">
        <f t="shared" si="2"/>
        <v>4</v>
      </c>
      <c r="J20" s="9"/>
      <c r="K20" s="9"/>
      <c r="L20" s="9"/>
      <c r="M20" s="9"/>
    </row>
    <row r="21" spans="2:13" x14ac:dyDescent="0.2">
      <c r="B21" s="1">
        <v>8</v>
      </c>
      <c r="C21" s="22">
        <v>45809</v>
      </c>
      <c r="D21" s="3">
        <v>0.04</v>
      </c>
      <c r="E21" s="3">
        <f t="shared" si="3"/>
        <v>1</v>
      </c>
      <c r="F21" s="4">
        <f t="shared" ca="1" si="0"/>
        <v>4</v>
      </c>
      <c r="G21" s="4">
        <v>100</v>
      </c>
      <c r="H21" s="23">
        <f t="shared" ca="1" si="1"/>
        <v>104</v>
      </c>
      <c r="I21" s="9">
        <f t="shared" si="2"/>
        <v>4</v>
      </c>
      <c r="J21" s="17"/>
      <c r="K21" s="17"/>
      <c r="L21" s="17"/>
      <c r="M21" s="17"/>
    </row>
    <row r="22" spans="2:13" x14ac:dyDescent="0.2">
      <c r="H22" s="25">
        <f ca="1">SUM(H15:H21)</f>
        <v>112</v>
      </c>
      <c r="J22" s="26"/>
      <c r="K22" s="26"/>
      <c r="L22" s="26"/>
      <c r="M22" s="26"/>
    </row>
    <row r="23" spans="2:13" x14ac:dyDescent="0.2">
      <c r="B23" s="6" t="s">
        <v>14</v>
      </c>
      <c r="C23" s="5">
        <f ca="1">TODAY()+3</f>
        <v>45022</v>
      </c>
    </row>
    <row r="24" spans="2:13" x14ac:dyDescent="0.2">
      <c r="B24" s="6" t="s">
        <v>15</v>
      </c>
      <c r="C24" s="6">
        <f ca="1">C23-C18</f>
        <v>309</v>
      </c>
    </row>
    <row r="25" spans="2:13" x14ac:dyDescent="0.2">
      <c r="B25" s="6" t="s">
        <v>16</v>
      </c>
      <c r="C25" s="6">
        <v>360</v>
      </c>
    </row>
    <row r="26" spans="2:13" x14ac:dyDescent="0.2">
      <c r="B26" s="6" t="s">
        <v>17</v>
      </c>
      <c r="C26" s="12">
        <f ca="1">F19*(C24/C25)</f>
        <v>3.4333333333333331</v>
      </c>
      <c r="E26" s="10"/>
    </row>
    <row r="27" spans="2:13" x14ac:dyDescent="0.2">
      <c r="B27" s="6" t="s">
        <v>18</v>
      </c>
      <c r="C27" s="11">
        <f ca="1">E14*100+C26</f>
        <v>103.43333333333334</v>
      </c>
      <c r="E27" s="10"/>
    </row>
    <row r="28" spans="2:13" x14ac:dyDescent="0.2">
      <c r="B28" s="13" t="s">
        <v>22</v>
      </c>
      <c r="C28" s="6">
        <v>98</v>
      </c>
    </row>
    <row r="29" spans="2:13" x14ac:dyDescent="0.2">
      <c r="B29" s="6" t="s">
        <v>19</v>
      </c>
      <c r="C29" s="14">
        <f ca="1">C28/C27</f>
        <v>0.94747019013857559</v>
      </c>
      <c r="E29" s="10"/>
    </row>
    <row r="30" spans="2:13" x14ac:dyDescent="0.2">
      <c r="B30" s="6" t="s">
        <v>23</v>
      </c>
      <c r="C30" s="15">
        <f ca="1">F19/(D11-C26)</f>
        <v>4.2298202326401128E-2</v>
      </c>
      <c r="E30" s="10"/>
    </row>
    <row r="31" spans="2:13" x14ac:dyDescent="0.2">
      <c r="B31" s="6" t="s">
        <v>24</v>
      </c>
      <c r="C31" s="15">
        <f ca="1">XIRR(H13:H21,C13:C21)</f>
        <v>6.7628934979438796E-2</v>
      </c>
      <c r="E31" s="10"/>
    </row>
    <row r="34" spans="3:9" x14ac:dyDescent="0.2">
      <c r="C34" s="15"/>
      <c r="E34" s="10"/>
    </row>
    <row r="37" spans="3:9" x14ac:dyDescent="0.2">
      <c r="I3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TIR</vt:lpstr>
      <vt:lpstr>PPV</vt:lpstr>
      <vt:lpstr>DURATION</vt:lpstr>
      <vt:lpstr>MOD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TRUCCO</dc:creator>
  <cp:lastModifiedBy>Federico Lopez</cp:lastModifiedBy>
  <dcterms:created xsi:type="dcterms:W3CDTF">2017-08-27T14:36:01Z</dcterms:created>
  <dcterms:modified xsi:type="dcterms:W3CDTF">2023-04-03T22:33:17Z</dcterms:modified>
</cp:coreProperties>
</file>