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delopez/Library/CloudStorage/OneDrive-Personal/Documents/UDESA/05_Cuatrimestre/MercadoCapitales/5_PORTFOLIO/Clases/"/>
    </mc:Choice>
  </mc:AlternateContent>
  <xr:revisionPtr revIDLastSave="0" documentId="13_ncr:1_{9979E3A5-D804-DD4D-BF51-CCF519AA7647}" xr6:coauthVersionLast="47" xr6:coauthVersionMax="47" xr10:uidLastSave="{00000000-0000-0000-0000-000000000000}"/>
  <bookViews>
    <workbookView xWindow="0" yWindow="880" windowWidth="35920" windowHeight="19140" tabRatio="835" activeTab="4" xr2:uid="{00000000-000D-0000-FFFF-FFFF00000000}"/>
  </bookViews>
  <sheets>
    <sheet name="Calculo de Beta" sheetId="13" r:id="rId1"/>
    <sheet name="Sigma Min Portfolio 3 activos" sheetId="7" r:id="rId2"/>
    <sheet name="Efficient Portfolios CAPM A1" sheetId="18" r:id="rId3"/>
    <sheet name="Sigma Min Portfolio 3 activos 2" sheetId="16" r:id="rId4"/>
    <sheet name="Efficient Portfolios CAPM A2" sheetId="17" r:id="rId5"/>
    <sheet name="Ratios de Performance" sheetId="15" r:id="rId6"/>
  </sheets>
  <definedNames>
    <definedName name="solver_adj" localSheetId="2" hidden="1">'Efficient Portfolios CAPM A1'!$C$13:$E$13</definedName>
    <definedName name="solver_adj" localSheetId="4" hidden="1">'Efficient Portfolios CAPM A2'!$C$13:$E$13</definedName>
    <definedName name="solver_adj" localSheetId="1" hidden="1">'Sigma Min Portfolio 3 activos'!$C$13:$E$13</definedName>
    <definedName name="solver_adj" localSheetId="3" hidden="1">'Sigma Min Portfolio 3 activos 2'!$C$13:$E$13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3" hidden="1">0.0001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eng" localSheetId="2" hidden="1">1</definedName>
    <definedName name="solver_eng" localSheetId="4" hidden="1">1</definedName>
    <definedName name="solver_eng" localSheetId="1" hidden="1">1</definedName>
    <definedName name="solver_eng" localSheetId="3" hidden="1">1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itr" localSheetId="2" hidden="1">2147483647</definedName>
    <definedName name="solver_itr" localSheetId="4" hidden="1">2147483647</definedName>
    <definedName name="solver_itr" localSheetId="1" hidden="1">2147483647</definedName>
    <definedName name="solver_itr" localSheetId="3" hidden="1">2147483647</definedName>
    <definedName name="solver_lhs1" localSheetId="2" hidden="1">'Efficient Portfolios CAPM A1'!$E$15</definedName>
    <definedName name="solver_lhs1" localSheetId="4" hidden="1">'Efficient Portfolios CAPM A2'!$E$15</definedName>
    <definedName name="solver_lhs1" localSheetId="1" hidden="1">'Sigma Min Portfolio 3 activos'!$E$15</definedName>
    <definedName name="solver_lhs1" localSheetId="3" hidden="1">'Sigma Min Portfolio 3 activos 2'!$E$15</definedName>
    <definedName name="solver_lhs2" localSheetId="1" hidden="1">'Sigma Min Portfolio 3 activos'!$F$13</definedName>
    <definedName name="solver_lhs2" localSheetId="3" hidden="1">'Sigma Min Portfolio 3 activos 2'!$F$13</definedName>
    <definedName name="solver_mip" localSheetId="2" hidden="1">2147483647</definedName>
    <definedName name="solver_mip" localSheetId="4" hidden="1">2147483647</definedName>
    <definedName name="solver_mip" localSheetId="1" hidden="1">2147483647</definedName>
    <definedName name="solver_mip" localSheetId="3" hidden="1">2147483647</definedName>
    <definedName name="solver_mni" localSheetId="2" hidden="1">30</definedName>
    <definedName name="solver_mni" localSheetId="4" hidden="1">30</definedName>
    <definedName name="solver_mni" localSheetId="1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1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1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1" hidden="1">1</definedName>
    <definedName name="solver_neg" localSheetId="3" hidden="1">2</definedName>
    <definedName name="solver_nod" localSheetId="2" hidden="1">2147483647</definedName>
    <definedName name="solver_nod" localSheetId="4" hidden="1">2147483647</definedName>
    <definedName name="solver_nod" localSheetId="1" hidden="1">2147483647</definedName>
    <definedName name="solver_nod" localSheetId="3" hidden="1">2147483647</definedName>
    <definedName name="solver_num" localSheetId="2" hidden="1">1</definedName>
    <definedName name="solver_num" localSheetId="4" hidden="1">1</definedName>
    <definedName name="solver_num" localSheetId="1" hidden="1">2</definedName>
    <definedName name="solver_num" localSheetId="3" hidden="1">2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opt" localSheetId="2" hidden="1">'Efficient Portfolios CAPM A1'!$H$13</definedName>
    <definedName name="solver_opt" localSheetId="4" hidden="1">'Efficient Portfolios CAPM A2'!$H$13</definedName>
    <definedName name="solver_opt" localSheetId="1" hidden="1">'Sigma Min Portfolio 3 activos'!$G$13</definedName>
    <definedName name="solver_opt" localSheetId="3" hidden="1">'Sigma Min Portfolio 3 activos 2'!$G$13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rbv" localSheetId="2" hidden="1">1</definedName>
    <definedName name="solver_rbv" localSheetId="4" hidden="1">1</definedName>
    <definedName name="solver_rbv" localSheetId="1" hidden="1">1</definedName>
    <definedName name="solver_rbv" localSheetId="3" hidden="1">1</definedName>
    <definedName name="solver_rel1" localSheetId="2" hidden="1">2</definedName>
    <definedName name="solver_rel1" localSheetId="4" hidden="1">2</definedName>
    <definedName name="solver_rel1" localSheetId="1" hidden="1">2</definedName>
    <definedName name="solver_rel1" localSheetId="3" hidden="1">2</definedName>
    <definedName name="solver_rel2" localSheetId="1" hidden="1">2</definedName>
    <definedName name="solver_rel2" localSheetId="3" hidden="1">2</definedName>
    <definedName name="solver_rhs1" localSheetId="2" hidden="1">1</definedName>
    <definedName name="solver_rhs1" localSheetId="4" hidden="1">1</definedName>
    <definedName name="solver_rhs1" localSheetId="1" hidden="1">1</definedName>
    <definedName name="solver_rhs1" localSheetId="3" hidden="1">1</definedName>
    <definedName name="solver_rhs2" localSheetId="1" hidden="1">'Sigma Min Portfolio 3 activos'!$F$34</definedName>
    <definedName name="solver_rhs2" localSheetId="3" hidden="1">'Sigma Min Portfolio 3 activos 2'!$F$43</definedName>
    <definedName name="solver_rlx" localSheetId="2" hidden="1">2</definedName>
    <definedName name="solver_rlx" localSheetId="4" hidden="1">2</definedName>
    <definedName name="solver_rlx" localSheetId="1" hidden="1">2</definedName>
    <definedName name="solver_rlx" localSheetId="3" hidden="1">2</definedName>
    <definedName name="solver_rsd" localSheetId="2" hidden="1">0</definedName>
    <definedName name="solver_rsd" localSheetId="4" hidden="1">0</definedName>
    <definedName name="solver_rsd" localSheetId="1" hidden="1">0</definedName>
    <definedName name="solver_rsd" localSheetId="3" hidden="1">0</definedName>
    <definedName name="solver_scl" localSheetId="2" hidden="1">1</definedName>
    <definedName name="solver_scl" localSheetId="4" hidden="1">1</definedName>
    <definedName name="solver_scl" localSheetId="1" hidden="1">1</definedName>
    <definedName name="solver_scl" localSheetId="3" hidden="1">1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ssz" localSheetId="4" hidden="1">100</definedName>
    <definedName name="solver_ssz" localSheetId="1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1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1" hidden="1">0.01</definedName>
    <definedName name="solver_tol" localSheetId="3" hidden="1">0.01</definedName>
    <definedName name="solver_typ" localSheetId="2" hidden="1">1</definedName>
    <definedName name="solver_typ" localSheetId="4" hidden="1">1</definedName>
    <definedName name="solver_typ" localSheetId="1" hidden="1">2</definedName>
    <definedName name="solver_typ" localSheetId="3" hidden="1">2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4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7" l="1"/>
  <c r="E33" i="7"/>
  <c r="C33" i="7"/>
  <c r="G29" i="7"/>
  <c r="H29" i="7"/>
  <c r="I29" i="7"/>
  <c r="B4" i="7"/>
  <c r="B4" i="17"/>
  <c r="B4" i="16"/>
  <c r="B4" i="18"/>
  <c r="J29" i="7" l="1"/>
  <c r="P42" i="18"/>
  <c r="P43" i="18" s="1"/>
  <c r="I29" i="18"/>
  <c r="H29" i="18"/>
  <c r="G29" i="18"/>
  <c r="I28" i="18"/>
  <c r="H28" i="18"/>
  <c r="G28" i="18"/>
  <c r="I27" i="18"/>
  <c r="H27" i="18"/>
  <c r="G27" i="18"/>
  <c r="I26" i="18"/>
  <c r="H26" i="18"/>
  <c r="G26" i="18"/>
  <c r="I25" i="18"/>
  <c r="H25" i="18"/>
  <c r="G25" i="18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E15" i="18"/>
  <c r="E12" i="18"/>
  <c r="D12" i="18"/>
  <c r="C12" i="18"/>
  <c r="L7" i="18" l="1"/>
  <c r="K11" i="18" s="1"/>
  <c r="J29" i="18"/>
  <c r="K6" i="18"/>
  <c r="K10" i="18" s="1"/>
  <c r="L5" i="18"/>
  <c r="J5" i="18"/>
  <c r="J24" i="18"/>
  <c r="J23" i="18"/>
  <c r="H4" i="18"/>
  <c r="J28" i="18"/>
  <c r="J27" i="18"/>
  <c r="L6" i="18"/>
  <c r="J20" i="18"/>
  <c r="H9" i="18"/>
  <c r="K7" i="18"/>
  <c r="J21" i="18"/>
  <c r="J19" i="18"/>
  <c r="J25" i="18"/>
  <c r="J26" i="18"/>
  <c r="P44" i="18"/>
  <c r="H5" i="18"/>
  <c r="H6" i="18"/>
  <c r="H7" i="18"/>
  <c r="H8" i="18"/>
  <c r="J6" i="18"/>
  <c r="J7" i="18"/>
  <c r="J22" i="18"/>
  <c r="K5" i="18"/>
  <c r="P42" i="17"/>
  <c r="P43" i="17" s="1"/>
  <c r="P44" i="17" s="1"/>
  <c r="P45" i="17" s="1"/>
  <c r="P46" i="17" s="1"/>
  <c r="P47" i="17" s="1"/>
  <c r="P48" i="17" s="1"/>
  <c r="P49" i="17" s="1"/>
  <c r="P50" i="17" s="1"/>
  <c r="P51" i="17" s="1"/>
  <c r="I29" i="17"/>
  <c r="H29" i="17"/>
  <c r="G29" i="17"/>
  <c r="I28" i="17"/>
  <c r="H28" i="17"/>
  <c r="G28" i="17"/>
  <c r="I27" i="17"/>
  <c r="H27" i="17"/>
  <c r="G27" i="17"/>
  <c r="I26" i="17"/>
  <c r="H26" i="17"/>
  <c r="G26" i="17"/>
  <c r="I25" i="17"/>
  <c r="H25" i="17"/>
  <c r="G25" i="17"/>
  <c r="I24" i="17"/>
  <c r="H24" i="17"/>
  <c r="G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E15" i="17"/>
  <c r="E12" i="17"/>
  <c r="D12" i="17"/>
  <c r="C12" i="17"/>
  <c r="K9" i="18" l="1"/>
  <c r="G13" i="18"/>
  <c r="J6" i="17"/>
  <c r="J22" i="17"/>
  <c r="J24" i="17"/>
  <c r="J28" i="17"/>
  <c r="J5" i="17"/>
  <c r="K9" i="17" s="1"/>
  <c r="K6" i="17"/>
  <c r="K10" i="17" s="1"/>
  <c r="L7" i="17"/>
  <c r="J29" i="17"/>
  <c r="J26" i="17"/>
  <c r="H5" i="17"/>
  <c r="J23" i="17"/>
  <c r="H6" i="17"/>
  <c r="P45" i="18"/>
  <c r="L6" i="17"/>
  <c r="J7" i="17"/>
  <c r="H8" i="17"/>
  <c r="J21" i="17"/>
  <c r="J27" i="17"/>
  <c r="H7" i="17"/>
  <c r="H9" i="17"/>
  <c r="J20" i="17"/>
  <c r="J25" i="17"/>
  <c r="K5" i="17"/>
  <c r="K7" i="17"/>
  <c r="J19" i="17"/>
  <c r="H4" i="17"/>
  <c r="L5" i="17"/>
  <c r="I29" i="16"/>
  <c r="H29" i="16"/>
  <c r="G29" i="16"/>
  <c r="I28" i="16"/>
  <c r="H28" i="16"/>
  <c r="G28" i="16"/>
  <c r="I27" i="16"/>
  <c r="H27" i="16"/>
  <c r="G27" i="16"/>
  <c r="I26" i="16"/>
  <c r="H26" i="16"/>
  <c r="G26" i="16"/>
  <c r="I25" i="16"/>
  <c r="H25" i="16"/>
  <c r="G25" i="16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E15" i="16"/>
  <c r="E12" i="16"/>
  <c r="D12" i="16"/>
  <c r="C12" i="16"/>
  <c r="E15" i="7"/>
  <c r="K27" i="18" l="1"/>
  <c r="K6" i="16"/>
  <c r="K10" i="16" s="1"/>
  <c r="K11" i="17"/>
  <c r="L7" i="16"/>
  <c r="K11" i="16" s="1"/>
  <c r="J5" i="16"/>
  <c r="K9" i="16" s="1"/>
  <c r="G13" i="17"/>
  <c r="K24" i="18"/>
  <c r="K25" i="18"/>
  <c r="K28" i="18"/>
  <c r="K22" i="18"/>
  <c r="K20" i="18"/>
  <c r="K19" i="18"/>
  <c r="K26" i="18"/>
  <c r="K23" i="18"/>
  <c r="K29" i="18"/>
  <c r="K21" i="18"/>
  <c r="P46" i="18"/>
  <c r="F13" i="17"/>
  <c r="K20" i="17" s="1"/>
  <c r="L13" i="17"/>
  <c r="M13" i="17"/>
  <c r="J21" i="16"/>
  <c r="J25" i="16"/>
  <c r="J29" i="16"/>
  <c r="H7" i="16"/>
  <c r="J24" i="16"/>
  <c r="J20" i="16"/>
  <c r="L6" i="16"/>
  <c r="H4" i="16"/>
  <c r="L5" i="16"/>
  <c r="H6" i="16"/>
  <c r="J19" i="16"/>
  <c r="J22" i="16"/>
  <c r="K7" i="16"/>
  <c r="J23" i="16"/>
  <c r="J26" i="16"/>
  <c r="J28" i="16"/>
  <c r="J27" i="16"/>
  <c r="H5" i="16"/>
  <c r="H8" i="16"/>
  <c r="J6" i="16"/>
  <c r="J7" i="16"/>
  <c r="H9" i="16"/>
  <c r="K5" i="16"/>
  <c r="G20" i="7"/>
  <c r="G21" i="7"/>
  <c r="G22" i="7"/>
  <c r="G23" i="7"/>
  <c r="G24" i="7"/>
  <c r="G25" i="7"/>
  <c r="G26" i="7"/>
  <c r="G27" i="7"/>
  <c r="G28" i="7"/>
  <c r="G19" i="7"/>
  <c r="H4" i="7" l="1"/>
  <c r="G13" i="16"/>
  <c r="K9" i="7"/>
  <c r="K26" i="17"/>
  <c r="K29" i="17"/>
  <c r="K25" i="17"/>
  <c r="H13" i="17"/>
  <c r="Q42" i="17" s="1"/>
  <c r="K21" i="17"/>
  <c r="P47" i="18"/>
  <c r="K24" i="17"/>
  <c r="K28" i="17"/>
  <c r="K19" i="17"/>
  <c r="K23" i="17"/>
  <c r="K27" i="17"/>
  <c r="K22" i="17"/>
  <c r="K13" i="16"/>
  <c r="L13" i="16"/>
  <c r="F13" i="16"/>
  <c r="K26" i="16" s="1"/>
  <c r="Q41" i="17" l="1"/>
  <c r="Q43" i="17"/>
  <c r="Q44" i="17"/>
  <c r="P48" i="18"/>
  <c r="Q45" i="17"/>
  <c r="K23" i="16"/>
  <c r="K21" i="16"/>
  <c r="K24" i="16"/>
  <c r="K29" i="16"/>
  <c r="K25" i="16"/>
  <c r="K19" i="16"/>
  <c r="K28" i="16"/>
  <c r="K22" i="16"/>
  <c r="K20" i="16"/>
  <c r="K27" i="16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B6" i="13"/>
  <c r="E23" i="13" l="1"/>
  <c r="E22" i="13"/>
  <c r="P49" i="18"/>
  <c r="Q46" i="17"/>
  <c r="P50" i="18" l="1"/>
  <c r="Q47" i="17"/>
  <c r="P51" i="18" l="1"/>
  <c r="Q48" i="17"/>
  <c r="Q49" i="17" l="1"/>
  <c r="D12" i="7"/>
  <c r="E12" i="7"/>
  <c r="C12" i="7"/>
  <c r="I20" i="7"/>
  <c r="I21" i="7"/>
  <c r="I22" i="7"/>
  <c r="I23" i="7"/>
  <c r="I24" i="7"/>
  <c r="I25" i="7"/>
  <c r="I26" i="7"/>
  <c r="I27" i="7"/>
  <c r="I28" i="7"/>
  <c r="I19" i="7"/>
  <c r="K11" i="7" l="1"/>
  <c r="Q51" i="17"/>
  <c r="Q50" i="17"/>
  <c r="H6" i="7"/>
  <c r="H28" i="7"/>
  <c r="H27" i="7"/>
  <c r="H26" i="7"/>
  <c r="H25" i="7"/>
  <c r="H24" i="7"/>
  <c r="H23" i="7"/>
  <c r="H22" i="7"/>
  <c r="H21" i="7"/>
  <c r="H20" i="7"/>
  <c r="H19" i="7"/>
  <c r="H5" i="7" l="1"/>
  <c r="F13" i="7" s="1"/>
  <c r="K10" i="7"/>
  <c r="H8" i="7"/>
  <c r="H7" i="7"/>
  <c r="J19" i="7"/>
  <c r="H9" i="7"/>
  <c r="J20" i="7"/>
  <c r="J22" i="7"/>
  <c r="J24" i="7"/>
  <c r="J26" i="7"/>
  <c r="J28" i="7"/>
  <c r="J21" i="7"/>
  <c r="J23" i="7"/>
  <c r="J25" i="7"/>
  <c r="J27" i="7"/>
  <c r="G13" i="7" l="1"/>
  <c r="K21" i="7" l="1"/>
  <c r="K29" i="7"/>
  <c r="K27" i="7"/>
  <c r="K25" i="7"/>
  <c r="K26" i="7"/>
  <c r="K22" i="7"/>
  <c r="K19" i="7"/>
  <c r="K28" i="7"/>
  <c r="K23" i="7"/>
  <c r="K20" i="7"/>
  <c r="K24" i="7"/>
</calcChain>
</file>

<file path=xl/sharedStrings.xml><?xml version="1.0" encoding="utf-8"?>
<sst xmlns="http://schemas.openxmlformats.org/spreadsheetml/2006/main" count="122" uniqueCount="59">
  <si>
    <t>Probabilidad</t>
  </si>
  <si>
    <t>Timestamp</t>
  </si>
  <si>
    <t>Trade Close</t>
  </si>
  <si>
    <t>Portfolio:</t>
  </si>
  <si>
    <t>Activos Individuales</t>
  </si>
  <si>
    <t>Matrix de varianzas y Covarianzas</t>
  </si>
  <si>
    <t>Verificación en Portfolio Sintético:</t>
  </si>
  <si>
    <t>.MERV</t>
  </si>
  <si>
    <t>YPFD.BA</t>
  </si>
  <si>
    <t>Combinación de tres activos riesgosos</t>
  </si>
  <si>
    <t>Capital Market Line (CML)</t>
  </si>
  <si>
    <t>Frontera de Activos Riesgosos</t>
  </si>
  <si>
    <t>C</t>
  </si>
  <si>
    <t>Usando la Función PENDIENTE</t>
  </si>
  <si>
    <t>Usando la Función INTERSECCION.EJE</t>
  </si>
  <si>
    <t>Cálculo de Beta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</si>
  <si>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</si>
  <si>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</si>
  <si>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</si>
  <si>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</si>
  <si>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</si>
  <si>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</si>
  <si>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</si>
  <si>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</si>
  <si>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</si>
  <si>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</si>
  <si>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</si>
  <si>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</si>
  <si>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</si>
  <si>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</si>
  <si>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</si>
  <si>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</si>
  <si>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</si>
  <si>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</si>
  <si>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</si>
  <si>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Inferior 95%</t>
  </si>
  <si>
    <t>Superior 95%</t>
  </si>
  <si>
    <t>Inferior 95,0%</t>
  </si>
  <si>
    <t>Superior 95,0%</t>
  </si>
  <si>
    <t>Variable X 1</t>
  </si>
  <si>
    <t>Un fondo de inversión contrató a 3 portfolio managers cada uno de los cuales es responsable de invertir un tercio del fondo.</t>
  </si>
  <si>
    <t>La información de los resultados de las inversiones de los tres managers es:</t>
  </si>
  <si>
    <t>MANAGER</t>
  </si>
  <si>
    <t>X</t>
  </si>
  <si>
    <t>Y</t>
  </si>
  <si>
    <t>Z</t>
  </si>
  <si>
    <t>MERCADO</t>
  </si>
  <si>
    <t>TASA LIBRE DE RIESGO</t>
  </si>
  <si>
    <t>RETORNO</t>
  </si>
  <si>
    <t>Calcule el retorno Esperado, el ratio de Sharpe, el ratio de Treynor y el alpha de Jensen. Interprete.</t>
  </si>
  <si>
    <t>Sharpe Ratio</t>
  </si>
  <si>
    <t>Treynor Ratio</t>
  </si>
  <si>
    <t>Activo h</t>
  </si>
  <si>
    <t>GGAL.BA</t>
  </si>
  <si>
    <t>TXAR.BA</t>
  </si>
  <si>
    <t>PAMP.BA</t>
  </si>
  <si>
    <t>CRES.BA</t>
  </si>
  <si>
    <t>x</t>
  </si>
  <si>
    <t>BBAR.BA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</si>
</sst>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_-;\-* #,##0.00_-;_-* &quot;-&quot;??_-;_-@_-"/>
    <numFmt numFmtId="165" formatCode="_-* #,##0.0000_-;\-* #,##0.0000_-;_-* &quot;-&quot;??_-;_-@_-"/>
    <numFmt numFmtId="166" formatCode="0.000%"/>
    <numFmt numFmtId="167" formatCode="0.0%"/>
    <numFmt numFmtId="168" formatCode="0.0000"/>
    <numFmt numFmtId="169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/>
    <xf numFmtId="9" fontId="0" fillId="2" borderId="0" xfId="0" applyNumberFormat="1" applyFill="1"/>
    <xf numFmtId="9" fontId="0" fillId="2" borderId="0" xfId="2" applyFont="1" applyFill="1"/>
    <xf numFmtId="10" fontId="0" fillId="2" borderId="0" xfId="2" applyNumberFormat="1" applyFont="1" applyFill="1"/>
    <xf numFmtId="166" fontId="0" fillId="2" borderId="0" xfId="2" applyNumberFormat="1" applyFont="1" applyFill="1"/>
    <xf numFmtId="165" fontId="0" fillId="2" borderId="0" xfId="0" applyNumberFormat="1" applyFill="1"/>
    <xf numFmtId="14" fontId="0" fillId="2" borderId="0" xfId="0" applyNumberFormat="1" applyFill="1"/>
    <xf numFmtId="164" fontId="0" fillId="2" borderId="0" xfId="1" applyFont="1" applyFill="1"/>
    <xf numFmtId="14" fontId="0" fillId="2" borderId="0" xfId="1" applyNumberFormat="1" applyFont="1" applyFill="1"/>
    <xf numFmtId="2" fontId="0" fillId="2" borderId="0" xfId="1" applyNumberFormat="1" applyFont="1" applyFill="1"/>
    <xf numFmtId="0" fontId="0" fillId="4" borderId="0" xfId="0" applyFill="1"/>
    <xf numFmtId="10" fontId="0" fillId="4" borderId="0" xfId="2" applyNumberFormat="1" applyFont="1" applyFill="1"/>
    <xf numFmtId="166" fontId="0" fillId="4" borderId="0" xfId="2" applyNumberFormat="1" applyFont="1" applyFill="1"/>
    <xf numFmtId="10" fontId="0" fillId="2" borderId="0" xfId="0" applyNumberFormat="1" applyFill="1"/>
    <xf numFmtId="167" fontId="0" fillId="2" borderId="0" xfId="0" applyNumberFormat="1" applyFill="1"/>
    <xf numFmtId="166" fontId="0" fillId="4" borderId="0" xfId="1" applyNumberFormat="1" applyFont="1" applyFill="1"/>
    <xf numFmtId="10" fontId="0" fillId="3" borderId="0" xfId="0" applyNumberFormat="1" applyFill="1"/>
    <xf numFmtId="166" fontId="0" fillId="3" borderId="0" xfId="2" applyNumberFormat="1" applyFont="1" applyFill="1"/>
    <xf numFmtId="0" fontId="3" fillId="2" borderId="0" xfId="0" applyFont="1" applyFill="1" applyAlignment="1">
      <alignment horizontal="center"/>
    </xf>
    <xf numFmtId="0" fontId="0" fillId="2" borderId="1" xfId="0" applyFill="1" applyBorder="1"/>
    <xf numFmtId="167" fontId="0" fillId="2" borderId="0" xfId="1" applyNumberFormat="1" applyFont="1" applyFill="1"/>
    <xf numFmtId="0" fontId="0" fillId="2" borderId="0" xfId="0" applyFill="1" applyAlignment="1">
      <alignment horizontal="center"/>
    </xf>
    <xf numFmtId="166" fontId="0" fillId="2" borderId="0" xfId="0" applyNumberFormat="1" applyFill="1"/>
    <xf numFmtId="168" fontId="0" fillId="2" borderId="0" xfId="1" applyNumberFormat="1" applyFont="1" applyFill="1"/>
    <xf numFmtId="0" fontId="5" fillId="2" borderId="6" xfId="0" applyFont="1" applyFill="1" applyBorder="1" applyAlignment="1">
      <alignment horizontal="centerContinuous"/>
    </xf>
    <xf numFmtId="0" fontId="0" fillId="2" borderId="2" xfId="0" applyFill="1" applyBorder="1"/>
    <xf numFmtId="0" fontId="5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/>
    <xf numFmtId="0" fontId="1" fillId="0" borderId="2" xfId="0" applyFont="1" applyBorder="1"/>
    <xf numFmtId="10" fontId="0" fillId="0" borderId="0" xfId="2" applyNumberFormat="1" applyFont="1"/>
    <xf numFmtId="169" fontId="0" fillId="0" borderId="0" xfId="1" applyNumberFormat="1" applyFont="1"/>
    <xf numFmtId="10" fontId="0" fillId="0" borderId="0" xfId="0" applyNumberFormat="1"/>
    <xf numFmtId="0" fontId="1" fillId="2" borderId="2" xfId="0" applyFont="1" applyFill="1" applyBorder="1"/>
    <xf numFmtId="10" fontId="0" fillId="3" borderId="0" xfId="2" applyNumberFormat="1" applyFont="1" applyFill="1"/>
    <xf numFmtId="0" fontId="0" fillId="5" borderId="0" xfId="0" applyFill="1"/>
    <xf numFmtId="167" fontId="0" fillId="5" borderId="0" xfId="0" applyNumberFormat="1" applyFill="1"/>
    <xf numFmtId="10" fontId="0" fillId="5" borderId="0" xfId="0" applyNumberFormat="1" applyFill="1"/>
    <xf numFmtId="166" fontId="0" fillId="5" borderId="0" xfId="0" applyNumberFormat="1" applyFill="1"/>
    <xf numFmtId="9" fontId="0" fillId="2" borderId="0" xfId="1" applyNumberFormat="1" applyFont="1" applyFill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7A1C6C6-028C-415F-B747-67EE77DD6B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Rendimientos</a:t>
            </a:r>
            <a:r>
              <a:rPr lang="es-AR" b="1" baseline="0"/>
              <a:t> de YPFD y MERVAL</a:t>
            </a:r>
            <a:endParaRPr lang="es-AR" b="1"/>
          </a:p>
        </c:rich>
      </c:tx>
      <c:layout>
        <c:manualLayout>
          <c:xMode val="edge"/>
          <c:yMode val="edge"/>
          <c:x val="0.220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'Calculo de Beta'!$I$8:$I$16</c:f>
              <c:numCache>
                <c:formatCode>0%</c:formatCode>
                <c:ptCount val="9"/>
                <c:pt idx="0">
                  <c:v>0.36089903042538657</c:v>
                </c:pt>
                <c:pt idx="1">
                  <c:v>0.44904481130055385</c:v>
                </c:pt>
                <c:pt idx="2">
                  <c:v>0.7771521207263874</c:v>
                </c:pt>
                <c:pt idx="3">
                  <c:v>7.5481590943326203E-3</c:v>
                </c:pt>
                <c:pt idx="4">
                  <c:v>0.37563233783990924</c:v>
                </c:pt>
                <c:pt idx="5">
                  <c:v>0.22929581696419665</c:v>
                </c:pt>
                <c:pt idx="6">
                  <c:v>0.63001818004708121</c:v>
                </c:pt>
                <c:pt idx="7">
                  <c:v>1.4201778895860135</c:v>
                </c:pt>
                <c:pt idx="8">
                  <c:v>0.58637523633605493</c:v>
                </c:pt>
              </c:numCache>
            </c:numRef>
          </c:xVal>
          <c:yVal>
            <c:numRef>
              <c:f>'Calculo de Beta'!$H$8:$H$16</c:f>
              <c:numCache>
                <c:formatCode>0%</c:formatCode>
                <c:ptCount val="9"/>
                <c:pt idx="0">
                  <c:v>-0.29906776969403304</c:v>
                </c:pt>
                <c:pt idx="1">
                  <c:v>0.18659286706238257</c:v>
                </c:pt>
                <c:pt idx="2">
                  <c:v>0.64438349239497905</c:v>
                </c:pt>
                <c:pt idx="3">
                  <c:v>0.19801402841861532</c:v>
                </c:pt>
                <c:pt idx="4">
                  <c:v>0.72009625303455793</c:v>
                </c:pt>
                <c:pt idx="5">
                  <c:v>-0.19056229584694356</c:v>
                </c:pt>
                <c:pt idx="6">
                  <c:v>0.12192837068530665</c:v>
                </c:pt>
                <c:pt idx="7">
                  <c:v>3.0430984648981947</c:v>
                </c:pt>
                <c:pt idx="8">
                  <c:v>0.67885681605159898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B-48D4-9915-A5A41E143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728"/>
        <c:axId val="82847456"/>
      </c:scatterChart>
      <c:valAx>
        <c:axId val="828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Rendimiento de MERVAL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47456"/>
        <c:crosses val="autoZero"/>
        <c:crossBetween val="midCat"/>
      </c:valAx>
      <c:valAx>
        <c:axId val="82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Rendimiento de BMA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4076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Rendimientos</a:t>
            </a:r>
            <a:r>
              <a:rPr lang="es-AR" b="1" baseline="0"/>
              <a:t> de YPFD y MERVAL</a:t>
            </a:r>
            <a:endParaRPr lang="es-AR" b="1"/>
          </a:p>
        </c:rich>
      </c:tx>
      <c:layout>
        <c:manualLayout>
          <c:xMode val="edge"/>
          <c:yMode val="edge"/>
          <c:x val="0.220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'Calculo de Beta'!$I$8:$I$31</c:f>
              <c:numCache>
                <c:formatCode>0%</c:formatCode>
                <c:ptCount val="24"/>
                <c:pt idx="0">
                  <c:v>0.36089903042538657</c:v>
                </c:pt>
                <c:pt idx="1">
                  <c:v>0.44904481130055385</c:v>
                </c:pt>
                <c:pt idx="2">
                  <c:v>0.7771521207263874</c:v>
                </c:pt>
                <c:pt idx="3">
                  <c:v>7.5481590943326203E-3</c:v>
                </c:pt>
                <c:pt idx="4">
                  <c:v>0.37563233783990924</c:v>
                </c:pt>
                <c:pt idx="5">
                  <c:v>0.22929581696419665</c:v>
                </c:pt>
                <c:pt idx="6">
                  <c:v>0.63001818004708121</c:v>
                </c:pt>
                <c:pt idx="7">
                  <c:v>1.4201778895860135</c:v>
                </c:pt>
                <c:pt idx="8">
                  <c:v>0.58637523633605493</c:v>
                </c:pt>
              </c:numCache>
            </c:numRef>
          </c:xVal>
          <c:yVal>
            <c:numRef>
              <c:f>'Calculo de Beta'!$H$8:$H$31</c:f>
              <c:numCache>
                <c:formatCode>0%</c:formatCode>
                <c:ptCount val="24"/>
                <c:pt idx="0">
                  <c:v>-0.29906776969403304</c:v>
                </c:pt>
                <c:pt idx="1">
                  <c:v>0.18659286706238257</c:v>
                </c:pt>
                <c:pt idx="2">
                  <c:v>0.64438349239497905</c:v>
                </c:pt>
                <c:pt idx="3">
                  <c:v>0.19801402841861532</c:v>
                </c:pt>
                <c:pt idx="4">
                  <c:v>0.72009625303455793</c:v>
                </c:pt>
                <c:pt idx="5">
                  <c:v>-0.19056229584694356</c:v>
                </c:pt>
                <c:pt idx="6">
                  <c:v>0.12192837068530665</c:v>
                </c:pt>
                <c:pt idx="7">
                  <c:v>3.0430984648981947</c:v>
                </c:pt>
                <c:pt idx="8">
                  <c:v>0.67885681605159898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4-4F74-A86F-E07A6477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7648"/>
        <c:axId val="82854120"/>
      </c:scatterChart>
      <c:valAx>
        <c:axId val="828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Rendimiento de MERVAL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4120"/>
        <c:crosses val="autoZero"/>
        <c:crossBetween val="midCat"/>
      </c:valAx>
      <c:valAx>
        <c:axId val="828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Rendimiento de BMA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4076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Fronter Eficiente y CML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'Efficient Portfolios CAPM A1'!$G$36:$G$41</c:f>
              <c:numCache>
                <c:formatCode>0.000%</c:formatCode>
                <c:ptCount val="6"/>
              </c:numCache>
            </c:numRef>
          </c:xVal>
          <c:yVal>
            <c:numRef>
              <c:f>'Efficient Portfolios CAPM A1'!$F$36:$F$41</c:f>
              <c:numCache>
                <c:formatCode>0.00%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9-4972-810C-1C0301B6BA65}"/>
            </c:ext>
          </c:extLst>
        </c:ser>
        <c:ser>
          <c:idx val="2"/>
          <c:order val="1"/>
          <c:tx>
            <c:v>CML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1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F9-4972-810C-1C0301B6B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'Efficient Portfolios CAPM A1'!$P$41:$P$51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'Efficient Portfolios CAPM A1'!$Q$41:$Q$51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F9-4972-810C-1C0301B6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8040"/>
        <c:axId val="82849024"/>
      </c:scatterChart>
      <c:valAx>
        <c:axId val="8285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Desvio Estándar</a:t>
                </a:r>
              </a:p>
            </c:rich>
          </c:tx>
          <c:layout>
            <c:manualLayout>
              <c:xMode val="edge"/>
              <c:yMode val="edge"/>
              <c:x val="0.66164232997946615"/>
              <c:y val="0.9227579086622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49024"/>
        <c:crosses val="autoZero"/>
        <c:crossBetween val="midCat"/>
      </c:valAx>
      <c:valAx>
        <c:axId val="828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Retorno Esperado</a:t>
                </a:r>
              </a:p>
            </c:rich>
          </c:tx>
          <c:layout>
            <c:manualLayout>
              <c:xMode val="edge"/>
              <c:yMode val="edge"/>
              <c:x val="1.1454751656474343E-2"/>
              <c:y val="0.11217684043024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804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Portfolios CAPM A1'!$G$60:$G$68</c:f>
              <c:numCache>
                <c:formatCode>0.000%</c:formatCode>
                <c:ptCount val="9"/>
              </c:numCache>
            </c:numRef>
          </c:xVal>
          <c:yVal>
            <c:numRef>
              <c:f>'Efficient Portfolios CAPM A1'!$F$60:$F$68</c:f>
              <c:numCache>
                <c:formatCode>0.00%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9-418A-AC7C-75E0E8A87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5296"/>
        <c:axId val="82859216"/>
      </c:scatterChart>
      <c:valAx>
        <c:axId val="8285529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9216"/>
        <c:crosses val="autoZero"/>
        <c:crossBetween val="midCat"/>
      </c:valAx>
      <c:valAx>
        <c:axId val="8285921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'Sigma Min Portfolio 3 activos 2'!$G$36:$G$41</c:f>
              <c:numCache>
                <c:formatCode>0.000%</c:formatCode>
                <c:ptCount val="6"/>
              </c:numCache>
            </c:numRef>
          </c:xVal>
          <c:yVal>
            <c:numRef>
              <c:f>'Sigma Min Portfolio 3 activos 2'!$F$36:$F$41</c:f>
              <c:numCache>
                <c:formatCode>0.00%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48B-A2A0-A980547AB4C7}"/>
            </c:ext>
          </c:extLst>
        </c:ser>
        <c:ser>
          <c:idx val="1"/>
          <c:order val="1"/>
          <c:tx>
            <c:v>Activo 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'Sigma Min Portfolio 3 activos 2'!$K$9</c:f>
              <c:numCache>
                <c:formatCode>_-* #,##0.00_-;\-* #,##0.00_-;_-* "-"??_-;_-@_-</c:formatCode>
                <c:ptCount val="1"/>
                <c:pt idx="0">
                  <c:v>0.73670761786673311</c:v>
                </c:pt>
              </c:numCache>
            </c:numRef>
          </c:xVal>
          <c:yVal>
            <c:numRef>
              <c:f>'Sigma Min Portfolio 3 activos 2'!$H$4</c:f>
              <c:numCache>
                <c:formatCode>0.00%</c:formatCode>
                <c:ptCount val="1"/>
                <c:pt idx="0">
                  <c:v>0.56133816378147039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F-448B-A2A0-A980547AB4C7}"/>
            </c:ext>
          </c:extLst>
        </c:ser>
        <c:ser>
          <c:idx val="2"/>
          <c:order val="2"/>
          <c:tx>
            <c:v>Activo 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'Sigma Min Portfolio 3 activos 2'!$K$10</c:f>
              <c:numCache>
                <c:formatCode>_-* #,##0.00_-;\-* #,##0.00_-;_-* "-"??_-;_-@_-</c:formatCode>
                <c:ptCount val="1"/>
                <c:pt idx="0">
                  <c:v>0.37397296029043192</c:v>
                </c:pt>
              </c:numCache>
            </c:numRef>
          </c:xVal>
          <c:yVal>
            <c:numRef>
              <c:f>'Sigma Min Portfolio 3 activos 2'!$H$5</c:f>
              <c:numCache>
                <c:formatCode>0.00%</c:formatCode>
                <c:ptCount val="1"/>
                <c:pt idx="0">
                  <c:v>0.31745096533715089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DF-448B-A2A0-A980547AB4C7}"/>
            </c:ext>
          </c:extLst>
        </c:ser>
        <c:ser>
          <c:idx val="3"/>
          <c:order val="3"/>
          <c:tx>
            <c:v>Activo 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DF-448B-A2A0-A980547AB4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'Sigma Min Portfolio 3 activos 2'!$K$11</c:f>
              <c:numCache>
                <c:formatCode>_-* #,##0.00_-;\-* #,##0.00_-;_-* "-"??_-;_-@_-</c:formatCode>
                <c:ptCount val="1"/>
                <c:pt idx="0">
                  <c:v>0.686351022336261</c:v>
                </c:pt>
              </c:numCache>
            </c:numRef>
          </c:xVal>
          <c:yVal>
            <c:numRef>
              <c:f>'Sigma Min Portfolio 3 activos 2'!$H$6</c:f>
              <c:numCache>
                <c:formatCode>0.00%</c:formatCode>
                <c:ptCount val="1"/>
                <c:pt idx="0">
                  <c:v>0.52363769071189081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DF-448B-A2A0-A980547A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9808"/>
        <c:axId val="82850200"/>
      </c:scatterChart>
      <c:valAx>
        <c:axId val="828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50200"/>
        <c:crosses val="autoZero"/>
        <c:crossBetween val="midCat"/>
      </c:valAx>
      <c:valAx>
        <c:axId val="828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498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Fronter Eficiente y CML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 Port Frontier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'Efficient Portfolios CAPM A2'!$G$36:$G$41</c:f>
              <c:numCache>
                <c:formatCode>0.00%</c:formatCode>
                <c:ptCount val="6"/>
              </c:numCache>
            </c:numRef>
          </c:xVal>
          <c:yVal>
            <c:numRef>
              <c:f>'Efficient Portfolios CAPM A2'!$F$36:$F$41</c:f>
              <c:numCache>
                <c:formatCode>0.00%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17A-AC79-654234EC6CE0}"/>
            </c:ext>
          </c:extLst>
        </c:ser>
        <c:ser>
          <c:idx val="2"/>
          <c:order val="1"/>
          <c:tx>
            <c:v>CML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1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C9-417A-AC79-654234EC6C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'Efficient Portfolios CAPM A2'!$P$41:$P$51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'Efficient Portfolios CAPM A2'!$Q$41:$Q$51</c:f>
              <c:numCache>
                <c:formatCode>General</c:formatCode>
                <c:ptCount val="11"/>
                <c:pt idx="0">
                  <c:v>0.2</c:v>
                </c:pt>
                <c:pt idx="1">
                  <c:v>0.25265025993573281</c:v>
                </c:pt>
                <c:pt idx="2">
                  <c:v>0.30530051987146567</c:v>
                </c:pt>
                <c:pt idx="3">
                  <c:v>0.35795077980719847</c:v>
                </c:pt>
                <c:pt idx="4">
                  <c:v>0.41060103974293127</c:v>
                </c:pt>
                <c:pt idx="5">
                  <c:v>0.46325129967866407</c:v>
                </c:pt>
                <c:pt idx="6">
                  <c:v>0.51590155961439688</c:v>
                </c:pt>
                <c:pt idx="7">
                  <c:v>0.56855181955012968</c:v>
                </c:pt>
                <c:pt idx="8">
                  <c:v>0.62120207948586248</c:v>
                </c:pt>
                <c:pt idx="9">
                  <c:v>0.67385233942159528</c:v>
                </c:pt>
                <c:pt idx="10">
                  <c:v>0.72650259935732797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C9-417A-AC79-654234EC6CE0}"/>
            </c:ext>
          </c:extLst>
        </c:ser>
        <c:ser>
          <c:idx val="3"/>
          <c:order val="2"/>
          <c:tx>
            <c:v>CML2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'Efficient Portfolios CAPM A2'!$G$59:$G$66</c:f>
              <c:numCache>
                <c:formatCode>0.000%</c:formatCode>
                <c:ptCount val="8"/>
              </c:numCache>
            </c:numRef>
          </c:xVal>
          <c:yVal>
            <c:numRef>
              <c:f>'Efficient Portfolios CAPM A2'!$F$59:$F$66</c:f>
              <c:numCache>
                <c:formatCode>0.00%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C9-417A-AC79-654234EC6CE0}"/>
            </c:ext>
          </c:extLst>
        </c:ser>
        <c:ser>
          <c:idx val="1"/>
          <c:order val="3"/>
          <c:tx>
            <c:v>Activo h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'Efficient Portfolios CAPM A2'!$G$43</c:f>
              <c:numCache>
                <c:formatCode>0.00%</c:formatCode>
                <c:ptCount val="1"/>
              </c:numCache>
            </c:numRef>
          </c:xVal>
          <c:yVal>
            <c:numRef>
              <c:f>'Efficient Portfolios CAPM A2'!$F$43</c:f>
              <c:numCache>
                <c:formatCode>0.00%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C9-417A-AC79-654234EC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7448"/>
        <c:axId val="82863528"/>
      </c:scatterChart>
      <c:valAx>
        <c:axId val="8286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Desvio Estándar</a:t>
                </a:r>
              </a:p>
            </c:rich>
          </c:tx>
          <c:layout>
            <c:manualLayout>
              <c:xMode val="edge"/>
              <c:yMode val="edge"/>
              <c:x val="0.66164232997946615"/>
              <c:y val="0.9227579086622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63528"/>
        <c:crosses val="autoZero"/>
        <c:crossBetween val="midCat"/>
      </c:valAx>
      <c:valAx>
        <c:axId val="828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Retorno Esperado</a:t>
                </a:r>
              </a:p>
            </c:rich>
          </c:tx>
          <c:layout>
            <c:manualLayout>
              <c:xMode val="edge"/>
              <c:yMode val="edge"/>
              <c:x val="1.1454751656474343E-2"/>
              <c:y val="0.11217684043024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6744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Portfolios CAPM A2'!$G$59:$G$68</c:f>
              <c:numCache>
                <c:formatCode>0.000%</c:formatCode>
                <c:ptCount val="10"/>
              </c:numCache>
            </c:numRef>
          </c:xVal>
          <c:yVal>
            <c:numRef>
              <c:f>'Efficient Portfolios CAPM A2'!$F$59:$F$68</c:f>
              <c:numCache>
                <c:formatCode>0.00%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0-4E24-90B5-95DB5981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5488"/>
        <c:axId val="82860392"/>
      </c:scatterChart>
      <c:valAx>
        <c:axId val="8286548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60392"/>
        <c:crosses val="autoZero"/>
        <c:crossBetween val="midCat"/>
      </c:valAx>
      <c:valAx>
        <c:axId val="828603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828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361950</xdr:colOff>
      <xdr:row>5</xdr:row>
      <xdr:rowOff>14287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934200" y="26431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934200" y="264318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5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153150" y="26384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153150" y="26384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9</xdr:col>
      <xdr:colOff>323850</xdr:colOff>
      <xdr:row>20</xdr:row>
      <xdr:rowOff>119062</xdr:rowOff>
    </xdr:from>
    <xdr:to>
      <xdr:col>13</xdr:col>
      <xdr:colOff>542925</xdr:colOff>
      <xdr:row>35</xdr:row>
      <xdr:rowOff>4762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</xdr:row>
      <xdr:rowOff>123825</xdr:rowOff>
    </xdr:from>
    <xdr:to>
      <xdr:col>13</xdr:col>
      <xdr:colOff>504825</xdr:colOff>
      <xdr:row>16</xdr:row>
      <xdr:rowOff>123825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514350</xdr:colOff>
      <xdr:row>15</xdr:row>
      <xdr:rowOff>185737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086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086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16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6153150" y="2295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153150" y="22955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400050</xdr:colOff>
      <xdr:row>6</xdr:row>
      <xdr:rowOff>9525</xdr:rowOff>
    </xdr:from>
    <xdr:ext cx="345416" cy="192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6210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6210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16</xdr:row>
      <xdr:rowOff>0</xdr:rowOff>
    </xdr:from>
    <xdr:ext cx="1917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8191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8191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5</xdr:row>
      <xdr:rowOff>19050</xdr:rowOff>
    </xdr:from>
    <xdr:ext cx="5470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6019800" y="7810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6019800" y="7810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𝐸(𝑅_ℎ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6019800" y="3952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6019800" y="5810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352425</xdr:colOff>
      <xdr:row>5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7686675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381000</xdr:colOff>
      <xdr:row>6</xdr:row>
      <xdr:rowOff>171450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6191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6191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371475</xdr:colOff>
      <xdr:row>8</xdr:row>
      <xdr:rowOff>0</xdr:rowOff>
    </xdr:from>
    <xdr:ext cx="37138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6181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/>
            <xdr:cNvSpPr txBox="1"/>
          </xdr:nvSpPr>
          <xdr:spPr>
            <a:xfrm>
              <a:off x="6181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142875</xdr:colOff>
      <xdr:row>11</xdr:row>
      <xdr:rowOff>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/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771525</xdr:colOff>
      <xdr:row>15</xdr:row>
      <xdr:rowOff>185737</xdr:rowOff>
    </xdr:from>
    <xdr:ext cx="180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9248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/>
            <xdr:cNvSpPr txBox="1"/>
          </xdr:nvSpPr>
          <xdr:spPr>
            <a:xfrm>
              <a:off x="9248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𝑅_𝑐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16</xdr:row>
      <xdr:rowOff>47625</xdr:rowOff>
    </xdr:from>
    <xdr:ext cx="8847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9801225" y="29051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/>
            <xdr:cNvSpPr txBox="1"/>
          </xdr:nvSpPr>
          <xdr:spPr>
            <a:xfrm>
              <a:off x="9801225" y="29051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𝑅_𝑐−𝐸(𝑅_𝑐))^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4</xdr:row>
      <xdr:rowOff>180975</xdr:rowOff>
    </xdr:from>
    <xdr:ext cx="186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13963650" y="752475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6" name="CuadroTexto 55"/>
            <xdr:cNvSpPr txBox="1"/>
          </xdr:nvSpPr>
          <xdr:spPr>
            <a:xfrm>
              <a:off x="13963650" y="752475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238125</xdr:colOff>
      <xdr:row>6</xdr:row>
      <xdr:rowOff>85725</xdr:rowOff>
    </xdr:from>
    <xdr:ext cx="1983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14592300" y="103822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/>
            <xdr:cNvSpPr txBox="1"/>
          </xdr:nvSpPr>
          <xdr:spPr>
            <a:xfrm>
              <a:off x="14592300" y="103822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8</xdr:row>
      <xdr:rowOff>0</xdr:rowOff>
    </xdr:from>
    <xdr:ext cx="241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15116175" y="1333500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/>
            <xdr:cNvSpPr txBox="1"/>
          </xdr:nvSpPr>
          <xdr:spPr>
            <a:xfrm>
              <a:off x="15116175" y="1333500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228600</xdr:colOff>
      <xdr:row>5</xdr:row>
      <xdr:rowOff>9525</xdr:rowOff>
    </xdr:from>
    <xdr:ext cx="19858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14582775" y="77152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0" name="CuadroTexto 59"/>
            <xdr:cNvSpPr txBox="1"/>
          </xdr:nvSpPr>
          <xdr:spPr>
            <a:xfrm>
              <a:off x="14582775" y="77152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28575</xdr:rowOff>
    </xdr:from>
    <xdr:ext cx="213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15116175" y="79057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1" name="CuadroTexto 60"/>
            <xdr:cNvSpPr txBox="1"/>
          </xdr:nvSpPr>
          <xdr:spPr>
            <a:xfrm>
              <a:off x="15116175" y="79057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6</xdr:row>
      <xdr:rowOff>66675</xdr:rowOff>
    </xdr:from>
    <xdr:ext cx="2130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15125700" y="101917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2" name="CuadroTexto 61"/>
            <xdr:cNvSpPr txBox="1"/>
          </xdr:nvSpPr>
          <xdr:spPr>
            <a:xfrm>
              <a:off x="15125700" y="101917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228600</xdr:colOff>
      <xdr:row>7</xdr:row>
      <xdr:rowOff>171450</xdr:rowOff>
    </xdr:from>
    <xdr:ext cx="22647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14582775" y="131445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/>
            <xdr:cNvSpPr txBox="1"/>
          </xdr:nvSpPr>
          <xdr:spPr>
            <a:xfrm>
              <a:off x="14582775" y="131445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361950</xdr:colOff>
      <xdr:row>6</xdr:row>
      <xdr:rowOff>47625</xdr:rowOff>
    </xdr:from>
    <xdr:ext cx="18607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13954125" y="1000125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4" name="CuadroTexto 63"/>
            <xdr:cNvSpPr txBox="1"/>
          </xdr:nvSpPr>
          <xdr:spPr>
            <a:xfrm>
              <a:off x="13954125" y="1000125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</xdr:row>
      <xdr:rowOff>123825</xdr:rowOff>
    </xdr:from>
    <xdr:ext cx="214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 txBox="1"/>
          </xdr:nvSpPr>
          <xdr:spPr>
            <a:xfrm>
              <a:off x="13963650" y="12668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5" name="CuadroTexto 64"/>
            <xdr:cNvSpPr txBox="1"/>
          </xdr:nvSpPr>
          <xdr:spPr>
            <a:xfrm>
              <a:off x="13963650" y="12668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ℎ𝑖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16</xdr:col>
      <xdr:colOff>323850</xdr:colOff>
      <xdr:row>4</xdr:row>
      <xdr:rowOff>171450</xdr:rowOff>
    </xdr:from>
    <xdr:to>
      <xdr:col>16</xdr:col>
      <xdr:colOff>400050</xdr:colOff>
      <xdr:row>9</xdr:row>
      <xdr:rowOff>171450</xdr:rowOff>
    </xdr:to>
    <xdr:sp macro="" textlink="">
      <xdr:nvSpPr>
        <xdr:cNvPr id="6" name="Cerrar corche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5440025" y="1085850"/>
          <a:ext cx="76200" cy="9525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152400</xdr:colOff>
      <xdr:row>4</xdr:row>
      <xdr:rowOff>161924</xdr:rowOff>
    </xdr:from>
    <xdr:to>
      <xdr:col>14</xdr:col>
      <xdr:colOff>247650</xdr:colOff>
      <xdr:row>9</xdr:row>
      <xdr:rowOff>133349</xdr:rowOff>
    </xdr:to>
    <xdr:sp macro="" textlink="">
      <xdr:nvSpPr>
        <xdr:cNvPr id="7" name="Abrir corche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3744575" y="1076324"/>
          <a:ext cx="95250" cy="92392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5</xdr:col>
      <xdr:colOff>266700</xdr:colOff>
      <xdr:row>32</xdr:row>
      <xdr:rowOff>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4552950" y="62484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/>
            <xdr:cNvSpPr txBox="1"/>
          </xdr:nvSpPr>
          <xdr:spPr>
            <a:xfrm>
              <a:off x="4552950" y="62484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32</xdr:row>
      <xdr:rowOff>9525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381625" y="6257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/>
            <xdr:cNvSpPr txBox="1"/>
          </xdr:nvSpPr>
          <xdr:spPr>
            <a:xfrm>
              <a:off x="5381625" y="6257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285750</xdr:colOff>
      <xdr:row>10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533400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/>
            <xdr:cNvSpPr txBox="1"/>
          </xdr:nvSpPr>
          <xdr:spPr>
            <a:xfrm>
              <a:off x="533400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685800</xdr:colOff>
      <xdr:row>8</xdr:row>
      <xdr:rowOff>9525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5" name="CuadroTexto 34"/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685800</xdr:colOff>
      <xdr:row>9</xdr:row>
      <xdr:rowOff>19050</xdr:rowOff>
    </xdr:from>
    <xdr:ext cx="2948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6" name="CuadroTexto 35"/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695325</xdr:colOff>
      <xdr:row>10</xdr:row>
      <xdr:rowOff>47625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/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514350</xdr:colOff>
      <xdr:row>15</xdr:row>
      <xdr:rowOff>185737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6324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324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16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5391150" y="32099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391150" y="32099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400050</xdr:colOff>
      <xdr:row>6</xdr:row>
      <xdr:rowOff>9525</xdr:rowOff>
    </xdr:from>
    <xdr:ext cx="345416" cy="192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5448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448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16</xdr:row>
      <xdr:rowOff>0</xdr:rowOff>
    </xdr:from>
    <xdr:ext cx="1917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7429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429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5</xdr:row>
      <xdr:rowOff>19050</xdr:rowOff>
    </xdr:from>
    <xdr:ext cx="5470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257800" y="11239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257800" y="11239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𝐸(𝑅_ℎ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352425</xdr:colOff>
      <xdr:row>5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924675" y="110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381000</xdr:colOff>
      <xdr:row>6</xdr:row>
      <xdr:rowOff>171450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5429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5429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371475</xdr:colOff>
      <xdr:row>8</xdr:row>
      <xdr:rowOff>0</xdr:rowOff>
    </xdr:from>
    <xdr:ext cx="37138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5419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5419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142875</xdr:colOff>
      <xdr:row>11</xdr:row>
      <xdr:rowOff>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10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520065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520065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771525</xdr:colOff>
      <xdr:row>15</xdr:row>
      <xdr:rowOff>185737</xdr:rowOff>
    </xdr:from>
    <xdr:ext cx="180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8486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486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𝑅_𝑐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16</xdr:row>
      <xdr:rowOff>47625</xdr:rowOff>
    </xdr:from>
    <xdr:ext cx="8847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9039225" y="32480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9039225" y="32480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𝑅_𝑐−𝐸(𝑅_𝑐))^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333375</xdr:colOff>
      <xdr:row>3</xdr:row>
      <xdr:rowOff>95250</xdr:rowOff>
    </xdr:from>
    <xdr:ext cx="186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11706225" y="819150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1706225" y="819150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333375</xdr:colOff>
      <xdr:row>4</xdr:row>
      <xdr:rowOff>180975</xdr:rowOff>
    </xdr:from>
    <xdr:ext cx="1983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12468225" y="109537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2468225" y="109537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352425</xdr:colOff>
      <xdr:row>6</xdr:row>
      <xdr:rowOff>66675</xdr:rowOff>
    </xdr:from>
    <xdr:ext cx="241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13249275" y="1362075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3249275" y="1362075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333375</xdr:colOff>
      <xdr:row>3</xdr:row>
      <xdr:rowOff>104775</xdr:rowOff>
    </xdr:from>
    <xdr:ext cx="19858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 txBox="1"/>
          </xdr:nvSpPr>
          <xdr:spPr>
            <a:xfrm>
              <a:off x="12468225" y="82867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2468225" y="82867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381000</xdr:colOff>
      <xdr:row>3</xdr:row>
      <xdr:rowOff>85725</xdr:rowOff>
    </xdr:from>
    <xdr:ext cx="213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 txBox="1"/>
          </xdr:nvSpPr>
          <xdr:spPr>
            <a:xfrm>
              <a:off x="13277850" y="80962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13277850" y="80962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333375</xdr:colOff>
      <xdr:row>4</xdr:row>
      <xdr:rowOff>161925</xdr:rowOff>
    </xdr:from>
    <xdr:ext cx="2130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13230225" y="107632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13230225" y="107632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314325</xdr:colOff>
      <xdr:row>6</xdr:row>
      <xdr:rowOff>38100</xdr:rowOff>
    </xdr:from>
    <xdr:ext cx="22647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12449175" y="133350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12449175" y="133350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352425</xdr:colOff>
      <xdr:row>4</xdr:row>
      <xdr:rowOff>171450</xdr:rowOff>
    </xdr:from>
    <xdr:ext cx="18607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11725275" y="1085850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11725275" y="1085850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352425</xdr:colOff>
      <xdr:row>6</xdr:row>
      <xdr:rowOff>47625</xdr:rowOff>
    </xdr:from>
    <xdr:ext cx="214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11725275" y="13430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11725275" y="13430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ℎ𝑖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15</xdr:col>
      <xdr:colOff>733425</xdr:colOff>
      <xdr:row>3</xdr:row>
      <xdr:rowOff>0</xdr:rowOff>
    </xdr:from>
    <xdr:to>
      <xdr:col>16</xdr:col>
      <xdr:colOff>47625</xdr:colOff>
      <xdr:row>8</xdr:row>
      <xdr:rowOff>0</xdr:rowOff>
    </xdr:to>
    <xdr:sp macro="" textlink="">
      <xdr:nvSpPr>
        <xdr:cNvPr id="27" name="Cerrar corchet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3630275" y="723900"/>
          <a:ext cx="76200" cy="9525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123825</xdr:colOff>
      <xdr:row>3</xdr:row>
      <xdr:rowOff>47624</xdr:rowOff>
    </xdr:from>
    <xdr:to>
      <xdr:col>13</xdr:col>
      <xdr:colOff>219075</xdr:colOff>
      <xdr:row>8</xdr:row>
      <xdr:rowOff>19049</xdr:rowOff>
    </xdr:to>
    <xdr:sp macro="" textlink="">
      <xdr:nvSpPr>
        <xdr:cNvPr id="28" name="Abrir corchet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1496675" y="771524"/>
          <a:ext cx="95250" cy="92392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5</xdr:col>
      <xdr:colOff>190500</xdr:colOff>
      <xdr:row>33</xdr:row>
      <xdr:rowOff>161925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4476750" y="66960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4476750" y="66960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33</xdr:row>
      <xdr:rowOff>161925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5295900" y="6696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/>
            <xdr:cNvSpPr txBox="1"/>
          </xdr:nvSpPr>
          <xdr:spPr>
            <a:xfrm>
              <a:off x="5295900" y="6696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7</xdr:col>
      <xdr:colOff>400049</xdr:colOff>
      <xdr:row>32</xdr:row>
      <xdr:rowOff>4761</xdr:rowOff>
    </xdr:from>
    <xdr:to>
      <xdr:col>13</xdr:col>
      <xdr:colOff>381000</xdr:colOff>
      <xdr:row>50</xdr:row>
      <xdr:rowOff>104775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190500</xdr:colOff>
      <xdr:row>11</xdr:row>
      <xdr:rowOff>4762</xdr:rowOff>
    </xdr:from>
    <xdr:ext cx="3086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6000750" y="2252662"/>
              <a:ext cx="308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6000750" y="2252662"/>
              <a:ext cx="308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s-AR" sz="1100" b="0" i="0">
                  <a:latin typeface="Cambria Math" panose="02040503050406030204" pitchFamily="18" charset="0"/>
                </a:rPr>
                <a:t>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11</xdr:row>
      <xdr:rowOff>9525</xdr:rowOff>
    </xdr:from>
    <xdr:ext cx="32579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𝑅_𝑓=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14</xdr:col>
      <xdr:colOff>381000</xdr:colOff>
      <xdr:row>33</xdr:row>
      <xdr:rowOff>104775</xdr:rowOff>
    </xdr:from>
    <xdr:to>
      <xdr:col>17</xdr:col>
      <xdr:colOff>180975</xdr:colOff>
      <xdr:row>35</xdr:row>
      <xdr:rowOff>134721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 txBox="1"/>
          </xdr:nvSpPr>
          <xdr:spPr>
            <a:xfrm>
              <a:off x="12515850" y="6638925"/>
              <a:ext cx="2162175" cy="4109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AR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20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d>
                              <m:dPr>
                                <m:ctrlPr>
                                  <a:rPr lang="es-AR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A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20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s-AR" sz="12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20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AR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𝑀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34" name="CuadroTexto 3"/>
            <xdr:cNvSpPr txBox="1"/>
          </xdr:nvSpPr>
          <xdr:spPr>
            <a:xfrm>
              <a:off x="12515850" y="6638925"/>
              <a:ext cx="2162175" cy="4109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𝐸(𝑅_𝑐 )=</a:t>
              </a:r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𝑐 </a:t>
              </a:r>
              <a:r>
                <a:rPr lang="es-AR" sz="1200" i="0">
                  <a:latin typeface="Cambria Math" panose="02040503050406030204" pitchFamily="18" charset="0"/>
                </a:rPr>
                <a:t>[(𝐸(𝑅_</a:t>
              </a:r>
              <a:r>
                <a:rPr lang="es-AR" sz="1200" b="0" i="0">
                  <a:latin typeface="Cambria Math" panose="02040503050406030204" pitchFamily="18" charset="0"/>
                </a:rPr>
                <a:t>𝑀 )−</a:t>
              </a:r>
              <a:r>
                <a:rPr lang="es-AR" sz="1200" i="0">
                  <a:latin typeface="Cambria Math" panose="02040503050406030204" pitchFamily="18" charset="0"/>
                </a:rPr>
                <a:t>𝑅_𝑓)/</a:t>
              </a:r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 ]</a:t>
              </a:r>
              <a:r>
                <a:rPr lang="es-AR" sz="1200" b="0" i="0">
                  <a:latin typeface="Cambria Math" panose="02040503050406030204" pitchFamily="18" charset="0"/>
                </a:rPr>
                <a:t>+𝑅_𝑓</a:t>
              </a:r>
              <a:endParaRPr lang="es-AR" sz="1200"/>
            </a:p>
          </xdr:txBody>
        </xdr:sp>
      </mc:Fallback>
    </mc:AlternateContent>
    <xdr:clientData/>
  </xdr:twoCellAnchor>
  <xdr:oneCellAnchor>
    <xdr:from>
      <xdr:col>15</xdr:col>
      <xdr:colOff>295275</xdr:colOff>
      <xdr:row>37</xdr:row>
      <xdr:rowOff>161925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 txBox="1"/>
          </xdr:nvSpPr>
          <xdr:spPr>
            <a:xfrm>
              <a:off x="13192125" y="7458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6" name="CuadroTexto 35"/>
            <xdr:cNvSpPr txBox="1"/>
          </xdr:nvSpPr>
          <xdr:spPr>
            <a:xfrm>
              <a:off x="13192125" y="7458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180975</xdr:colOff>
      <xdr:row>37</xdr:row>
      <xdr:rowOff>180975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 txBox="1"/>
          </xdr:nvSpPr>
          <xdr:spPr>
            <a:xfrm>
              <a:off x="13839825" y="74771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/>
            <xdr:cNvSpPr txBox="1"/>
          </xdr:nvSpPr>
          <xdr:spPr>
            <a:xfrm>
              <a:off x="13839825" y="74771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504825</xdr:colOff>
      <xdr:row>33</xdr:row>
      <xdr:rowOff>176212</xdr:rowOff>
    </xdr:from>
    <xdr:ext cx="179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 txBox="1"/>
          </xdr:nvSpPr>
          <xdr:spPr>
            <a:xfrm>
              <a:off x="2505075" y="671036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/>
            <xdr:cNvSpPr txBox="1"/>
          </xdr:nvSpPr>
          <xdr:spPr>
            <a:xfrm>
              <a:off x="2505075" y="671036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33</xdr:row>
      <xdr:rowOff>161925</xdr:rowOff>
    </xdr:from>
    <xdr:ext cx="17940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3190875" y="669607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/>
            <xdr:cNvSpPr txBox="1"/>
          </xdr:nvSpPr>
          <xdr:spPr>
            <a:xfrm>
              <a:off x="3190875" y="669607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33</xdr:row>
      <xdr:rowOff>171450</xdr:rowOff>
    </xdr:from>
    <xdr:ext cx="206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3867150" y="670560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/>
            <xdr:cNvSpPr txBox="1"/>
          </xdr:nvSpPr>
          <xdr:spPr>
            <a:xfrm>
              <a:off x="3867150" y="670560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56</xdr:row>
      <xdr:rowOff>161925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 txBox="1"/>
          </xdr:nvSpPr>
          <xdr:spPr>
            <a:xfrm>
              <a:off x="4476750" y="111728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/>
            <xdr:cNvSpPr txBox="1"/>
          </xdr:nvSpPr>
          <xdr:spPr>
            <a:xfrm>
              <a:off x="4476750" y="1117282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56</xdr:row>
      <xdr:rowOff>161925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 txBox="1"/>
          </xdr:nvSpPr>
          <xdr:spPr>
            <a:xfrm>
              <a:off x="5295900" y="111728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/>
            <xdr:cNvSpPr txBox="1"/>
          </xdr:nvSpPr>
          <xdr:spPr>
            <a:xfrm>
              <a:off x="5295900" y="111728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504825</xdr:colOff>
      <xdr:row>56</xdr:row>
      <xdr:rowOff>176212</xdr:rowOff>
    </xdr:from>
    <xdr:ext cx="179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 txBox="1"/>
          </xdr:nvSpPr>
          <xdr:spPr>
            <a:xfrm>
              <a:off x="2505075" y="1118711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/>
            <xdr:cNvSpPr txBox="1"/>
          </xdr:nvSpPr>
          <xdr:spPr>
            <a:xfrm>
              <a:off x="2505075" y="1118711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56</xdr:row>
      <xdr:rowOff>161925</xdr:rowOff>
    </xdr:from>
    <xdr:ext cx="17940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 txBox="1"/>
          </xdr:nvSpPr>
          <xdr:spPr>
            <a:xfrm>
              <a:off x="3190875" y="1117282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3190875" y="1117282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56</xdr:row>
      <xdr:rowOff>171450</xdr:rowOff>
    </xdr:from>
    <xdr:ext cx="206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 txBox="1"/>
          </xdr:nvSpPr>
          <xdr:spPr>
            <a:xfrm>
              <a:off x="3867150" y="1118235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/>
            <xdr:cNvSpPr txBox="1"/>
          </xdr:nvSpPr>
          <xdr:spPr>
            <a:xfrm>
              <a:off x="3867150" y="1118235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ℎ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8</xdr:col>
      <xdr:colOff>619125</xdr:colOff>
      <xdr:row>53</xdr:row>
      <xdr:rowOff>109537</xdr:rowOff>
    </xdr:from>
    <xdr:to>
      <xdr:col>13</xdr:col>
      <xdr:colOff>390525</xdr:colOff>
      <xdr:row>67</xdr:row>
      <xdr:rowOff>90487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685800</xdr:colOff>
      <xdr:row>8</xdr:row>
      <xdr:rowOff>9525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/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685800</xdr:colOff>
      <xdr:row>9</xdr:row>
      <xdr:rowOff>19050</xdr:rowOff>
    </xdr:from>
    <xdr:ext cx="2948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/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695325</xdr:colOff>
      <xdr:row>10</xdr:row>
      <xdr:rowOff>47625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/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70</xdr:row>
      <xdr:rowOff>9525</xdr:rowOff>
    </xdr:from>
    <xdr:ext cx="32579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/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𝑅_𝑓=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71</xdr:row>
      <xdr:rowOff>9525</xdr:rowOff>
    </xdr:from>
    <xdr:ext cx="32579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/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𝑅_𝑓=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514350</xdr:colOff>
      <xdr:row>15</xdr:row>
      <xdr:rowOff>185737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6324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324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16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5391150" y="32099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391150" y="32099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400050</xdr:colOff>
      <xdr:row>6</xdr:row>
      <xdr:rowOff>9525</xdr:rowOff>
    </xdr:from>
    <xdr:ext cx="345416" cy="192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448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448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16</xdr:row>
      <xdr:rowOff>0</xdr:rowOff>
    </xdr:from>
    <xdr:ext cx="1917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7429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429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5</xdr:row>
      <xdr:rowOff>19050</xdr:rowOff>
    </xdr:from>
    <xdr:ext cx="5470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257800" y="11239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257800" y="11239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𝐸(𝑅_ℎ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352425</xdr:colOff>
      <xdr:row>5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6924675" y="110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381000</xdr:colOff>
      <xdr:row>6</xdr:row>
      <xdr:rowOff>171450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5429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5429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371475</xdr:colOff>
      <xdr:row>8</xdr:row>
      <xdr:rowOff>0</xdr:rowOff>
    </xdr:from>
    <xdr:ext cx="37138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5419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5419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142875</xdr:colOff>
      <xdr:row>11</xdr:row>
      <xdr:rowOff>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10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520065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520065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771525</xdr:colOff>
      <xdr:row>15</xdr:row>
      <xdr:rowOff>185737</xdr:rowOff>
    </xdr:from>
    <xdr:ext cx="180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8486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486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𝑅_𝑐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16</xdr:row>
      <xdr:rowOff>47625</xdr:rowOff>
    </xdr:from>
    <xdr:ext cx="8847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9039225" y="32480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9039225" y="32480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𝑅_𝑐−𝐸(𝑅_𝑐))^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4</xdr:row>
      <xdr:rowOff>180975</xdr:rowOff>
    </xdr:from>
    <xdr:ext cx="186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12506325" y="1095375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2506325" y="1095375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238125</xdr:colOff>
      <xdr:row>6</xdr:row>
      <xdr:rowOff>85725</xdr:rowOff>
    </xdr:from>
    <xdr:ext cx="1983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13134975" y="138112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3134975" y="138112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8</xdr:row>
      <xdr:rowOff>0</xdr:rowOff>
    </xdr:from>
    <xdr:ext cx="241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13658850" y="1676400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3658850" y="1676400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228600</xdr:colOff>
      <xdr:row>5</xdr:row>
      <xdr:rowOff>9525</xdr:rowOff>
    </xdr:from>
    <xdr:ext cx="19858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13125450" y="111442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3125450" y="111442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28575</xdr:rowOff>
    </xdr:from>
    <xdr:ext cx="213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13658850" y="113347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13658850" y="113347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6</xdr:row>
      <xdr:rowOff>66675</xdr:rowOff>
    </xdr:from>
    <xdr:ext cx="2130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3668375" y="136207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13668375" y="136207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228600</xdr:colOff>
      <xdr:row>7</xdr:row>
      <xdr:rowOff>171450</xdr:rowOff>
    </xdr:from>
    <xdr:ext cx="22647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13125450" y="165735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13125450" y="165735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361950</xdr:colOff>
      <xdr:row>6</xdr:row>
      <xdr:rowOff>47625</xdr:rowOff>
    </xdr:from>
    <xdr:ext cx="18607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 txBox="1"/>
          </xdr:nvSpPr>
          <xdr:spPr>
            <a:xfrm>
              <a:off x="12496800" y="1343025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12496800" y="1343025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</xdr:row>
      <xdr:rowOff>123825</xdr:rowOff>
    </xdr:from>
    <xdr:ext cx="214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 txBox="1"/>
          </xdr:nvSpPr>
          <xdr:spPr>
            <a:xfrm>
              <a:off x="12506325" y="16097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12506325" y="16097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ℎ𝑖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16</xdr:col>
      <xdr:colOff>323850</xdr:colOff>
      <xdr:row>4</xdr:row>
      <xdr:rowOff>171450</xdr:rowOff>
    </xdr:from>
    <xdr:to>
      <xdr:col>16</xdr:col>
      <xdr:colOff>400050</xdr:colOff>
      <xdr:row>9</xdr:row>
      <xdr:rowOff>171450</xdr:rowOff>
    </xdr:to>
    <xdr:sp macro="" textlink="">
      <xdr:nvSpPr>
        <xdr:cNvPr id="27" name="Cerrar corchet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3982700" y="1085850"/>
          <a:ext cx="76200" cy="9525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152400</xdr:colOff>
      <xdr:row>4</xdr:row>
      <xdr:rowOff>161924</xdr:rowOff>
    </xdr:from>
    <xdr:to>
      <xdr:col>14</xdr:col>
      <xdr:colOff>247650</xdr:colOff>
      <xdr:row>9</xdr:row>
      <xdr:rowOff>133349</xdr:rowOff>
    </xdr:to>
    <xdr:sp macro="" textlink="">
      <xdr:nvSpPr>
        <xdr:cNvPr id="28" name="Abrir corchet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12287250" y="1076324"/>
          <a:ext cx="95250" cy="92392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5</xdr:col>
      <xdr:colOff>266700</xdr:colOff>
      <xdr:row>33</xdr:row>
      <xdr:rowOff>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4552950" y="62484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4552950" y="62484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33</xdr:row>
      <xdr:rowOff>9525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5381625" y="6257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/>
            <xdr:cNvSpPr txBox="1"/>
          </xdr:nvSpPr>
          <xdr:spPr>
            <a:xfrm>
              <a:off x="5381625" y="6257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7</xdr:col>
      <xdr:colOff>600075</xdr:colOff>
      <xdr:row>31</xdr:row>
      <xdr:rowOff>147637</xdr:rowOff>
    </xdr:from>
    <xdr:to>
      <xdr:col>12</xdr:col>
      <xdr:colOff>371475</xdr:colOff>
      <xdr:row>46</xdr:row>
      <xdr:rowOff>33337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685800</xdr:colOff>
      <xdr:row>8</xdr:row>
      <xdr:rowOff>9525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685800</xdr:colOff>
      <xdr:row>9</xdr:row>
      <xdr:rowOff>19050</xdr:rowOff>
    </xdr:from>
    <xdr:ext cx="2948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695325</xdr:colOff>
      <xdr:row>10</xdr:row>
      <xdr:rowOff>47625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/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514350</xdr:colOff>
      <xdr:row>15</xdr:row>
      <xdr:rowOff>185737</xdr:rowOff>
    </xdr:from>
    <xdr:ext cx="16459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6324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324600" y="3195637"/>
              <a:ext cx="16459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16</xdr:row>
      <xdr:rowOff>9525</xdr:rowOff>
    </xdr:from>
    <xdr:ext cx="1672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391150" y="32099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391150" y="3209925"/>
              <a:ext cx="16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400050</xdr:colOff>
      <xdr:row>6</xdr:row>
      <xdr:rowOff>9525</xdr:rowOff>
    </xdr:from>
    <xdr:ext cx="345416" cy="192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448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448300" y="1304925"/>
              <a:ext cx="345416" cy="192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16</xdr:row>
      <xdr:rowOff>0</xdr:rowOff>
    </xdr:from>
    <xdr:ext cx="1917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7429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429500" y="3200400"/>
              <a:ext cx="1917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5</xdr:row>
      <xdr:rowOff>19050</xdr:rowOff>
    </xdr:from>
    <xdr:ext cx="5470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5257800" y="11239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257800" y="1123950"/>
              <a:ext cx="5470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𝐸(𝑅_ℎ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14287</xdr:rowOff>
    </xdr:from>
    <xdr:ext cx="520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5257800" y="738187"/>
              <a:ext cx="520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𝐸(𝑅_𝑖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9525</xdr:rowOff>
    </xdr:from>
    <xdr:ext cx="529440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5257800" y="923925"/>
              <a:ext cx="529440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𝐸(𝑅_𝑗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352425</xdr:colOff>
      <xdr:row>5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6924675" y="1104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381000</xdr:colOff>
      <xdr:row>6</xdr:row>
      <xdr:rowOff>171450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5429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5429250" y="146685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371475</xdr:colOff>
      <xdr:row>8</xdr:row>
      <xdr:rowOff>0</xdr:rowOff>
    </xdr:from>
    <xdr:ext cx="37138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5419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5419725" y="1676400"/>
              <a:ext cx="37138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142875</xdr:colOff>
      <xdr:row>11</xdr:row>
      <xdr:rowOff>0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429125" y="2247900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10</xdr:row>
      <xdr:rowOff>180975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520065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5200650" y="22383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771525</xdr:colOff>
      <xdr:row>15</xdr:row>
      <xdr:rowOff>185737</xdr:rowOff>
    </xdr:from>
    <xdr:ext cx="180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8486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486775" y="3195637"/>
              <a:ext cx="180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𝑅_𝑐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16</xdr:row>
      <xdr:rowOff>47625</xdr:rowOff>
    </xdr:from>
    <xdr:ext cx="8847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9039225" y="32480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9039225" y="3248025"/>
              <a:ext cx="8847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𝑅_𝑐−𝐸(𝑅_𝑐))^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333375</xdr:colOff>
      <xdr:row>3</xdr:row>
      <xdr:rowOff>95250</xdr:rowOff>
    </xdr:from>
    <xdr:ext cx="1863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11706225" y="819150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1706225" y="819150"/>
              <a:ext cx="1863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333375</xdr:colOff>
      <xdr:row>4</xdr:row>
      <xdr:rowOff>180975</xdr:rowOff>
    </xdr:from>
    <xdr:ext cx="1983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12468225" y="109537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2468225" y="1095375"/>
              <a:ext cx="1983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352425</xdr:colOff>
      <xdr:row>6</xdr:row>
      <xdr:rowOff>66675</xdr:rowOff>
    </xdr:from>
    <xdr:ext cx="241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/>
          </xdr:nvSpPr>
          <xdr:spPr>
            <a:xfrm>
              <a:off x="13249275" y="1362075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3249275" y="1362075"/>
              <a:ext cx="241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333375</xdr:colOff>
      <xdr:row>3</xdr:row>
      <xdr:rowOff>104775</xdr:rowOff>
    </xdr:from>
    <xdr:ext cx="19858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 txBox="1"/>
          </xdr:nvSpPr>
          <xdr:spPr>
            <a:xfrm>
              <a:off x="12468225" y="82867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2468225" y="828675"/>
              <a:ext cx="19858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381000</xdr:colOff>
      <xdr:row>3</xdr:row>
      <xdr:rowOff>85725</xdr:rowOff>
    </xdr:from>
    <xdr:ext cx="213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 txBox="1"/>
          </xdr:nvSpPr>
          <xdr:spPr>
            <a:xfrm>
              <a:off x="13277850" y="80962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13277850" y="809625"/>
              <a:ext cx="213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333375</xdr:colOff>
      <xdr:row>4</xdr:row>
      <xdr:rowOff>161925</xdr:rowOff>
    </xdr:from>
    <xdr:ext cx="21307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 txBox="1"/>
          </xdr:nvSpPr>
          <xdr:spPr>
            <a:xfrm>
              <a:off x="13230225" y="107632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13230225" y="1076325"/>
              <a:ext cx="21307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314325</xdr:colOff>
      <xdr:row>6</xdr:row>
      <xdr:rowOff>38100</xdr:rowOff>
    </xdr:from>
    <xdr:ext cx="22647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12449175" y="133350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12449175" y="1333500"/>
              <a:ext cx="2264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352425</xdr:colOff>
      <xdr:row>4</xdr:row>
      <xdr:rowOff>171450</xdr:rowOff>
    </xdr:from>
    <xdr:ext cx="18607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11725275" y="1085850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11725275" y="1085850"/>
              <a:ext cx="1860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352425</xdr:colOff>
      <xdr:row>6</xdr:row>
      <xdr:rowOff>47625</xdr:rowOff>
    </xdr:from>
    <xdr:ext cx="214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11725275" y="13430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11725275" y="1343025"/>
              <a:ext cx="214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ℎ𝑖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15</xdr:col>
      <xdr:colOff>733425</xdr:colOff>
      <xdr:row>3</xdr:row>
      <xdr:rowOff>0</xdr:rowOff>
    </xdr:from>
    <xdr:to>
      <xdr:col>16</xdr:col>
      <xdr:colOff>47625</xdr:colOff>
      <xdr:row>8</xdr:row>
      <xdr:rowOff>0</xdr:rowOff>
    </xdr:to>
    <xdr:sp macro="" textlink="">
      <xdr:nvSpPr>
        <xdr:cNvPr id="27" name="Cerrar corchet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3630275" y="723900"/>
          <a:ext cx="76200" cy="9525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123825</xdr:colOff>
      <xdr:row>3</xdr:row>
      <xdr:rowOff>47624</xdr:rowOff>
    </xdr:from>
    <xdr:to>
      <xdr:col>13</xdr:col>
      <xdr:colOff>219075</xdr:colOff>
      <xdr:row>8</xdr:row>
      <xdr:rowOff>19049</xdr:rowOff>
    </xdr:to>
    <xdr:sp macro="" textlink="">
      <xdr:nvSpPr>
        <xdr:cNvPr id="28" name="Abrir corchet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1496675" y="771524"/>
          <a:ext cx="95250" cy="92392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5</xdr:col>
      <xdr:colOff>190500</xdr:colOff>
      <xdr:row>33</xdr:row>
      <xdr:rowOff>161925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4476750" y="66960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4476750" y="66960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33</xdr:row>
      <xdr:rowOff>161925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5295900" y="6696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/>
            <xdr:cNvSpPr txBox="1"/>
          </xdr:nvSpPr>
          <xdr:spPr>
            <a:xfrm>
              <a:off x="5295900" y="6696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7</xdr:col>
      <xdr:colOff>400049</xdr:colOff>
      <xdr:row>32</xdr:row>
      <xdr:rowOff>4761</xdr:rowOff>
    </xdr:from>
    <xdr:to>
      <xdr:col>13</xdr:col>
      <xdr:colOff>381000</xdr:colOff>
      <xdr:row>50</xdr:row>
      <xdr:rowOff>104775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190500</xdr:colOff>
      <xdr:row>11</xdr:row>
      <xdr:rowOff>4762</xdr:rowOff>
    </xdr:from>
    <xdr:ext cx="3086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6000750" y="2252662"/>
              <a:ext cx="308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6000750" y="2252662"/>
              <a:ext cx="308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s-AR" sz="1100" b="0" i="0">
                  <a:latin typeface="Cambria Math" panose="02040503050406030204" pitchFamily="18" charset="0"/>
                </a:rPr>
                <a:t>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11</xdr:row>
      <xdr:rowOff>9525</xdr:rowOff>
    </xdr:from>
    <xdr:ext cx="32579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1323975" y="2257425"/>
              <a:ext cx="3257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𝑅_𝑓=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14</xdr:col>
      <xdr:colOff>381000</xdr:colOff>
      <xdr:row>33</xdr:row>
      <xdr:rowOff>104775</xdr:rowOff>
    </xdr:from>
    <xdr:to>
      <xdr:col>17</xdr:col>
      <xdr:colOff>180975</xdr:colOff>
      <xdr:row>35</xdr:row>
      <xdr:rowOff>134721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 txBox="1"/>
          </xdr:nvSpPr>
          <xdr:spPr>
            <a:xfrm>
              <a:off x="12515850" y="2428875"/>
              <a:ext cx="2162175" cy="4109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AR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20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d>
                              <m:dPr>
                                <m:ctrlPr>
                                  <a:rPr lang="es-AR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A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20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s-AR" sz="12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AR" sz="120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AR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𝑀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35" name="CuadroTexto 3"/>
            <xdr:cNvSpPr txBox="1"/>
          </xdr:nvSpPr>
          <xdr:spPr>
            <a:xfrm>
              <a:off x="12515850" y="2428875"/>
              <a:ext cx="2162175" cy="4109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𝐸(𝑅_𝑐 )=</a:t>
              </a:r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𝑐 </a:t>
              </a:r>
              <a:r>
                <a:rPr lang="es-AR" sz="1200" i="0">
                  <a:latin typeface="Cambria Math" panose="02040503050406030204" pitchFamily="18" charset="0"/>
                </a:rPr>
                <a:t>[(𝐸(𝑅_</a:t>
              </a:r>
              <a:r>
                <a:rPr lang="es-AR" sz="1200" b="0" i="0">
                  <a:latin typeface="Cambria Math" panose="02040503050406030204" pitchFamily="18" charset="0"/>
                </a:rPr>
                <a:t>𝑀 )−</a:t>
              </a:r>
              <a:r>
                <a:rPr lang="es-AR" sz="1200" i="0">
                  <a:latin typeface="Cambria Math" panose="02040503050406030204" pitchFamily="18" charset="0"/>
                </a:rPr>
                <a:t>𝑅_𝑓)/</a:t>
              </a:r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 ]</a:t>
              </a:r>
              <a:r>
                <a:rPr lang="es-AR" sz="1200" b="0" i="0">
                  <a:latin typeface="Cambria Math" panose="02040503050406030204" pitchFamily="18" charset="0"/>
                </a:rPr>
                <a:t>+𝑅_𝑓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14</xdr:col>
      <xdr:colOff>352425</xdr:colOff>
      <xdr:row>36</xdr:row>
      <xdr:rowOff>38100</xdr:rowOff>
    </xdr:from>
    <xdr:to>
      <xdr:col>17</xdr:col>
      <xdr:colOff>152400</xdr:colOff>
      <xdr:row>37</xdr:row>
      <xdr:rowOff>35472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 txBox="1"/>
          </xdr:nvSpPr>
          <xdr:spPr>
            <a:xfrm>
              <a:off x="12487275" y="2857500"/>
              <a:ext cx="20859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0,65993819</m:t>
                        </m:r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20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AR" sz="1200" b="0" i="1">
                        <a:latin typeface="Cambria Math" panose="02040503050406030204" pitchFamily="18" charset="0"/>
                      </a:rPr>
                      <m:t>,1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36" name="CuadroTexto 3"/>
            <xdr:cNvSpPr txBox="1"/>
          </xdr:nvSpPr>
          <xdr:spPr>
            <a:xfrm>
              <a:off x="12487275" y="2857500"/>
              <a:ext cx="20859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𝐸(𝑅_𝑐 )=</a:t>
              </a:r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𝑐 </a:t>
              </a:r>
              <a:r>
                <a:rPr lang="es-AR" sz="1200" i="0">
                  <a:latin typeface="Cambria Math" panose="02040503050406030204" pitchFamily="18" charset="0"/>
                </a:rPr>
                <a:t>[</a:t>
              </a:r>
              <a:r>
                <a:rPr lang="es-AR" sz="1200" b="0" i="0">
                  <a:latin typeface="Cambria Math" panose="02040503050406030204" pitchFamily="18" charset="0"/>
                </a:rPr>
                <a:t>0,65993819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r>
                <a:rPr lang="es-AR" sz="1200" b="0" i="0">
                  <a:latin typeface="Cambria Math" panose="02040503050406030204" pitchFamily="18" charset="0"/>
                </a:rPr>
                <a:t>+</a:t>
              </a:r>
              <a:r>
                <a:rPr lang="es-AR" sz="1200" i="0">
                  <a:latin typeface="Cambria Math" panose="02040503050406030204" pitchFamily="18" charset="0"/>
                </a:rPr>
                <a:t>0</a:t>
              </a:r>
              <a:r>
                <a:rPr lang="es-AR" sz="1200" b="0" i="0">
                  <a:latin typeface="Cambria Math" panose="02040503050406030204" pitchFamily="18" charset="0"/>
                </a:rPr>
                <a:t>,1</a:t>
              </a:r>
              <a:endParaRPr lang="es-AR" sz="1200"/>
            </a:p>
          </xdr:txBody>
        </xdr:sp>
      </mc:Fallback>
    </mc:AlternateContent>
    <xdr:clientData/>
  </xdr:twoCellAnchor>
  <xdr:oneCellAnchor>
    <xdr:from>
      <xdr:col>15</xdr:col>
      <xdr:colOff>295275</xdr:colOff>
      <xdr:row>37</xdr:row>
      <xdr:rowOff>161925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 txBox="1"/>
          </xdr:nvSpPr>
          <xdr:spPr>
            <a:xfrm>
              <a:off x="13192125" y="31718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/>
            <xdr:cNvSpPr txBox="1"/>
          </xdr:nvSpPr>
          <xdr:spPr>
            <a:xfrm>
              <a:off x="13192125" y="31718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180975</xdr:colOff>
      <xdr:row>37</xdr:row>
      <xdr:rowOff>180975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 txBox="1"/>
          </xdr:nvSpPr>
          <xdr:spPr>
            <a:xfrm>
              <a:off x="13839825" y="31908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/>
            <xdr:cNvSpPr txBox="1"/>
          </xdr:nvSpPr>
          <xdr:spPr>
            <a:xfrm>
              <a:off x="13839825" y="31908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504825</xdr:colOff>
      <xdr:row>33</xdr:row>
      <xdr:rowOff>176212</xdr:rowOff>
    </xdr:from>
    <xdr:ext cx="179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 txBox="1"/>
          </xdr:nvSpPr>
          <xdr:spPr>
            <a:xfrm>
              <a:off x="2505075" y="671036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/>
            <xdr:cNvSpPr txBox="1"/>
          </xdr:nvSpPr>
          <xdr:spPr>
            <a:xfrm>
              <a:off x="2505075" y="671036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33</xdr:row>
      <xdr:rowOff>161925</xdr:rowOff>
    </xdr:from>
    <xdr:ext cx="17940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SpPr txBox="1"/>
          </xdr:nvSpPr>
          <xdr:spPr>
            <a:xfrm>
              <a:off x="3190875" y="669607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/>
            <xdr:cNvSpPr txBox="1"/>
          </xdr:nvSpPr>
          <xdr:spPr>
            <a:xfrm>
              <a:off x="3190875" y="669607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33</xdr:row>
      <xdr:rowOff>171450</xdr:rowOff>
    </xdr:from>
    <xdr:ext cx="206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 txBox="1"/>
          </xdr:nvSpPr>
          <xdr:spPr>
            <a:xfrm>
              <a:off x="3867150" y="670560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/>
            <xdr:cNvSpPr txBox="1"/>
          </xdr:nvSpPr>
          <xdr:spPr>
            <a:xfrm>
              <a:off x="3867150" y="670560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56</xdr:row>
      <xdr:rowOff>161925</xdr:rowOff>
    </xdr:from>
    <xdr:ext cx="535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SpPr txBox="1"/>
          </xdr:nvSpPr>
          <xdr:spPr>
            <a:xfrm>
              <a:off x="4476750" y="66960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4476750" y="6696075"/>
              <a:ext cx="535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𝐸(𝑅_𝑐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56</xdr:row>
      <xdr:rowOff>161925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SpPr txBox="1"/>
          </xdr:nvSpPr>
          <xdr:spPr>
            <a:xfrm>
              <a:off x="5295900" y="6696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/>
            <xdr:cNvSpPr txBox="1"/>
          </xdr:nvSpPr>
          <xdr:spPr>
            <a:xfrm>
              <a:off x="5295900" y="669607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_𝑐=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504825</xdr:colOff>
      <xdr:row>56</xdr:row>
      <xdr:rowOff>176212</xdr:rowOff>
    </xdr:from>
    <xdr:ext cx="179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 txBox="1"/>
          </xdr:nvSpPr>
          <xdr:spPr>
            <a:xfrm>
              <a:off x="2505075" y="671036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/>
            <xdr:cNvSpPr txBox="1"/>
          </xdr:nvSpPr>
          <xdr:spPr>
            <a:xfrm>
              <a:off x="2505075" y="6710362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56</xdr:row>
      <xdr:rowOff>161925</xdr:rowOff>
    </xdr:from>
    <xdr:ext cx="17940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 txBox="1"/>
          </xdr:nvSpPr>
          <xdr:spPr>
            <a:xfrm>
              <a:off x="3190875" y="669607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/>
            <xdr:cNvSpPr txBox="1"/>
          </xdr:nvSpPr>
          <xdr:spPr>
            <a:xfrm>
              <a:off x="3190875" y="6696075"/>
              <a:ext cx="17940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56</xdr:row>
      <xdr:rowOff>171450</xdr:rowOff>
    </xdr:from>
    <xdr:ext cx="206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 txBox="1"/>
          </xdr:nvSpPr>
          <xdr:spPr>
            <a:xfrm>
              <a:off x="3867150" y="670560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/>
            <xdr:cNvSpPr txBox="1"/>
          </xdr:nvSpPr>
          <xdr:spPr>
            <a:xfrm>
              <a:off x="3867150" y="6705600"/>
              <a:ext cx="206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100" b="0" i="0">
                  <a:latin typeface="Cambria Math" panose="02040503050406030204" pitchFamily="18" charset="0"/>
                </a:rPr>
                <a:t>ℎ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8</xdr:col>
      <xdr:colOff>619125</xdr:colOff>
      <xdr:row>53</xdr:row>
      <xdr:rowOff>109537</xdr:rowOff>
    </xdr:from>
    <xdr:to>
      <xdr:col>13</xdr:col>
      <xdr:colOff>390525</xdr:colOff>
      <xdr:row>67</xdr:row>
      <xdr:rowOff>90487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685800</xdr:colOff>
      <xdr:row>8</xdr:row>
      <xdr:rowOff>9525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/>
            <xdr:cNvSpPr txBox="1"/>
          </xdr:nvSpPr>
          <xdr:spPr>
            <a:xfrm>
              <a:off x="8401050" y="16859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685800</xdr:colOff>
      <xdr:row>9</xdr:row>
      <xdr:rowOff>19050</xdr:rowOff>
    </xdr:from>
    <xdr:ext cx="294824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/>
            <xdr:cNvSpPr txBox="1"/>
          </xdr:nvSpPr>
          <xdr:spPr>
            <a:xfrm>
              <a:off x="8401050" y="1885950"/>
              <a:ext cx="294824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695325</xdr:colOff>
      <xdr:row>10</xdr:row>
      <xdr:rowOff>47625</xdr:rowOff>
    </xdr:from>
    <xdr:ext cx="2948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/>
            <xdr:cNvSpPr txBox="1"/>
          </xdr:nvSpPr>
          <xdr:spPr>
            <a:xfrm>
              <a:off x="8410575" y="2105025"/>
              <a:ext cx="294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4</xdr:row>
      <xdr:rowOff>4762</xdr:rowOff>
    </xdr:from>
    <xdr:ext cx="120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457575" y="766762"/>
              <a:ext cx="120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457575" y="766762"/>
              <a:ext cx="120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4</xdr:col>
      <xdr:colOff>333375</xdr:colOff>
      <xdr:row>4</xdr:row>
      <xdr:rowOff>14287</xdr:rowOff>
    </xdr:from>
    <xdr:ext cx="1274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4200525" y="776287"/>
              <a:ext cx="1274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200525" y="776287"/>
              <a:ext cx="1274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2</xdr:col>
      <xdr:colOff>152400</xdr:colOff>
      <xdr:row>15</xdr:row>
      <xdr:rowOff>14287</xdr:rowOff>
    </xdr:from>
    <xdr:ext cx="5284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2495550" y="2881312"/>
              <a:ext cx="5284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1" i="1">
                        <a:latin typeface="Cambria Math" panose="02040503050406030204" pitchFamily="18" charset="0"/>
                      </a:rPr>
                      <m:t>𝑬</m:t>
                    </m:r>
                    <m:d>
                      <m:d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𝑹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495550" y="2881312"/>
              <a:ext cx="5284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𝑬(𝑹_𝒊 )=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5</xdr:col>
      <xdr:colOff>419100</xdr:colOff>
      <xdr:row>15</xdr:row>
      <xdr:rowOff>4762</xdr:rowOff>
    </xdr:from>
    <xdr:ext cx="1706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5372100" y="2871787"/>
              <a:ext cx="1706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5372100" y="2871787"/>
              <a:ext cx="1706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𝜶_</a:t>
              </a:r>
              <a:r>
                <a:rPr lang="es-AR" sz="1100" b="1" i="0">
                  <a:latin typeface="Cambria Math" panose="02040503050406030204" pitchFamily="18" charset="0"/>
                </a:rPr>
                <a:t>𝒊</a:t>
              </a:r>
              <a:endParaRPr lang="es-A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/>
  <dimension ref="B2:O56"/>
  <sheetViews>
    <sheetView workbookViewId="0">
      <selection activeCell="R13" sqref="R13"/>
    </sheetView>
  </sheetViews>
  <sheetFormatPr baseColWidth="10" defaultColWidth="11.5" defaultRowHeight="15" x14ac:dyDescent="0.2"/>
  <cols>
    <col min="1" max="1" width="11.5" style="1"/>
    <col min="2" max="2" width="18.5" style="1" customWidth="1"/>
    <col min="3" max="9" width="11.5" style="1"/>
    <col min="10" max="10" width="15.5" style="1" customWidth="1"/>
    <col min="11" max="11" width="14.5" style="1" customWidth="1"/>
    <col min="12" max="12" width="23.83203125" style="1" customWidth="1"/>
    <col min="13" max="13" width="11.5" style="1"/>
    <col min="14" max="15" width="11.5" style="11"/>
    <col min="16" max="16384" width="11.5" style="1"/>
  </cols>
  <sheetData>
    <row r="2" spans="2:14" ht="21" x14ac:dyDescent="0.25">
      <c r="B2" s="42" t="s">
        <v>15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14" ht="2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2:14" x14ac:dyDescent="0.2">
      <c r="K4" s="7"/>
    </row>
    <row r="5" spans="2:14" x14ac:dyDescent="0.2">
      <c r="K5" s="5"/>
      <c r="L5" s="5"/>
    </row>
    <row r="6" spans="2:14" x14ac:dyDescent="0.2">
      <c r="B6" s="1" t="e">
        <f ca="1">_xll.RHistory($B$8:$B$9,".Timestamp;.Close","NBROWS:10 INTERVAL:1Y",,"SORT:ASC TSREPEAT:NO CH:Fd",D6)</f>
        <v>#NAME?</v>
      </c>
      <c r="C6" s="8"/>
      <c r="D6" s="9" t="s">
        <v>1</v>
      </c>
      <c r="E6" s="9" t="s">
        <v>2</v>
      </c>
      <c r="F6" s="1" t="s">
        <v>2</v>
      </c>
    </row>
    <row r="7" spans="2:14" x14ac:dyDescent="0.2">
      <c r="C7" s="8"/>
      <c r="D7" s="10">
        <v>42004</v>
      </c>
      <c r="E7" s="9">
        <v>304.14917103492689</v>
      </c>
      <c r="F7" s="9">
        <v>8579.02</v>
      </c>
    </row>
    <row r="8" spans="2:14" x14ac:dyDescent="0.2">
      <c r="B8" s="1" t="s">
        <v>8</v>
      </c>
      <c r="C8" s="8"/>
      <c r="D8" s="10">
        <v>42369</v>
      </c>
      <c r="E8" s="9">
        <v>213.18795679922232</v>
      </c>
      <c r="F8" s="9">
        <v>11675.18</v>
      </c>
      <c r="H8" s="4">
        <f t="shared" ref="H8:I16" si="0">(E8-E7)/E7</f>
        <v>-0.29906776969403304</v>
      </c>
      <c r="I8" s="4">
        <f t="shared" si="0"/>
        <v>0.36089903042538657</v>
      </c>
      <c r="J8" s="9"/>
      <c r="K8" s="9"/>
      <c r="L8" s="11"/>
    </row>
    <row r="9" spans="2:14" x14ac:dyDescent="0.2">
      <c r="B9" s="1" t="s">
        <v>7</v>
      </c>
      <c r="C9" s="8"/>
      <c r="D9" s="10">
        <v>42735</v>
      </c>
      <c r="E9" s="9">
        <v>252.96730888156057</v>
      </c>
      <c r="F9" s="9">
        <v>16917.859</v>
      </c>
      <c r="H9" s="4">
        <f t="shared" si="0"/>
        <v>0.18659286706238257</v>
      </c>
      <c r="I9" s="4">
        <f t="shared" si="0"/>
        <v>0.44904481130055385</v>
      </c>
      <c r="J9" s="9"/>
      <c r="K9" s="9"/>
      <c r="L9" s="11"/>
    </row>
    <row r="10" spans="2:14" x14ac:dyDescent="0.2">
      <c r="C10" s="8"/>
      <c r="D10" s="10">
        <v>43100</v>
      </c>
      <c r="E10" s="9">
        <v>415.97526684041998</v>
      </c>
      <c r="F10" s="9">
        <v>30065.609</v>
      </c>
      <c r="H10" s="4">
        <f t="shared" si="0"/>
        <v>0.64438349239497905</v>
      </c>
      <c r="I10" s="4">
        <f t="shared" si="0"/>
        <v>0.7771521207263874</v>
      </c>
      <c r="J10" s="9"/>
      <c r="K10" s="9"/>
      <c r="L10" s="11"/>
    </row>
    <row r="11" spans="2:14" x14ac:dyDescent="0.2">
      <c r="C11" s="8"/>
      <c r="D11" s="10">
        <v>43465</v>
      </c>
      <c r="E11" s="9">
        <v>498.34420514999999</v>
      </c>
      <c r="F11" s="9">
        <v>30292.548999999999</v>
      </c>
      <c r="H11" s="4">
        <f t="shared" si="0"/>
        <v>0.19801402841861532</v>
      </c>
      <c r="I11" s="4">
        <f t="shared" si="0"/>
        <v>7.5481590943326203E-3</v>
      </c>
      <c r="J11" s="9"/>
      <c r="K11" s="9"/>
      <c r="L11" s="11"/>
    </row>
    <row r="12" spans="2:14" x14ac:dyDescent="0.2">
      <c r="C12" s="8"/>
      <c r="D12" s="10">
        <v>43830</v>
      </c>
      <c r="E12" s="9">
        <v>857.2</v>
      </c>
      <c r="F12" s="9">
        <v>41671.410000000003</v>
      </c>
      <c r="H12" s="4">
        <f t="shared" si="0"/>
        <v>0.72009625303455793</v>
      </c>
      <c r="I12" s="4">
        <f t="shared" si="0"/>
        <v>0.37563233783990924</v>
      </c>
      <c r="J12" s="9"/>
      <c r="K12" s="9"/>
      <c r="L12" s="11"/>
    </row>
    <row r="13" spans="2:14" x14ac:dyDescent="0.2">
      <c r="C13" s="8"/>
      <c r="D13" s="10">
        <v>44196</v>
      </c>
      <c r="E13" s="9">
        <v>693.85</v>
      </c>
      <c r="F13" s="9">
        <v>51226.49</v>
      </c>
      <c r="H13" s="4">
        <f t="shared" si="0"/>
        <v>-0.19056229584694356</v>
      </c>
      <c r="I13" s="4">
        <f t="shared" si="0"/>
        <v>0.22929581696419665</v>
      </c>
      <c r="J13" s="9"/>
      <c r="K13" s="9"/>
      <c r="L13" s="11"/>
    </row>
    <row r="14" spans="2:14" x14ac:dyDescent="0.2">
      <c r="C14" s="8"/>
      <c r="D14" s="10">
        <v>44561</v>
      </c>
      <c r="E14" s="9">
        <v>778.45</v>
      </c>
      <c r="F14" s="9">
        <v>83500.11</v>
      </c>
      <c r="H14" s="4">
        <f t="shared" si="0"/>
        <v>0.12192837068530665</v>
      </c>
      <c r="I14" s="4">
        <f t="shared" si="0"/>
        <v>0.63001818004708121</v>
      </c>
      <c r="J14" s="9"/>
      <c r="K14" s="9"/>
      <c r="L14" s="11"/>
    </row>
    <row r="15" spans="2:14" x14ac:dyDescent="0.2">
      <c r="C15" s="8"/>
      <c r="D15" s="10">
        <v>44926</v>
      </c>
      <c r="E15" s="9">
        <v>3147.35</v>
      </c>
      <c r="F15" s="9">
        <v>202085.12</v>
      </c>
      <c r="H15" s="4">
        <f t="shared" si="0"/>
        <v>3.0430984648981947</v>
      </c>
      <c r="I15" s="4">
        <f t="shared" si="0"/>
        <v>1.4201778895860135</v>
      </c>
      <c r="J15" s="9"/>
      <c r="K15" s="9"/>
      <c r="L15" s="11"/>
    </row>
    <row r="16" spans="2:14" x14ac:dyDescent="0.2">
      <c r="C16" s="8"/>
      <c r="D16" s="10">
        <v>45291</v>
      </c>
      <c r="E16" s="9">
        <v>5283.95</v>
      </c>
      <c r="F16" s="9">
        <v>320582.83</v>
      </c>
      <c r="H16" s="4">
        <f t="shared" si="0"/>
        <v>0.67885681605159898</v>
      </c>
      <c r="I16" s="4">
        <f t="shared" si="0"/>
        <v>0.58637523633605493</v>
      </c>
      <c r="J16" s="9"/>
      <c r="K16" s="9"/>
      <c r="L16" s="11"/>
    </row>
    <row r="17" spans="2:12" x14ac:dyDescent="0.2">
      <c r="C17" s="8"/>
      <c r="D17" s="10"/>
      <c r="E17" s="9"/>
      <c r="F17" s="9"/>
      <c r="H17" s="4"/>
      <c r="I17" s="4"/>
      <c r="J17" s="9"/>
      <c r="K17" s="9"/>
      <c r="L17" s="11"/>
    </row>
    <row r="18" spans="2:12" x14ac:dyDescent="0.2">
      <c r="C18" s="8"/>
      <c r="D18" s="10"/>
      <c r="E18" s="9"/>
      <c r="F18" s="9"/>
      <c r="H18" s="4"/>
      <c r="I18" s="4"/>
      <c r="J18" s="9"/>
      <c r="K18" s="9"/>
      <c r="L18" s="11"/>
    </row>
    <row r="19" spans="2:12" x14ac:dyDescent="0.2">
      <c r="C19" s="8"/>
      <c r="D19" s="10"/>
      <c r="E19" s="9"/>
      <c r="F19" s="9"/>
      <c r="H19" s="4"/>
      <c r="I19" s="4"/>
      <c r="J19" s="9"/>
      <c r="K19" s="9"/>
      <c r="L19" s="11"/>
    </row>
    <row r="20" spans="2:12" x14ac:dyDescent="0.2">
      <c r="C20" s="8"/>
      <c r="D20" s="10"/>
      <c r="E20" s="9"/>
      <c r="F20" s="9"/>
      <c r="H20" s="4"/>
      <c r="I20" s="4"/>
      <c r="J20" s="9"/>
      <c r="K20" s="9"/>
      <c r="L20" s="11"/>
    </row>
    <row r="21" spans="2:12" x14ac:dyDescent="0.2">
      <c r="C21" s="8"/>
      <c r="D21" s="10"/>
      <c r="E21" s="9"/>
      <c r="F21" s="9"/>
      <c r="H21" s="4"/>
      <c r="I21" s="4"/>
      <c r="J21" s="9"/>
      <c r="K21" s="9"/>
      <c r="L21" s="11"/>
    </row>
    <row r="22" spans="2:12" x14ac:dyDescent="0.2">
      <c r="B22" s="9" t="s">
        <v>13</v>
      </c>
      <c r="C22" s="8"/>
      <c r="D22" s="10"/>
      <c r="E22" s="25">
        <f>SLOPE(H8:H16,I8:I16)</f>
        <v>2.1413752565109898</v>
      </c>
      <c r="F22" s="9"/>
      <c r="H22" s="4"/>
      <c r="K22" s="9"/>
    </row>
    <row r="23" spans="2:12" x14ac:dyDescent="0.2">
      <c r="B23" s="9" t="s">
        <v>14</v>
      </c>
      <c r="C23" s="8"/>
      <c r="D23" s="10"/>
      <c r="E23" s="25">
        <f>INTERCEPT(H8:H16,I8:I16)</f>
        <v>-0.58362866412329217</v>
      </c>
      <c r="F23" s="9"/>
      <c r="H23" s="4"/>
      <c r="K23" s="9"/>
    </row>
    <row r="24" spans="2:12" x14ac:dyDescent="0.2">
      <c r="C24" s="8"/>
      <c r="D24" s="10"/>
      <c r="E24" s="9"/>
      <c r="F24" s="9"/>
      <c r="H24" s="4"/>
      <c r="I24" s="4"/>
      <c r="J24" s="9"/>
      <c r="K24" s="9"/>
      <c r="L24" s="11"/>
    </row>
    <row r="25" spans="2:12" x14ac:dyDescent="0.2">
      <c r="C25" s="8"/>
      <c r="D25" s="10"/>
      <c r="E25" s="9"/>
      <c r="F25" s="9"/>
      <c r="H25" s="4"/>
      <c r="I25" s="4"/>
      <c r="J25" s="9"/>
      <c r="K25" s="9"/>
      <c r="L25" s="11"/>
    </row>
    <row r="26" spans="2:12" x14ac:dyDescent="0.2">
      <c r="C26" s="8"/>
      <c r="D26" s="10"/>
      <c r="E26" s="9"/>
      <c r="F26" s="9"/>
      <c r="H26" s="4"/>
      <c r="I26" s="4"/>
      <c r="J26" s="9"/>
      <c r="K26" s="9"/>
      <c r="L26" s="11"/>
    </row>
    <row r="27" spans="2:12" x14ac:dyDescent="0.2">
      <c r="C27" s="8"/>
      <c r="D27" s="10"/>
      <c r="E27" s="9"/>
      <c r="F27" s="9"/>
      <c r="H27" s="4"/>
      <c r="I27" s="4"/>
      <c r="J27" s="9"/>
      <c r="K27" s="9"/>
      <c r="L27" s="11"/>
    </row>
    <row r="28" spans="2:12" x14ac:dyDescent="0.2">
      <c r="C28" s="8"/>
      <c r="D28" s="10"/>
      <c r="E28" s="9"/>
      <c r="F28" s="9"/>
      <c r="H28" s="4"/>
      <c r="I28" s="4"/>
      <c r="J28" s="9"/>
      <c r="K28" s="9"/>
      <c r="L28" s="11"/>
    </row>
    <row r="29" spans="2:12" x14ac:dyDescent="0.2">
      <c r="C29" s="8"/>
      <c r="D29" s="10"/>
      <c r="E29" s="9"/>
      <c r="F29" s="9"/>
      <c r="H29" s="4"/>
      <c r="I29" s="4"/>
      <c r="J29" s="9"/>
      <c r="K29" s="9"/>
      <c r="L29" s="11"/>
    </row>
    <row r="30" spans="2:12" x14ac:dyDescent="0.2">
      <c r="C30" s="8"/>
      <c r="D30" s="10"/>
      <c r="E30" s="9"/>
      <c r="F30" s="9"/>
      <c r="H30" s="4"/>
      <c r="I30" s="4"/>
      <c r="J30" s="9"/>
      <c r="K30" s="9"/>
      <c r="L30" s="11"/>
    </row>
    <row r="31" spans="2:12" x14ac:dyDescent="0.2">
      <c r="C31" s="8"/>
      <c r="D31" s="8"/>
      <c r="E31" s="9"/>
      <c r="F31" s="9"/>
      <c r="H31" s="4"/>
      <c r="I31" s="4"/>
      <c r="J31" s="9"/>
      <c r="K31" s="9"/>
      <c r="L31" s="11"/>
    </row>
    <row r="39" spans="2:3" x14ac:dyDescent="0.2">
      <c r="B39" s="1" t="s">
        <v>16</v>
      </c>
    </row>
    <row r="40" spans="2:3" ht="16" thickBot="1" x14ac:dyDescent="0.25"/>
    <row r="41" spans="2:3" x14ac:dyDescent="0.2">
      <c r="B41" s="26" t="s">
        <v>17</v>
      </c>
      <c r="C41" s="26"/>
    </row>
    <row r="42" spans="2:3" x14ac:dyDescent="0.2">
      <c r="B42" s="1" t="s">
        <v>18</v>
      </c>
      <c r="C42" s="1">
        <v>0.50510459432906285</v>
      </c>
    </row>
    <row r="43" spans="2:3" x14ac:dyDescent="0.2">
      <c r="B43" s="1" t="s">
        <v>19</v>
      </c>
      <c r="C43" s="1">
        <v>0.2551306512123272</v>
      </c>
    </row>
    <row r="44" spans="2:3" x14ac:dyDescent="0.2">
      <c r="B44" s="1" t="s">
        <v>20</v>
      </c>
      <c r="C44" s="1">
        <v>0.14872074424265966</v>
      </c>
    </row>
    <row r="45" spans="2:3" x14ac:dyDescent="0.2">
      <c r="B45" s="1" t="s">
        <v>21</v>
      </c>
      <c r="C45" s="1">
        <v>0.65185667961049498</v>
      </c>
    </row>
    <row r="46" spans="2:3" ht="16" thickBot="1" x14ac:dyDescent="0.25">
      <c r="B46" s="27" t="s">
        <v>22</v>
      </c>
      <c r="C46" s="27">
        <v>9</v>
      </c>
    </row>
    <row r="48" spans="2:3" ht="16" thickBot="1" x14ac:dyDescent="0.25">
      <c r="B48" s="1" t="s">
        <v>23</v>
      </c>
    </row>
    <row r="49" spans="2:10" x14ac:dyDescent="0.2">
      <c r="B49" s="28"/>
      <c r="C49" s="28" t="s">
        <v>28</v>
      </c>
      <c r="D49" s="28" t="s">
        <v>29</v>
      </c>
      <c r="E49" s="28" t="s">
        <v>30</v>
      </c>
      <c r="F49" s="28" t="s">
        <v>31</v>
      </c>
      <c r="G49" s="28" t="s">
        <v>32</v>
      </c>
    </row>
    <row r="50" spans="2:10" x14ac:dyDescent="0.2">
      <c r="B50" s="1" t="s">
        <v>24</v>
      </c>
      <c r="C50" s="1">
        <v>1</v>
      </c>
      <c r="D50" s="1">
        <v>1.018790330407326</v>
      </c>
      <c r="E50" s="1">
        <v>1.018790330407326</v>
      </c>
      <c r="F50" s="1">
        <v>2.3976212222895086</v>
      </c>
      <c r="G50" s="1">
        <v>0.16544799889073794</v>
      </c>
    </row>
    <row r="51" spans="2:10" x14ac:dyDescent="0.2">
      <c r="B51" s="1" t="s">
        <v>25</v>
      </c>
      <c r="C51" s="1">
        <v>7</v>
      </c>
      <c r="D51" s="1">
        <v>2.9744199152697366</v>
      </c>
      <c r="E51" s="1">
        <v>0.42491713075281951</v>
      </c>
    </row>
    <row r="52" spans="2:10" ht="16" thickBot="1" x14ac:dyDescent="0.25">
      <c r="B52" s="27" t="s">
        <v>26</v>
      </c>
      <c r="C52" s="27">
        <v>8</v>
      </c>
      <c r="D52" s="27">
        <v>3.9932102456770626</v>
      </c>
      <c r="E52" s="27"/>
      <c r="F52" s="27"/>
      <c r="G52" s="27"/>
    </row>
    <row r="53" spans="2:10" ht="16" thickBot="1" x14ac:dyDescent="0.25"/>
    <row r="54" spans="2:10" x14ac:dyDescent="0.2">
      <c r="B54" s="28"/>
      <c r="C54" s="28" t="s">
        <v>33</v>
      </c>
      <c r="D54" s="28" t="s">
        <v>21</v>
      </c>
      <c r="E54" s="28" t="s">
        <v>34</v>
      </c>
      <c r="F54" s="28" t="s">
        <v>0</v>
      </c>
      <c r="G54" s="28" t="s">
        <v>35</v>
      </c>
      <c r="H54" s="28" t="s">
        <v>36</v>
      </c>
      <c r="I54" s="28" t="s">
        <v>37</v>
      </c>
      <c r="J54" s="28" t="s">
        <v>38</v>
      </c>
    </row>
    <row r="55" spans="2:10" x14ac:dyDescent="0.2">
      <c r="B55" s="1" t="s">
        <v>27</v>
      </c>
      <c r="C55" s="1">
        <v>-0.15244368617009574</v>
      </c>
      <c r="D55" s="1">
        <v>0.34870603588206561</v>
      </c>
      <c r="E55" s="1">
        <v>-0.43716962278695132</v>
      </c>
      <c r="F55" s="1">
        <v>0.67515772301631816</v>
      </c>
      <c r="G55" s="1">
        <v>-0.97700243529361197</v>
      </c>
      <c r="H55" s="1">
        <v>0.67211506295342049</v>
      </c>
      <c r="I55" s="1">
        <v>-0.97700243529361197</v>
      </c>
      <c r="J55" s="1">
        <v>0.67211506295342049</v>
      </c>
    </row>
    <row r="56" spans="2:10" ht="16" thickBot="1" x14ac:dyDescent="0.25">
      <c r="B56" s="27" t="s">
        <v>39</v>
      </c>
      <c r="C56" s="27">
        <v>0.86278238686376785</v>
      </c>
      <c r="D56" s="27">
        <v>0.55719984077864237</v>
      </c>
      <c r="E56" s="27">
        <v>1.548425400944297</v>
      </c>
      <c r="F56" s="27">
        <v>0.16544799889073819</v>
      </c>
      <c r="G56" s="27">
        <v>-0.45478586962504819</v>
      </c>
      <c r="H56" s="27">
        <v>2.1803506433525839</v>
      </c>
      <c r="I56" s="27">
        <v>-0.45478586962504819</v>
      </c>
      <c r="J56" s="27">
        <v>2.1803506433525839</v>
      </c>
    </row>
  </sheetData>
  <mergeCells count="1">
    <mergeCell ref="B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B2:O42"/>
  <sheetViews>
    <sheetView workbookViewId="0">
      <selection activeCell="C39" sqref="C39"/>
    </sheetView>
  </sheetViews>
  <sheetFormatPr baseColWidth="10" defaultColWidth="11.5" defaultRowHeight="15" x14ac:dyDescent="0.2"/>
  <cols>
    <col min="1" max="1" width="11.5" style="1"/>
    <col min="2" max="2" width="18.5" style="1" customWidth="1"/>
    <col min="3" max="8" width="11.5" style="1"/>
    <col min="9" max="9" width="17.1640625" style="1" customWidth="1"/>
    <col min="10" max="10" width="15.5" style="1" customWidth="1"/>
    <col min="11" max="11" width="14.5" style="1" customWidth="1"/>
    <col min="12" max="12" width="13.5" style="1" customWidth="1"/>
    <col min="13" max="16384" width="11.5" style="1"/>
  </cols>
  <sheetData>
    <row r="2" spans="2:15" ht="21" x14ac:dyDescent="0.25">
      <c r="C2" s="42" t="s">
        <v>9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5" ht="21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2:15" x14ac:dyDescent="0.2">
      <c r="B4" s="1" t="e">
        <f ca="1">_xll.RHistory($B$5:$B$7,".Timestamp;.Close","START:"&amp;$B$9&amp;" END:"&amp;$B$10&amp;" INTERVAL:1Y",,"TSREPEAT:NO SORT:ASC CH:Fd",C17)</f>
        <v>#NAME?</v>
      </c>
      <c r="E4" s="1" t="s">
        <v>4</v>
      </c>
      <c r="G4" s="12"/>
      <c r="H4" s="13">
        <f>AVERAGE(G19:G29)</f>
        <v>0.29062600154050539</v>
      </c>
      <c r="I4" s="15"/>
      <c r="J4" s="1" t="s">
        <v>5</v>
      </c>
      <c r="O4" s="1" t="s">
        <v>5</v>
      </c>
    </row>
    <row r="5" spans="2:15" x14ac:dyDescent="0.2">
      <c r="B5" s="1" t="s">
        <v>8</v>
      </c>
      <c r="G5" s="12"/>
      <c r="H5" s="13">
        <f>AVERAGE(H19:H29)</f>
        <v>0.34541256279568472</v>
      </c>
      <c r="I5" s="15"/>
      <c r="J5" s="14"/>
      <c r="K5" s="14"/>
      <c r="L5" s="14"/>
    </row>
    <row r="6" spans="2:15" x14ac:dyDescent="0.2">
      <c r="B6" s="1" t="s">
        <v>54</v>
      </c>
      <c r="G6" s="12"/>
      <c r="H6" s="13">
        <f>AVERAGE(I19:I29)</f>
        <v>0.70653536780809201</v>
      </c>
      <c r="I6" s="15"/>
      <c r="J6" s="14"/>
      <c r="K6" s="14"/>
      <c r="L6" s="14"/>
    </row>
    <row r="7" spans="2:15" x14ac:dyDescent="0.2">
      <c r="B7" s="1" t="s">
        <v>53</v>
      </c>
      <c r="G7" s="12"/>
      <c r="H7" s="17">
        <f>CORREL($G$19:$G$29,$H$19:$H$29)</f>
        <v>0.45575043924352793</v>
      </c>
      <c r="J7" s="14"/>
      <c r="K7" s="14"/>
      <c r="L7" s="14"/>
    </row>
    <row r="8" spans="2:15" x14ac:dyDescent="0.2">
      <c r="G8" s="12"/>
      <c r="H8" s="17">
        <f>CORREL($G$19:$G$29,$I$19:$I$29)</f>
        <v>0.20751696372646791</v>
      </c>
    </row>
    <row r="9" spans="2:15" x14ac:dyDescent="0.2">
      <c r="B9" s="8">
        <v>39447</v>
      </c>
      <c r="G9" s="12"/>
      <c r="H9" s="17">
        <f>CORREL($H$19:$H$29,$I$19:$I$29)</f>
        <v>0.77626161639937752</v>
      </c>
      <c r="K9" s="9">
        <f>J5^(1/2)</f>
        <v>0</v>
      </c>
    </row>
    <row r="10" spans="2:15" x14ac:dyDescent="0.2">
      <c r="B10" s="8">
        <v>43465</v>
      </c>
      <c r="C10" s="2" t="s">
        <v>3</v>
      </c>
      <c r="K10" s="9">
        <f>K6^(1/2)</f>
        <v>0</v>
      </c>
    </row>
    <row r="11" spans="2:15" x14ac:dyDescent="0.2">
      <c r="K11" s="9">
        <f>L7^(1/2)</f>
        <v>0</v>
      </c>
    </row>
    <row r="12" spans="2:15" x14ac:dyDescent="0.2">
      <c r="C12" s="1" t="str">
        <f>B5</f>
        <v>YPFD.BA</v>
      </c>
      <c r="D12" s="1" t="str">
        <f>B6</f>
        <v>TXAR.BA</v>
      </c>
      <c r="E12" s="1" t="str">
        <f>B7</f>
        <v>GGAL.BA</v>
      </c>
    </row>
    <row r="13" spans="2:15" x14ac:dyDescent="0.2">
      <c r="C13" s="16">
        <v>1.0000000000000364</v>
      </c>
      <c r="D13" s="16">
        <v>0</v>
      </c>
      <c r="E13" s="16">
        <v>0</v>
      </c>
      <c r="F13" s="18">
        <f>C13*H4+D13*H5+E13*H6</f>
        <v>0.29062600154051599</v>
      </c>
      <c r="G13" s="19">
        <f>((C13^2)*(J5)+(D13^2)*(K6)+(E13^2)*(L7)+2*C13*D13*J6+2*C13*E13*J7+2*D13*E13*L6)^(1/2)</f>
        <v>0</v>
      </c>
      <c r="I13" s="1" t="s">
        <v>6</v>
      </c>
      <c r="K13" s="18"/>
      <c r="L13" s="19"/>
    </row>
    <row r="14" spans="2:15" x14ac:dyDescent="0.2">
      <c r="C14" s="1">
        <v>0</v>
      </c>
      <c r="H14" s="6"/>
    </row>
    <row r="15" spans="2:15" x14ac:dyDescent="0.2">
      <c r="E15" s="3">
        <f>SUM(C13:E13)</f>
        <v>1.0000000000000364</v>
      </c>
      <c r="K15" s="7"/>
    </row>
    <row r="16" spans="2:15" x14ac:dyDescent="0.2">
      <c r="K16" s="5"/>
      <c r="L16" s="5"/>
    </row>
    <row r="17" spans="3:14" x14ac:dyDescent="0.2">
      <c r="C17" s="9" t="s">
        <v>1</v>
      </c>
      <c r="D17" s="9" t="s">
        <v>2</v>
      </c>
      <c r="E17" s="1" t="s">
        <v>2</v>
      </c>
      <c r="F17" s="1" t="s">
        <v>2</v>
      </c>
      <c r="G17" s="21"/>
      <c r="H17" s="21"/>
      <c r="I17" s="21"/>
      <c r="J17" s="21"/>
      <c r="K17" s="21"/>
    </row>
    <row r="18" spans="3:14" x14ac:dyDescent="0.2">
      <c r="C18" s="10">
        <v>39447</v>
      </c>
      <c r="D18" s="9">
        <v>80.927334514658583</v>
      </c>
      <c r="E18" s="9">
        <v>1.0566672249809748</v>
      </c>
      <c r="F18" s="9">
        <v>1.9371057693185443</v>
      </c>
    </row>
    <row r="19" spans="3:14" x14ac:dyDescent="0.2">
      <c r="C19" s="10">
        <v>39813</v>
      </c>
      <c r="D19" s="9">
        <v>117.88969490061376</v>
      </c>
      <c r="E19" s="9">
        <v>0.60113116726240001</v>
      </c>
      <c r="F19" s="9">
        <v>0.70746471575112069</v>
      </c>
      <c r="G19" s="4">
        <f>(D19-D18)/D18</f>
        <v>0.45673517616300696</v>
      </c>
      <c r="H19" s="4">
        <f t="shared" ref="H19:I28" si="0">(E19-E18)/E18</f>
        <v>-0.43110645144385606</v>
      </c>
      <c r="I19" s="4">
        <f t="shared" si="0"/>
        <v>-0.63478260869565206</v>
      </c>
      <c r="J19" s="11">
        <f t="shared" ref="J19:J28" si="1">$C$13*G19+$D$13*H19+$E$13*I19</f>
        <v>0.45673517616302362</v>
      </c>
      <c r="K19" s="9">
        <f t="shared" ref="K19:K28" si="2">(J19-$F$13)^2</f>
        <v>2.7592257893770733E-2</v>
      </c>
      <c r="L19" s="41"/>
      <c r="M19" s="3"/>
      <c r="N19" s="3"/>
    </row>
    <row r="20" spans="3:14" x14ac:dyDescent="0.2">
      <c r="C20" s="10">
        <v>40178</v>
      </c>
      <c r="D20" s="9">
        <v>132.15210980088605</v>
      </c>
      <c r="E20" s="9">
        <v>1.0574643161331272</v>
      </c>
      <c r="F20" s="9">
        <v>1.8107727843629871</v>
      </c>
      <c r="G20" s="4">
        <f t="shared" ref="G20:G28" si="3">(D20-D19)/D19</f>
        <v>0.12098101460264307</v>
      </c>
      <c r="H20" s="4">
        <f t="shared" si="0"/>
        <v>0.75912408759124117</v>
      </c>
      <c r="I20" s="4">
        <f t="shared" si="0"/>
        <v>1.5595238095238089</v>
      </c>
      <c r="J20" s="11">
        <f t="shared" si="1"/>
        <v>0.12098101460264747</v>
      </c>
      <c r="K20" s="9">
        <f t="shared" si="2"/>
        <v>2.8779421593149574E-2</v>
      </c>
      <c r="L20" s="41"/>
      <c r="M20" s="3"/>
      <c r="N20" s="3"/>
    </row>
    <row r="21" spans="3:14" x14ac:dyDescent="0.2">
      <c r="C21" s="10">
        <v>40543</v>
      </c>
      <c r="D21" s="9">
        <v>174.90941947176773</v>
      </c>
      <c r="E21" s="9">
        <v>1.5873109757204198</v>
      </c>
      <c r="F21" s="9">
        <v>5.1038525922045137</v>
      </c>
      <c r="G21" s="4">
        <f t="shared" si="3"/>
        <v>0.32354617520147227</v>
      </c>
      <c r="H21" s="4">
        <f t="shared" si="0"/>
        <v>0.50105393771092388</v>
      </c>
      <c r="I21" s="4">
        <f t="shared" si="0"/>
        <v>1.8186046511627914</v>
      </c>
      <c r="J21" s="11">
        <f t="shared" si="1"/>
        <v>0.32354617520148404</v>
      </c>
      <c r="K21" s="9">
        <f t="shared" si="2"/>
        <v>1.0837378338682949E-3</v>
      </c>
      <c r="L21" s="41"/>
      <c r="M21" s="3"/>
      <c r="N21" s="3"/>
    </row>
    <row r="22" spans="3:14" x14ac:dyDescent="0.2">
      <c r="C22" s="10">
        <v>40908</v>
      </c>
      <c r="D22" s="9">
        <v>158.59994477387605</v>
      </c>
      <c r="E22" s="9">
        <v>1.1787137047258056</v>
      </c>
      <c r="F22" s="9">
        <v>2.417027231420239</v>
      </c>
      <c r="G22" s="4">
        <f t="shared" si="3"/>
        <v>-9.3245262302892803E-2</v>
      </c>
      <c r="H22" s="4">
        <f t="shared" si="0"/>
        <v>-0.25741475819454185</v>
      </c>
      <c r="I22" s="4">
        <f t="shared" si="0"/>
        <v>-0.5264308308762794</v>
      </c>
      <c r="J22" s="11">
        <f t="shared" si="1"/>
        <v>-9.3245262302896204E-2</v>
      </c>
      <c r="K22" s="9">
        <f t="shared" si="2"/>
        <v>0.14735714720473858</v>
      </c>
      <c r="L22" s="41"/>
      <c r="M22" s="3"/>
      <c r="N22" s="3"/>
    </row>
    <row r="23" spans="3:14" x14ac:dyDescent="0.2">
      <c r="C23" s="10">
        <v>41274</v>
      </c>
      <c r="D23" s="9">
        <v>94.724680949133756</v>
      </c>
      <c r="E23" s="9">
        <v>1.108892196029315</v>
      </c>
      <c r="F23" s="9">
        <v>3.8221946473526796</v>
      </c>
      <c r="G23" s="4">
        <f t="shared" si="3"/>
        <v>-0.40274455275386434</v>
      </c>
      <c r="H23" s="4">
        <f t="shared" si="0"/>
        <v>-5.9235341386594483E-2</v>
      </c>
      <c r="I23" s="4">
        <f t="shared" si="0"/>
        <v>0.58136184717570094</v>
      </c>
      <c r="J23" s="11">
        <f t="shared" si="1"/>
        <v>-0.40274455275387899</v>
      </c>
      <c r="K23" s="9">
        <f t="shared" si="2"/>
        <v>0.48076272556251654</v>
      </c>
      <c r="L23" s="41"/>
      <c r="M23" s="3"/>
      <c r="N23" s="3"/>
    </row>
    <row r="24" spans="3:14" x14ac:dyDescent="0.2">
      <c r="C24" s="10">
        <v>41639</v>
      </c>
      <c r="D24" s="9">
        <v>282.90427033169158</v>
      </c>
      <c r="E24" s="9">
        <v>2.3218951012863212</v>
      </c>
      <c r="F24" s="9">
        <v>7.9545129925666833</v>
      </c>
      <c r="G24" s="4">
        <f t="shared" si="3"/>
        <v>1.9865951249137324</v>
      </c>
      <c r="H24" s="4">
        <f t="shared" si="0"/>
        <v>1.093887133123028</v>
      </c>
      <c r="I24" s="4">
        <f t="shared" si="0"/>
        <v>1.0811375993308245</v>
      </c>
      <c r="J24" s="11">
        <f t="shared" si="1"/>
        <v>1.9865951249138047</v>
      </c>
      <c r="K24" s="9">
        <f t="shared" si="2"/>
        <v>2.8763112674355615</v>
      </c>
      <c r="L24" s="41"/>
      <c r="M24" s="3"/>
      <c r="N24" s="3"/>
    </row>
    <row r="25" spans="3:14" x14ac:dyDescent="0.2">
      <c r="C25" s="10">
        <v>42004</v>
      </c>
      <c r="D25" s="9">
        <v>304.14917103492689</v>
      </c>
      <c r="E25" s="9">
        <v>4.7941515714072223</v>
      </c>
      <c r="F25" s="9">
        <v>15.807374603514502</v>
      </c>
      <c r="G25" s="4">
        <f t="shared" si="3"/>
        <v>7.509572293951837E-2</v>
      </c>
      <c r="H25" s="4">
        <f t="shared" si="0"/>
        <v>1.064758036980775</v>
      </c>
      <c r="I25" s="4">
        <f t="shared" si="0"/>
        <v>0.98722091701731385</v>
      </c>
      <c r="J25" s="11">
        <f t="shared" si="1"/>
        <v>7.5095722939521103E-2</v>
      </c>
      <c r="K25" s="9">
        <f t="shared" si="2"/>
        <v>4.6453300993822472E-2</v>
      </c>
      <c r="L25" s="41"/>
      <c r="M25" s="3"/>
      <c r="N25" s="3"/>
    </row>
    <row r="26" spans="3:14" x14ac:dyDescent="0.2">
      <c r="C26" s="10">
        <v>42369</v>
      </c>
      <c r="D26" s="9">
        <v>213.18795679922232</v>
      </c>
      <c r="E26" s="9">
        <v>6.9664005299105334</v>
      </c>
      <c r="F26" s="9">
        <v>31.534520416973585</v>
      </c>
      <c r="G26" s="4">
        <f t="shared" si="3"/>
        <v>-0.29906776969403304</v>
      </c>
      <c r="H26" s="4">
        <f t="shared" si="0"/>
        <v>0.45310393844425179</v>
      </c>
      <c r="I26" s="4">
        <f t="shared" si="0"/>
        <v>0.99492459740673311</v>
      </c>
      <c r="J26" s="11">
        <f t="shared" si="1"/>
        <v>-0.29906776969404392</v>
      </c>
      <c r="K26" s="9">
        <f t="shared" si="2"/>
        <v>0.34773874383283748</v>
      </c>
      <c r="L26" s="41"/>
      <c r="M26" s="3"/>
      <c r="N26" s="3"/>
    </row>
    <row r="27" spans="3:14" x14ac:dyDescent="0.2">
      <c r="C27" s="10">
        <v>42735</v>
      </c>
      <c r="D27" s="9">
        <v>252.96730888156057</v>
      </c>
      <c r="E27" s="9">
        <v>8.0848783965861966</v>
      </c>
      <c r="F27" s="9">
        <v>36.696968068685095</v>
      </c>
      <c r="G27" s="4">
        <f t="shared" si="3"/>
        <v>0.18659286706238257</v>
      </c>
      <c r="H27" s="4">
        <f t="shared" si="0"/>
        <v>0.16055319556683992</v>
      </c>
      <c r="I27" s="4">
        <f t="shared" si="0"/>
        <v>0.16370782188692495</v>
      </c>
      <c r="J27" s="11">
        <f t="shared" si="1"/>
        <v>0.18659286706238937</v>
      </c>
      <c r="K27" s="9">
        <f t="shared" si="2"/>
        <v>1.0822893069343979E-2</v>
      </c>
      <c r="L27" s="41"/>
      <c r="M27" s="3"/>
      <c r="N27" s="3"/>
    </row>
    <row r="28" spans="3:14" x14ac:dyDescent="0.2">
      <c r="C28" s="10">
        <v>43100</v>
      </c>
      <c r="D28" s="9">
        <v>415.97526684041998</v>
      </c>
      <c r="E28" s="9">
        <v>12.74771969996937</v>
      </c>
      <c r="F28" s="9">
        <v>106.61889163233074</v>
      </c>
      <c r="G28" s="4">
        <f t="shared" si="3"/>
        <v>0.64438349239497905</v>
      </c>
      <c r="H28" s="4">
        <f t="shared" si="0"/>
        <v>0.57673610840603817</v>
      </c>
      <c r="I28" s="4">
        <f t="shared" si="0"/>
        <v>1.9053869364023199</v>
      </c>
      <c r="J28" s="11">
        <f t="shared" si="1"/>
        <v>0.64438349239500248</v>
      </c>
      <c r="K28" s="9">
        <f t="shared" si="2"/>
        <v>0.12514436233566209</v>
      </c>
      <c r="L28" s="41"/>
      <c r="M28" s="3"/>
      <c r="N28" s="3"/>
    </row>
    <row r="29" spans="3:14" x14ac:dyDescent="0.2">
      <c r="C29" s="10">
        <v>43465</v>
      </c>
      <c r="D29" s="9">
        <v>498.34420514999999</v>
      </c>
      <c r="E29" s="9">
        <v>11.958359275433695</v>
      </c>
      <c r="F29" s="9">
        <v>89.691469261316939</v>
      </c>
      <c r="G29" s="4">
        <f t="shared" ref="G29" si="4">(D29-D28)/D28</f>
        <v>0.19801402841861532</v>
      </c>
      <c r="H29" s="4">
        <f t="shared" ref="H29" si="5">(E29-E28)/E28</f>
        <v>-6.1921696045573633E-2</v>
      </c>
      <c r="I29" s="4">
        <f t="shared" ref="I29" si="6">(F29-F28)/F28</f>
        <v>-0.15876569444547473</v>
      </c>
      <c r="J29" s="11">
        <f t="shared" ref="J29" si="7">$C$13*G29+$D$13*H29+$E$13*I29</f>
        <v>0.19801402841862253</v>
      </c>
      <c r="K29" s="9">
        <f t="shared" ref="K29" si="8">(J29-$F$13)^2</f>
        <v>8.5769775655303148E-3</v>
      </c>
      <c r="L29" s="41"/>
      <c r="M29" s="3"/>
      <c r="N29" s="3"/>
    </row>
    <row r="30" spans="3:14" x14ac:dyDescent="0.2">
      <c r="C30" s="10"/>
      <c r="D30" s="9"/>
      <c r="E30" s="9"/>
      <c r="F30" s="9"/>
      <c r="G30" s="4"/>
      <c r="H30" s="4"/>
      <c r="I30" s="4"/>
      <c r="J30" s="11"/>
      <c r="K30" s="9"/>
      <c r="L30" s="11"/>
    </row>
    <row r="31" spans="3:14" x14ac:dyDescent="0.2">
      <c r="C31" s="10"/>
      <c r="D31" s="9"/>
      <c r="E31" s="9"/>
      <c r="F31" s="9"/>
      <c r="G31" s="4"/>
      <c r="H31" s="4"/>
      <c r="I31" s="4"/>
      <c r="J31" s="11"/>
      <c r="K31" s="9"/>
      <c r="L31" s="11"/>
    </row>
    <row r="32" spans="3:14" x14ac:dyDescent="0.2">
      <c r="C32" s="10"/>
      <c r="D32" s="9"/>
      <c r="E32" s="9"/>
      <c r="F32" s="9"/>
      <c r="G32" s="4"/>
      <c r="H32" s="4"/>
      <c r="I32" s="4"/>
      <c r="J32" s="11"/>
      <c r="K32" s="9"/>
      <c r="L32" s="11"/>
    </row>
    <row r="33" spans="3:12" x14ac:dyDescent="0.2">
      <c r="C33" s="1" t="str">
        <f>C12</f>
        <v>YPFD.BA</v>
      </c>
      <c r="D33" s="1" t="str">
        <f t="shared" ref="D33:E33" si="9">D12</f>
        <v>TXAR.BA</v>
      </c>
      <c r="E33" s="1" t="str">
        <f t="shared" si="9"/>
        <v>GGAL.BA</v>
      </c>
      <c r="F33" s="9"/>
      <c r="G33" s="4"/>
      <c r="H33" s="4"/>
      <c r="I33" s="4"/>
      <c r="J33" s="11"/>
      <c r="K33" s="9"/>
      <c r="L33" s="11"/>
    </row>
    <row r="34" spans="3:12" x14ac:dyDescent="0.2">
      <c r="C34" s="16"/>
      <c r="D34" s="16"/>
      <c r="E34" s="16"/>
      <c r="F34" s="18"/>
      <c r="G34" s="19"/>
      <c r="H34" s="4"/>
      <c r="I34" s="4"/>
      <c r="J34" s="11"/>
      <c r="K34" s="9"/>
      <c r="L34" s="11"/>
    </row>
    <row r="35" spans="3:12" x14ac:dyDescent="0.2">
      <c r="C35" s="16"/>
      <c r="D35" s="16"/>
      <c r="E35" s="16"/>
      <c r="F35" s="18"/>
      <c r="G35" s="19"/>
      <c r="H35" s="4"/>
      <c r="I35" s="4"/>
      <c r="J35" s="11"/>
      <c r="K35" s="9"/>
      <c r="L35" s="11"/>
    </row>
    <row r="36" spans="3:12" x14ac:dyDescent="0.2">
      <c r="C36" s="16"/>
      <c r="D36" s="16"/>
      <c r="E36" s="16"/>
      <c r="F36" s="18"/>
      <c r="G36" s="19"/>
      <c r="H36" s="4"/>
      <c r="I36" s="4"/>
      <c r="J36" s="11"/>
      <c r="K36" s="9"/>
      <c r="L36" s="11"/>
    </row>
    <row r="37" spans="3:12" x14ac:dyDescent="0.2">
      <c r="C37" s="16"/>
      <c r="D37" s="16"/>
      <c r="E37" s="16"/>
      <c r="F37" s="18"/>
      <c r="G37" s="19"/>
      <c r="H37" s="4"/>
      <c r="I37" s="4"/>
      <c r="J37" s="11"/>
      <c r="K37" s="9"/>
      <c r="L37" s="11"/>
    </row>
    <row r="38" spans="3:12" x14ac:dyDescent="0.2">
      <c r="C38" s="22"/>
      <c r="D38" s="22"/>
      <c r="E38" s="22"/>
      <c r="F38" s="18"/>
      <c r="G38" s="19"/>
      <c r="H38" s="4"/>
      <c r="I38" s="4"/>
      <c r="J38" s="11"/>
      <c r="K38" s="9"/>
      <c r="L38" s="11"/>
    </row>
    <row r="39" spans="3:12" x14ac:dyDescent="0.2">
      <c r="C39" s="16"/>
      <c r="D39" s="16"/>
      <c r="E39" s="16"/>
      <c r="F39" s="18"/>
      <c r="G39" s="19"/>
      <c r="H39" s="4"/>
      <c r="I39" s="4"/>
      <c r="J39" s="11"/>
      <c r="K39" s="9"/>
      <c r="L39" s="11"/>
    </row>
    <row r="40" spans="3:12" x14ac:dyDescent="0.2">
      <c r="C40" s="16"/>
      <c r="D40" s="16"/>
      <c r="E40" s="16"/>
      <c r="F40" s="18"/>
      <c r="G40" s="19"/>
      <c r="H40" s="4"/>
      <c r="I40" s="4"/>
      <c r="J40" s="11"/>
      <c r="K40" s="9"/>
      <c r="L40" s="11"/>
    </row>
    <row r="41" spans="3:12" x14ac:dyDescent="0.2">
      <c r="H41" s="4"/>
      <c r="I41" s="4"/>
      <c r="J41" s="11"/>
      <c r="K41" s="9"/>
      <c r="L41" s="11"/>
    </row>
    <row r="42" spans="3:12" x14ac:dyDescent="0.2">
      <c r="C42" s="8"/>
      <c r="D42" s="9"/>
      <c r="E42" s="9"/>
      <c r="F42" s="9"/>
      <c r="G42" s="4"/>
      <c r="H42" s="4"/>
      <c r="I42" s="4"/>
      <c r="J42" s="11"/>
      <c r="K42" s="9"/>
      <c r="L42" s="11"/>
    </row>
  </sheetData>
  <mergeCells count="1">
    <mergeCell ref="C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B2:S73"/>
  <sheetViews>
    <sheetView topLeftCell="A38" workbookViewId="0">
      <selection activeCell="F67" sqref="F67"/>
    </sheetView>
  </sheetViews>
  <sheetFormatPr baseColWidth="10" defaultColWidth="11.5" defaultRowHeight="15" x14ac:dyDescent="0.2"/>
  <cols>
    <col min="1" max="1" width="11.5" style="1"/>
    <col min="2" max="2" width="18.5" style="1" customWidth="1"/>
    <col min="3" max="8" width="11.5" style="1"/>
    <col min="9" max="9" width="17.1640625" style="1" customWidth="1"/>
    <col min="10" max="10" width="15.5" style="1" customWidth="1"/>
    <col min="11" max="11" width="14.5" style="1" customWidth="1"/>
    <col min="12" max="12" width="13.5" style="1" customWidth="1"/>
    <col min="13" max="16" width="11.5" style="1"/>
    <col min="17" max="17" width="12.5" style="1" customWidth="1"/>
    <col min="18" max="16384" width="11.5" style="1"/>
  </cols>
  <sheetData>
    <row r="2" spans="2:19" ht="21" x14ac:dyDescent="0.25">
      <c r="C2" s="42" t="s">
        <v>9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9" ht="21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N3" s="43" t="s">
        <v>5</v>
      </c>
      <c r="O3" s="43"/>
      <c r="P3" s="43"/>
    </row>
    <row r="4" spans="2:19" x14ac:dyDescent="0.2">
      <c r="B4" s="1" t="e">
        <f ca="1">_xll.RHistory($B$5:$B$7,".Timestamp;.Close","START:"&amp;$B$9&amp;" END:"&amp;$B$10&amp;" INTERVAL:1Y",,"TSREPEAT:NO SORT:ASC CH:Fd",C17)</f>
        <v>#NAME?</v>
      </c>
      <c r="E4" s="1" t="s">
        <v>4</v>
      </c>
      <c r="G4" s="12"/>
      <c r="H4" s="13">
        <f>AVERAGE(G19:G29)</f>
        <v>0.29062600154050539</v>
      </c>
      <c r="J4" s="1" t="s">
        <v>5</v>
      </c>
    </row>
    <row r="5" spans="2:19" x14ac:dyDescent="0.2">
      <c r="B5" s="1" t="s">
        <v>8</v>
      </c>
      <c r="G5" s="12"/>
      <c r="H5" s="13">
        <f>AVERAGE(H19:H29)</f>
        <v>0.34541256279568472</v>
      </c>
      <c r="J5" s="14">
        <f>(_xlfn.VAR.P($G$19:$G$29))</f>
        <v>0.3727838941200457</v>
      </c>
      <c r="K5" s="14">
        <f>_xlfn.COVARIANCE.P($G$19:$G$29,$H$19:$H$29)</f>
        <v>0.13705125567840853</v>
      </c>
      <c r="L5" s="14">
        <f>_xlfn.COVARIANCE.P($G$19:$G$29,$I$19:$I$29)</f>
        <v>0.10860538809664133</v>
      </c>
      <c r="Q5" s="24"/>
      <c r="R5" s="24"/>
      <c r="S5" s="24"/>
    </row>
    <row r="6" spans="2:19" x14ac:dyDescent="0.2">
      <c r="B6" s="1" t="s">
        <v>54</v>
      </c>
      <c r="G6" s="12"/>
      <c r="H6" s="13">
        <f>AVERAGE(I19:I29)</f>
        <v>0.70653536780809201</v>
      </c>
      <c r="J6" s="14">
        <f>_xlfn.COVARIANCE.P($G$19:$G$29,$H$19:$H$29)</f>
        <v>0.13705125567840853</v>
      </c>
      <c r="K6" s="14">
        <f>(_xlfn.VAR.P($H$19:$H$29))</f>
        <v>0.24257984008901709</v>
      </c>
      <c r="L6" s="14">
        <f>_xlfn.COVARIANCE.P($H$19:$H$29,$I$19:$I$29)</f>
        <v>0.32772129480757267</v>
      </c>
      <c r="Q6" s="24"/>
      <c r="R6" s="24"/>
      <c r="S6" s="24"/>
    </row>
    <row r="7" spans="2:19" x14ac:dyDescent="0.2">
      <c r="B7" s="1" t="s">
        <v>53</v>
      </c>
      <c r="G7" s="12"/>
      <c r="H7" s="17">
        <f>CORREL($G$19:$G$29,$H$19:$H$29)</f>
        <v>0.45575043924352793</v>
      </c>
      <c r="J7" s="14">
        <f>_xlfn.COVARIANCE.P($G$19:$G$29,$I$19:$I$29)</f>
        <v>0.10860538809664133</v>
      </c>
      <c r="K7" s="14">
        <f>_xlfn.COVARIANCE.P($H$19:$H$29,$I$19:$I$29)</f>
        <v>0.32772129480757267</v>
      </c>
      <c r="L7" s="14">
        <f>(_xlfn.VAR.P($I$19:$I$29))</f>
        <v>0.73474796888667426</v>
      </c>
      <c r="Q7" s="24"/>
      <c r="R7" s="24"/>
      <c r="S7" s="24"/>
    </row>
    <row r="8" spans="2:19" x14ac:dyDescent="0.2">
      <c r="G8" s="12"/>
      <c r="H8" s="17">
        <f>CORREL($G$19:$G$29,$I$19:$I$29)</f>
        <v>0.20751696372646791</v>
      </c>
    </row>
    <row r="9" spans="2:19" x14ac:dyDescent="0.2">
      <c r="B9" s="8">
        <v>39447</v>
      </c>
      <c r="G9" s="12"/>
      <c r="H9" s="17">
        <f>CORREL($H$19:$H$29,$I$19:$I$29)</f>
        <v>0.77626161639937752</v>
      </c>
      <c r="K9" s="9">
        <f>J5^(1/2)</f>
        <v>0.61056031161552393</v>
      </c>
    </row>
    <row r="10" spans="2:19" x14ac:dyDescent="0.2">
      <c r="B10" s="8">
        <v>43465</v>
      </c>
      <c r="C10" s="2" t="s">
        <v>3</v>
      </c>
      <c r="K10" s="9">
        <f>K6^(1/2)</f>
        <v>0.49252394874667477</v>
      </c>
    </row>
    <row r="11" spans="2:19" x14ac:dyDescent="0.2">
      <c r="K11" s="9">
        <f>L7^(1/2)</f>
        <v>0.85717440984123783</v>
      </c>
    </row>
    <row r="12" spans="2:19" x14ac:dyDescent="0.2">
      <c r="C12" s="1" t="str">
        <f>B5</f>
        <v>YPFD.BA</v>
      </c>
      <c r="D12" s="1" t="str">
        <f>B6</f>
        <v>TXAR.BA</v>
      </c>
      <c r="E12" s="1" t="str">
        <f>B7</f>
        <v>GGAL.BA</v>
      </c>
    </row>
    <row r="13" spans="2:19" x14ac:dyDescent="0.2">
      <c r="B13" s="1">
        <v>0.05</v>
      </c>
      <c r="C13" s="16">
        <v>0.32549629375563155</v>
      </c>
      <c r="D13" s="16">
        <v>0</v>
      </c>
      <c r="E13" s="16">
        <v>0.6745037046171225</v>
      </c>
      <c r="F13" s="18"/>
      <c r="G13" s="19">
        <f>((C13^2)*(J5)+(D13^2)*(K6)+(E13^2)*(L7)+2*C13*D13*J6+2*C13*E13*J7+2*D13*E13*L6)^(1/2)</f>
        <v>0.64920057142920107</v>
      </c>
      <c r="J13" s="1" t="s">
        <v>6</v>
      </c>
      <c r="L13" s="18"/>
      <c r="M13" s="19"/>
    </row>
    <row r="14" spans="2:19" x14ac:dyDescent="0.2">
      <c r="H14" s="6"/>
    </row>
    <row r="15" spans="2:19" x14ac:dyDescent="0.2">
      <c r="E15" s="3">
        <f>SUM(C13:E13)</f>
        <v>0.99999999837275411</v>
      </c>
      <c r="K15" s="7"/>
    </row>
    <row r="16" spans="2:19" ht="16" thickBot="1" x14ac:dyDescent="0.25">
      <c r="C16" s="35"/>
      <c r="D16" s="35" t="s">
        <v>8</v>
      </c>
      <c r="E16" s="35" t="s">
        <v>54</v>
      </c>
      <c r="F16" s="35" t="s">
        <v>53</v>
      </c>
      <c r="K16" s="5"/>
      <c r="L16" s="5"/>
    </row>
    <row r="17" spans="3:12" x14ac:dyDescent="0.2">
      <c r="C17" s="9" t="s">
        <v>1</v>
      </c>
      <c r="D17" s="9" t="s">
        <v>2</v>
      </c>
      <c r="E17" s="1" t="s">
        <v>2</v>
      </c>
      <c r="F17" s="1" t="s">
        <v>2</v>
      </c>
      <c r="G17" s="21"/>
      <c r="H17" s="21"/>
      <c r="I17" s="21"/>
      <c r="J17" s="21"/>
      <c r="K17" s="21"/>
    </row>
    <row r="18" spans="3:12" x14ac:dyDescent="0.2">
      <c r="C18" s="10">
        <v>39447</v>
      </c>
      <c r="D18" s="9">
        <v>80.927334514658583</v>
      </c>
      <c r="E18" s="9">
        <v>1.0566672249809748</v>
      </c>
      <c r="F18" s="9">
        <v>1.9371057693185443</v>
      </c>
    </row>
    <row r="19" spans="3:12" x14ac:dyDescent="0.2">
      <c r="C19" s="10">
        <v>39813</v>
      </c>
      <c r="D19" s="9">
        <v>117.88969490061376</v>
      </c>
      <c r="E19" s="9">
        <v>0.60113116726240001</v>
      </c>
      <c r="F19" s="9">
        <v>0.70746471575112069</v>
      </c>
      <c r="G19" s="4">
        <f>(D19-D18)/D18</f>
        <v>0.45673517616300696</v>
      </c>
      <c r="H19" s="4">
        <f t="shared" ref="H19:I29" si="0">(E19-E18)/E18</f>
        <v>-0.43110645144385606</v>
      </c>
      <c r="I19" s="4">
        <f t="shared" si="0"/>
        <v>-0.63478260869565206</v>
      </c>
      <c r="J19" s="11">
        <f t="shared" ref="J19:J29" si="1">$C$13*G19+$D$13*H19+$E$13*I19</f>
        <v>-0.27949761412285434</v>
      </c>
      <c r="K19" s="9">
        <f t="shared" ref="K19:K29" si="2">(J19-$F$13)^2</f>
        <v>7.8118916300367991E-2</v>
      </c>
      <c r="L19" s="11"/>
    </row>
    <row r="20" spans="3:12" x14ac:dyDescent="0.2">
      <c r="C20" s="10">
        <v>40178</v>
      </c>
      <c r="D20" s="9">
        <v>132.15210980088605</v>
      </c>
      <c r="E20" s="9">
        <v>1.0574643161331272</v>
      </c>
      <c r="F20" s="9">
        <v>1.8107727843629871</v>
      </c>
      <c r="G20" s="4">
        <f t="shared" ref="G20:G29" si="3">(D20-D19)/D19</f>
        <v>0.12098101460264307</v>
      </c>
      <c r="H20" s="4">
        <f t="shared" si="0"/>
        <v>0.75912408759124117</v>
      </c>
      <c r="I20" s="4">
        <f t="shared" si="0"/>
        <v>1.5595238095238089</v>
      </c>
      <c r="J20" s="11">
        <f t="shared" si="1"/>
        <v>1.091283458830373</v>
      </c>
      <c r="K20" s="9">
        <f t="shared" si="2"/>
        <v>1.1908995875167825</v>
      </c>
      <c r="L20" s="11"/>
    </row>
    <row r="21" spans="3:12" x14ac:dyDescent="0.2">
      <c r="C21" s="10">
        <v>40543</v>
      </c>
      <c r="D21" s="9">
        <v>174.90941947176773</v>
      </c>
      <c r="E21" s="9">
        <v>1.5873109757204198</v>
      </c>
      <c r="F21" s="9">
        <v>5.1038525922045137</v>
      </c>
      <c r="G21" s="4">
        <f t="shared" si="3"/>
        <v>0.32354617520147227</v>
      </c>
      <c r="H21" s="4">
        <f t="shared" si="0"/>
        <v>0.50105393771092388</v>
      </c>
      <c r="I21" s="4">
        <f t="shared" si="0"/>
        <v>1.8186046511627914</v>
      </c>
      <c r="J21" s="11">
        <f t="shared" si="1"/>
        <v>1.331968655330122</v>
      </c>
      <c r="K21" s="9">
        <f t="shared" si="2"/>
        <v>1.7741404987819334</v>
      </c>
      <c r="L21" s="11"/>
    </row>
    <row r="22" spans="3:12" x14ac:dyDescent="0.2">
      <c r="C22" s="10">
        <v>40908</v>
      </c>
      <c r="D22" s="9">
        <v>158.59994477387605</v>
      </c>
      <c r="E22" s="9">
        <v>1.1787137047258056</v>
      </c>
      <c r="F22" s="9">
        <v>2.417027231420239</v>
      </c>
      <c r="G22" s="4">
        <f t="shared" si="3"/>
        <v>-9.3245262302892803E-2</v>
      </c>
      <c r="H22" s="4">
        <f t="shared" si="0"/>
        <v>-0.25741475819454185</v>
      </c>
      <c r="I22" s="4">
        <f t="shared" si="0"/>
        <v>-0.5264308308762794</v>
      </c>
      <c r="J22" s="11">
        <f t="shared" si="1"/>
        <v>-0.3854305329405836</v>
      </c>
      <c r="K22" s="9">
        <f t="shared" si="2"/>
        <v>0.14855669572286231</v>
      </c>
      <c r="L22" s="11"/>
    </row>
    <row r="23" spans="3:12" x14ac:dyDescent="0.2">
      <c r="C23" s="10">
        <v>41274</v>
      </c>
      <c r="D23" s="9">
        <v>94.724680949133756</v>
      </c>
      <c r="E23" s="9">
        <v>1.108892196029315</v>
      </c>
      <c r="F23" s="9">
        <v>3.8221946473526796</v>
      </c>
      <c r="G23" s="4">
        <f t="shared" si="3"/>
        <v>-0.40274455275386434</v>
      </c>
      <c r="H23" s="4">
        <f t="shared" si="0"/>
        <v>-5.9235341386594483E-2</v>
      </c>
      <c r="I23" s="4">
        <f t="shared" si="0"/>
        <v>0.58136184717570094</v>
      </c>
      <c r="J23" s="11">
        <f t="shared" si="1"/>
        <v>0.26103886039141139</v>
      </c>
      <c r="K23" s="9">
        <f t="shared" si="2"/>
        <v>6.8141286634446768E-2</v>
      </c>
      <c r="L23" s="11"/>
    </row>
    <row r="24" spans="3:12" x14ac:dyDescent="0.2">
      <c r="C24" s="10">
        <v>41639</v>
      </c>
      <c r="D24" s="9">
        <v>282.90427033169158</v>
      </c>
      <c r="E24" s="9">
        <v>2.3218951012863212</v>
      </c>
      <c r="F24" s="9">
        <v>7.9545129925666833</v>
      </c>
      <c r="G24" s="4">
        <f t="shared" si="3"/>
        <v>1.9865951249137324</v>
      </c>
      <c r="H24" s="4">
        <f t="shared" si="0"/>
        <v>1.093887133123028</v>
      </c>
      <c r="I24" s="4">
        <f t="shared" si="0"/>
        <v>1.0811375993308245</v>
      </c>
      <c r="J24" s="11">
        <f t="shared" si="1"/>
        <v>1.375860666301929</v>
      </c>
      <c r="K24" s="9">
        <f t="shared" si="2"/>
        <v>1.8929925730767883</v>
      </c>
      <c r="L24" s="11"/>
    </row>
    <row r="25" spans="3:12" x14ac:dyDescent="0.2">
      <c r="C25" s="10">
        <v>42004</v>
      </c>
      <c r="D25" s="9">
        <v>304.14917103492689</v>
      </c>
      <c r="E25" s="9">
        <v>4.7941515714072223</v>
      </c>
      <c r="F25" s="9">
        <v>15.807374603514502</v>
      </c>
      <c r="G25" s="4">
        <f t="shared" si="3"/>
        <v>7.509572293951837E-2</v>
      </c>
      <c r="H25" s="4">
        <f t="shared" si="0"/>
        <v>1.064758036980775</v>
      </c>
      <c r="I25" s="4">
        <f t="shared" si="0"/>
        <v>0.98722091701731385</v>
      </c>
      <c r="J25" s="11">
        <f t="shared" si="1"/>
        <v>0.69032754529740403</v>
      </c>
      <c r="K25" s="9">
        <f t="shared" si="2"/>
        <v>0.47655211979633944</v>
      </c>
      <c r="L25" s="11"/>
    </row>
    <row r="26" spans="3:12" x14ac:dyDescent="0.2">
      <c r="C26" s="10">
        <v>42369</v>
      </c>
      <c r="D26" s="9">
        <v>213.18795679922232</v>
      </c>
      <c r="E26" s="9">
        <v>6.9664005299105334</v>
      </c>
      <c r="F26" s="9">
        <v>31.534520416973585</v>
      </c>
      <c r="G26" s="4">
        <f t="shared" si="3"/>
        <v>-0.29906776969403304</v>
      </c>
      <c r="H26" s="4">
        <f t="shared" si="0"/>
        <v>0.45310393844425179</v>
      </c>
      <c r="I26" s="4">
        <f t="shared" si="0"/>
        <v>0.99492459740673311</v>
      </c>
      <c r="J26" s="11">
        <f t="shared" si="1"/>
        <v>0.57373487614837004</v>
      </c>
      <c r="K26" s="9">
        <f t="shared" si="2"/>
        <v>0.32917170810898549</v>
      </c>
      <c r="L26" s="11"/>
    </row>
    <row r="27" spans="3:12" x14ac:dyDescent="0.2">
      <c r="C27" s="10">
        <v>42735</v>
      </c>
      <c r="D27" s="9">
        <v>252.96730888156057</v>
      </c>
      <c r="E27" s="9">
        <v>8.0848783965861966</v>
      </c>
      <c r="F27" s="9">
        <v>36.696968068685095</v>
      </c>
      <c r="G27" s="4">
        <f t="shared" si="3"/>
        <v>0.18659286706238257</v>
      </c>
      <c r="H27" s="4">
        <f t="shared" si="0"/>
        <v>0.16055319556683992</v>
      </c>
      <c r="I27" s="4">
        <f t="shared" si="0"/>
        <v>0.16370782188692495</v>
      </c>
      <c r="J27" s="11">
        <f t="shared" si="1"/>
        <v>0.17115681900757374</v>
      </c>
      <c r="K27" s="9">
        <f t="shared" si="2"/>
        <v>2.9294656692791354E-2</v>
      </c>
      <c r="L27" s="11"/>
    </row>
    <row r="28" spans="3:12" x14ac:dyDescent="0.2">
      <c r="C28" s="10">
        <v>43100</v>
      </c>
      <c r="D28" s="9">
        <v>415.97526684041998</v>
      </c>
      <c r="E28" s="9">
        <v>12.74771969996937</v>
      </c>
      <c r="F28" s="9">
        <v>106.61889163233074</v>
      </c>
      <c r="G28" s="4">
        <f t="shared" si="3"/>
        <v>0.64438349239497905</v>
      </c>
      <c r="H28" s="4">
        <f t="shared" si="0"/>
        <v>0.57673610840603817</v>
      </c>
      <c r="I28" s="4">
        <f t="shared" si="0"/>
        <v>1.9053869364023199</v>
      </c>
      <c r="J28" s="11">
        <f t="shared" si="1"/>
        <v>1.4949349858643102</v>
      </c>
      <c r="K28" s="9">
        <f t="shared" si="2"/>
        <v>2.2348306119611254</v>
      </c>
      <c r="L28" s="11"/>
    </row>
    <row r="29" spans="3:12" x14ac:dyDescent="0.2">
      <c r="C29" s="10">
        <v>43465</v>
      </c>
      <c r="D29" s="9">
        <v>498.34420514999999</v>
      </c>
      <c r="E29" s="9">
        <v>11.958359275433695</v>
      </c>
      <c r="F29" s="9">
        <v>89.691469261316939</v>
      </c>
      <c r="G29" s="4">
        <f t="shared" si="3"/>
        <v>0.19801402841861532</v>
      </c>
      <c r="H29" s="4">
        <f t="shared" si="0"/>
        <v>-6.1921696045573633E-2</v>
      </c>
      <c r="I29" s="4">
        <f t="shared" si="0"/>
        <v>-0.15876569444547473</v>
      </c>
      <c r="J29" s="11">
        <f t="shared" si="1"/>
        <v>-4.2635216707701235E-2</v>
      </c>
      <c r="K29" s="9">
        <f t="shared" si="2"/>
        <v>1.8177617037126465E-3</v>
      </c>
      <c r="L29" s="11"/>
    </row>
    <row r="30" spans="3:12" x14ac:dyDescent="0.2">
      <c r="C30" s="10"/>
      <c r="D30" s="9"/>
      <c r="E30" s="9"/>
      <c r="F30" s="9"/>
      <c r="G30" s="4"/>
      <c r="H30" s="4"/>
      <c r="I30" s="4"/>
      <c r="J30" s="11"/>
      <c r="K30" s="9"/>
      <c r="L30" s="11"/>
    </row>
    <row r="31" spans="3:12" x14ac:dyDescent="0.2">
      <c r="C31" s="10"/>
      <c r="D31" s="9"/>
      <c r="E31" s="9"/>
      <c r="F31" s="9"/>
      <c r="G31" s="4"/>
      <c r="H31" s="4"/>
      <c r="I31" s="4"/>
      <c r="J31" s="11"/>
      <c r="K31" s="9"/>
      <c r="L31" s="11"/>
    </row>
    <row r="32" spans="3:12" ht="16" thickBot="1" x14ac:dyDescent="0.25">
      <c r="C32" s="10"/>
      <c r="D32" s="9"/>
      <c r="E32" s="9"/>
      <c r="I32" s="4"/>
      <c r="J32" s="11"/>
      <c r="K32" s="9"/>
      <c r="L32" s="11"/>
    </row>
    <row r="33" spans="3:18" ht="22" thickBot="1" x14ac:dyDescent="0.3">
      <c r="C33" s="44" t="s">
        <v>11</v>
      </c>
      <c r="D33" s="45"/>
      <c r="E33" s="45"/>
      <c r="F33" s="45"/>
      <c r="G33" s="46"/>
      <c r="I33" s="4"/>
      <c r="J33" s="11"/>
      <c r="K33" s="9"/>
      <c r="L33" s="11"/>
      <c r="O33" s="44" t="s">
        <v>10</v>
      </c>
      <c r="P33" s="45"/>
      <c r="Q33" s="45"/>
      <c r="R33" s="46"/>
    </row>
    <row r="34" spans="3:18" x14ac:dyDescent="0.2">
      <c r="F34" s="9"/>
      <c r="G34" s="4"/>
      <c r="H34" s="4"/>
      <c r="I34" s="4"/>
      <c r="J34" s="11"/>
      <c r="K34" s="9"/>
      <c r="L34" s="11"/>
    </row>
    <row r="35" spans="3:18" x14ac:dyDescent="0.2">
      <c r="H35" s="4"/>
      <c r="I35" s="4"/>
      <c r="J35" s="11"/>
      <c r="K35" s="9"/>
      <c r="L35" s="11"/>
    </row>
    <row r="36" spans="3:18" x14ac:dyDescent="0.2">
      <c r="C36" s="22"/>
      <c r="D36" s="22"/>
      <c r="E36" s="22"/>
      <c r="F36" s="18"/>
      <c r="G36" s="19"/>
      <c r="H36" s="4"/>
      <c r="I36" s="4"/>
      <c r="J36" s="11"/>
      <c r="K36" s="9"/>
      <c r="L36" s="11"/>
    </row>
    <row r="37" spans="3:18" x14ac:dyDescent="0.2">
      <c r="C37" s="16"/>
      <c r="D37" s="16"/>
      <c r="E37" s="16"/>
      <c r="F37" s="18"/>
      <c r="G37" s="19"/>
      <c r="H37" s="4"/>
      <c r="I37" s="4"/>
      <c r="J37" s="11"/>
      <c r="K37" s="9"/>
      <c r="L37" s="11"/>
    </row>
    <row r="38" spans="3:18" x14ac:dyDescent="0.2">
      <c r="C38" s="16"/>
      <c r="D38" s="16"/>
      <c r="E38" s="16"/>
      <c r="F38" s="18"/>
      <c r="G38" s="19"/>
      <c r="H38" s="4"/>
      <c r="I38" s="4"/>
      <c r="J38" s="11"/>
      <c r="K38" s="9"/>
      <c r="L38" s="11"/>
    </row>
    <row r="39" spans="3:18" x14ac:dyDescent="0.2">
      <c r="C39" s="22"/>
      <c r="D39" s="22"/>
      <c r="E39" s="22"/>
      <c r="F39" s="18"/>
      <c r="G39" s="19"/>
      <c r="H39" s="4"/>
      <c r="I39" s="4"/>
      <c r="J39" s="11"/>
      <c r="K39" s="9"/>
      <c r="L39" s="11"/>
      <c r="P39" s="21"/>
      <c r="Q39" s="21"/>
    </row>
    <row r="40" spans="3:18" x14ac:dyDescent="0.2">
      <c r="C40" s="16"/>
      <c r="D40" s="16"/>
      <c r="E40" s="16"/>
      <c r="F40" s="18"/>
      <c r="G40" s="19"/>
      <c r="H40" s="4"/>
      <c r="I40" s="4"/>
      <c r="J40" s="11"/>
      <c r="K40" s="9"/>
      <c r="L40" s="11"/>
    </row>
    <row r="41" spans="3:18" x14ac:dyDescent="0.2">
      <c r="C41" s="16"/>
      <c r="D41" s="16"/>
      <c r="E41" s="16"/>
      <c r="F41" s="18"/>
      <c r="G41" s="19"/>
      <c r="H41" s="4"/>
      <c r="I41" s="4"/>
      <c r="J41" s="11"/>
      <c r="K41" s="9"/>
      <c r="L41" s="11"/>
      <c r="P41" s="1">
        <v>0</v>
      </c>
    </row>
    <row r="42" spans="3:18" x14ac:dyDescent="0.2">
      <c r="C42" s="8"/>
      <c r="D42" s="9"/>
      <c r="E42" s="9"/>
      <c r="F42" s="9"/>
      <c r="G42" s="4"/>
      <c r="H42" s="4"/>
      <c r="I42" s="4"/>
      <c r="J42" s="11"/>
      <c r="K42" s="9"/>
      <c r="L42" s="11"/>
      <c r="P42" s="1">
        <f>P41+0.1</f>
        <v>0.1</v>
      </c>
    </row>
    <row r="43" spans="3:18" x14ac:dyDescent="0.2">
      <c r="P43" s="1">
        <f t="shared" ref="P43:P51" si="4">P42+0.1</f>
        <v>0.2</v>
      </c>
    </row>
    <row r="44" spans="3:18" x14ac:dyDescent="0.2">
      <c r="P44" s="1">
        <f t="shared" si="4"/>
        <v>0.30000000000000004</v>
      </c>
    </row>
    <row r="45" spans="3:18" x14ac:dyDescent="0.2">
      <c r="P45" s="1">
        <f t="shared" si="4"/>
        <v>0.4</v>
      </c>
    </row>
    <row r="46" spans="3:18" x14ac:dyDescent="0.2">
      <c r="P46" s="1">
        <f t="shared" si="4"/>
        <v>0.5</v>
      </c>
    </row>
    <row r="47" spans="3:18" x14ac:dyDescent="0.2">
      <c r="P47" s="1">
        <f t="shared" si="4"/>
        <v>0.6</v>
      </c>
    </row>
    <row r="48" spans="3:18" x14ac:dyDescent="0.2">
      <c r="P48" s="1">
        <f t="shared" si="4"/>
        <v>0.7</v>
      </c>
    </row>
    <row r="49" spans="2:16" x14ac:dyDescent="0.2">
      <c r="P49" s="1">
        <f t="shared" si="4"/>
        <v>0.79999999999999993</v>
      </c>
    </row>
    <row r="50" spans="2:16" x14ac:dyDescent="0.2">
      <c r="F50" s="9"/>
      <c r="G50" s="4"/>
      <c r="H50" s="4"/>
      <c r="P50" s="1">
        <f t="shared" si="4"/>
        <v>0.89999999999999991</v>
      </c>
    </row>
    <row r="51" spans="2:16" x14ac:dyDescent="0.2">
      <c r="H51" s="4"/>
      <c r="P51" s="1">
        <f t="shared" si="4"/>
        <v>0.99999999999999989</v>
      </c>
    </row>
    <row r="54" spans="2:16" ht="16" thickBot="1" x14ac:dyDescent="0.25"/>
    <row r="55" spans="2:16" ht="22" thickBot="1" x14ac:dyDescent="0.3">
      <c r="C55" s="44" t="s">
        <v>11</v>
      </c>
      <c r="D55" s="45"/>
      <c r="E55" s="45"/>
      <c r="F55" s="45"/>
      <c r="G55" s="46"/>
    </row>
    <row r="58" spans="2:16" x14ac:dyDescent="0.2">
      <c r="B58" s="23" t="s">
        <v>12</v>
      </c>
    </row>
    <row r="60" spans="2:16" x14ac:dyDescent="0.2">
      <c r="C60" s="16"/>
      <c r="D60" s="16"/>
      <c r="E60" s="16"/>
      <c r="F60" s="15"/>
      <c r="G60" s="24"/>
    </row>
    <row r="61" spans="2:16" x14ac:dyDescent="0.2">
      <c r="C61" s="16"/>
      <c r="D61" s="16"/>
      <c r="E61" s="16"/>
      <c r="F61" s="15"/>
      <c r="G61" s="24"/>
    </row>
    <row r="62" spans="2:16" x14ac:dyDescent="0.2">
      <c r="C62" s="16"/>
      <c r="D62" s="16"/>
      <c r="E62" s="16"/>
      <c r="F62" s="15"/>
      <c r="G62" s="24"/>
    </row>
    <row r="63" spans="2:16" x14ac:dyDescent="0.2">
      <c r="C63" s="16"/>
      <c r="D63" s="16"/>
      <c r="E63" s="16"/>
      <c r="F63" s="15"/>
      <c r="G63" s="24"/>
    </row>
    <row r="64" spans="2:16" x14ac:dyDescent="0.2">
      <c r="C64" s="16"/>
      <c r="D64" s="16"/>
      <c r="E64" s="16"/>
      <c r="F64" s="15"/>
      <c r="G64" s="24"/>
    </row>
    <row r="65" spans="3:7" x14ac:dyDescent="0.2">
      <c r="C65" s="16"/>
      <c r="D65" s="16"/>
      <c r="E65" s="16"/>
      <c r="F65" s="15"/>
      <c r="G65" s="24"/>
    </row>
    <row r="66" spans="3:7" x14ac:dyDescent="0.2">
      <c r="C66" s="16"/>
      <c r="D66" s="16"/>
      <c r="E66" s="16"/>
      <c r="F66" s="15"/>
      <c r="G66" s="24"/>
    </row>
    <row r="67" spans="3:7" x14ac:dyDescent="0.2">
      <c r="C67" s="16"/>
      <c r="D67" s="16"/>
      <c r="E67" s="16"/>
      <c r="F67" s="15"/>
      <c r="G67" s="24"/>
    </row>
    <row r="68" spans="3:7" x14ac:dyDescent="0.2">
      <c r="C68" s="16"/>
      <c r="D68" s="16"/>
      <c r="E68" s="16"/>
      <c r="F68" s="15"/>
      <c r="G68" s="24"/>
    </row>
    <row r="72" spans="3:7" x14ac:dyDescent="0.2">
      <c r="C72" s="16"/>
      <c r="D72" s="16"/>
      <c r="E72" s="16"/>
      <c r="F72" s="18"/>
      <c r="G72" s="19"/>
    </row>
    <row r="73" spans="3:7" x14ac:dyDescent="0.2">
      <c r="C73" s="16"/>
      <c r="D73" s="16"/>
      <c r="E73" s="16"/>
      <c r="F73" s="18"/>
      <c r="G73" s="19"/>
    </row>
  </sheetData>
  <mergeCells count="5">
    <mergeCell ref="C2:M2"/>
    <mergeCell ref="N3:P3"/>
    <mergeCell ref="C33:G33"/>
    <mergeCell ref="O33:R33"/>
    <mergeCell ref="C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B2:O51"/>
  <sheetViews>
    <sheetView workbookViewId="0">
      <selection activeCell="C36" sqref="C36:G42"/>
    </sheetView>
  </sheetViews>
  <sheetFormatPr baseColWidth="10" defaultColWidth="11.5" defaultRowHeight="15" x14ac:dyDescent="0.2"/>
  <cols>
    <col min="1" max="1" width="11.5" style="1"/>
    <col min="2" max="2" width="18.5" style="1" customWidth="1"/>
    <col min="3" max="8" width="11.5" style="1"/>
    <col min="9" max="9" width="17.1640625" style="1" customWidth="1"/>
    <col min="10" max="10" width="15.5" style="1" customWidth="1"/>
    <col min="11" max="11" width="14.5" style="1" customWidth="1"/>
    <col min="12" max="12" width="13.5" style="1" customWidth="1"/>
    <col min="13" max="16384" width="11.5" style="1"/>
  </cols>
  <sheetData>
    <row r="2" spans="2:15" ht="21" x14ac:dyDescent="0.25">
      <c r="C2" s="42" t="s">
        <v>9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5" ht="21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2:15" x14ac:dyDescent="0.2">
      <c r="B4" s="1" t="e">
        <f ca="1">_xll.RHistory($B$5:$B$7,".Timestamp;.Close","START:"&amp;$B$9&amp;" END:"&amp;$B$10&amp;" INTERVAL:1Y",,"TSREPEAT:NO SORT:ASC CH:Fd",C17)</f>
        <v>#NAME?</v>
      </c>
      <c r="E4" s="1" t="s">
        <v>4</v>
      </c>
      <c r="G4" s="12"/>
      <c r="H4" s="13">
        <f>AVERAGE(G19:G29)</f>
        <v>0.56133816378147039</v>
      </c>
      <c r="J4" s="1" t="s">
        <v>5</v>
      </c>
      <c r="O4" s="1" t="s">
        <v>5</v>
      </c>
    </row>
    <row r="5" spans="2:15" x14ac:dyDescent="0.2">
      <c r="B5" s="1" t="s">
        <v>55</v>
      </c>
      <c r="G5" s="12"/>
      <c r="H5" s="13">
        <f>AVERAGE(H19:H29)</f>
        <v>0.31745096533715089</v>
      </c>
      <c r="J5" s="14">
        <f>(_xlfn.VAR.P($G$19:$G$29))</f>
        <v>0.54273811422287643</v>
      </c>
      <c r="K5" s="14">
        <f>_xlfn.COVARIANCE.P($G$19:$G$29,$H$19:$H$29)</f>
        <v>0.21546373161413437</v>
      </c>
      <c r="L5" s="14">
        <f>_xlfn.COVARIANCE.P($G$19:$G$29,$I$19:$I$29)</f>
        <v>0.33941135149712925</v>
      </c>
    </row>
    <row r="6" spans="2:15" x14ac:dyDescent="0.2">
      <c r="B6" s="1" t="s">
        <v>56</v>
      </c>
      <c r="G6" s="12"/>
      <c r="H6" s="13">
        <f>AVERAGE(I19:I29)</f>
        <v>0.52363769071189081</v>
      </c>
      <c r="J6" s="14">
        <f>_xlfn.COVARIANCE.P($G$19:$G$29,$H$19:$H$29)</f>
        <v>0.21546373161413437</v>
      </c>
      <c r="K6" s="14">
        <f>(_xlfn.VAR.P($H$19:$H$29))</f>
        <v>0.13985577502838897</v>
      </c>
      <c r="L6" s="14">
        <f>_xlfn.COVARIANCE.P($H$19:$H$29,$I$19:$I$29)</f>
        <v>0.20088720450118955</v>
      </c>
    </row>
    <row r="7" spans="2:15" x14ac:dyDescent="0.2">
      <c r="B7" s="1" t="s">
        <v>58</v>
      </c>
      <c r="G7" s="12"/>
      <c r="H7" s="17">
        <f>CORREL($G$19:$G$29,$H$19:$H$29)</f>
        <v>0.78205773230307085</v>
      </c>
      <c r="J7" s="14">
        <f>_xlfn.COVARIANCE.P($G$19:$G$29,$I$19:$I$29)</f>
        <v>0.33941135149712925</v>
      </c>
      <c r="K7" s="14">
        <f>_xlfn.COVARIANCE.P($H$19:$H$29,$I$19:$I$29)</f>
        <v>0.20088720450118955</v>
      </c>
      <c r="L7" s="14">
        <f>(_xlfn.VAR.P($I$19:$I$29))</f>
        <v>0.47107772586203067</v>
      </c>
    </row>
    <row r="8" spans="2:15" x14ac:dyDescent="0.2">
      <c r="G8" s="12"/>
      <c r="H8" s="17">
        <f>CORREL($G$19:$G$29,$I$19:$I$29)</f>
        <v>0.67125095638062293</v>
      </c>
    </row>
    <row r="9" spans="2:15" x14ac:dyDescent="0.2">
      <c r="B9" s="8">
        <v>39082</v>
      </c>
      <c r="G9" s="12"/>
      <c r="H9" s="17">
        <f>CORREL($H$19:$H$29,$I$19:$I$29)</f>
        <v>0.78264675373313519</v>
      </c>
      <c r="K9" s="9">
        <f>J5^(1/2)</f>
        <v>0.73670761786673311</v>
      </c>
    </row>
    <row r="10" spans="2:15" x14ac:dyDescent="0.2">
      <c r="B10" s="8">
        <v>43100</v>
      </c>
      <c r="C10" s="2" t="s">
        <v>3</v>
      </c>
      <c r="K10" s="9">
        <f>K6^(1/2)</f>
        <v>0.37397296029043192</v>
      </c>
    </row>
    <row r="11" spans="2:15" x14ac:dyDescent="0.2">
      <c r="K11" s="9">
        <f>L7^(1/2)</f>
        <v>0.686351022336261</v>
      </c>
    </row>
    <row r="12" spans="2:15" x14ac:dyDescent="0.2">
      <c r="C12" s="1" t="str">
        <f>B5</f>
        <v>PAMP.BA</v>
      </c>
      <c r="D12" s="1" t="str">
        <f>B6</f>
        <v>CRES.BA</v>
      </c>
      <c r="E12" s="1" t="str">
        <f>B7</f>
        <v>BBAR.BA</v>
      </c>
    </row>
    <row r="13" spans="2:15" x14ac:dyDescent="0.2">
      <c r="C13" s="16">
        <v>-8.52932561132266E-3</v>
      </c>
      <c r="D13" s="16">
        <v>0.99820111155565916</v>
      </c>
      <c r="E13" s="16">
        <v>1.0327976336073798E-2</v>
      </c>
      <c r="F13" s="18">
        <f>C13*H4+D13*H5+E13*H6</f>
        <v>0.31750018816535563</v>
      </c>
      <c r="G13" s="19">
        <f>((C13^2)*(J5)+(D13^2)*(K6)+(E13^2)*(L7)+2*C13*D13*J6+2*C13*E13*J7+2*D13*E13*L6)^(1/2)</f>
        <v>0.37397344212394051</v>
      </c>
      <c r="I13" s="1" t="s">
        <v>6</v>
      </c>
      <c r="K13" s="18">
        <f>AVERAGE(J19:J42)</f>
        <v>0.31750018816535569</v>
      </c>
      <c r="L13" s="19">
        <f>(_xlfn.VAR.P(J19:J42))^(1/2)</f>
        <v>0.37397344212394057</v>
      </c>
    </row>
    <row r="14" spans="2:15" x14ac:dyDescent="0.2">
      <c r="H14" s="6"/>
    </row>
    <row r="15" spans="2:15" x14ac:dyDescent="0.2">
      <c r="E15" s="3">
        <f>SUM(C13:E13)</f>
        <v>0.99999976228041032</v>
      </c>
      <c r="K15" s="7"/>
    </row>
    <row r="16" spans="2:15" x14ac:dyDescent="0.2">
      <c r="K16" s="5"/>
      <c r="L16" s="5"/>
    </row>
    <row r="17" spans="3:12" x14ac:dyDescent="0.2">
      <c r="C17" s="9" t="s">
        <v>1</v>
      </c>
      <c r="D17" s="9" t="s">
        <v>2</v>
      </c>
      <c r="E17" s="1" t="s">
        <v>2</v>
      </c>
      <c r="F17" s="1" t="s">
        <v>2</v>
      </c>
      <c r="G17" s="21"/>
      <c r="H17" s="21"/>
      <c r="I17" s="21"/>
      <c r="J17" s="21"/>
      <c r="K17" s="21"/>
    </row>
    <row r="18" spans="3:12" x14ac:dyDescent="0.2">
      <c r="C18" s="10">
        <v>39082</v>
      </c>
      <c r="D18" s="9">
        <v>2.1456813772446388</v>
      </c>
      <c r="E18" s="9">
        <v>2.7076811618641941</v>
      </c>
      <c r="F18" s="9">
        <v>5.4169480103929422</v>
      </c>
    </row>
    <row r="19" spans="3:12" x14ac:dyDescent="0.2">
      <c r="C19" s="10">
        <v>39447</v>
      </c>
      <c r="D19" s="9">
        <v>2.3541319321451355</v>
      </c>
      <c r="E19" s="9">
        <v>3.2134555675709024</v>
      </c>
      <c r="F19" s="9">
        <v>4.7680427799812879</v>
      </c>
      <c r="G19" s="4">
        <f>(D19-D18)/D18</f>
        <v>9.7148885715817215E-2</v>
      </c>
      <c r="H19" s="4">
        <f t="shared" ref="H19:I29" si="0">(E19-E18)/E18</f>
        <v>0.18679245283018883</v>
      </c>
      <c r="I19" s="4">
        <f t="shared" si="0"/>
        <v>-0.11979166666666662</v>
      </c>
      <c r="J19" s="11">
        <f t="shared" ref="J19:J29" si="1">$C$13*G19+$D$13*H19+$E$13*I19</f>
        <v>0.18439061406766294</v>
      </c>
      <c r="K19" s="9">
        <f t="shared" ref="K19:K29" si="2">(J19-$F$13)^2</f>
        <v>1.7718158716469142E-2</v>
      </c>
      <c r="L19" s="11"/>
    </row>
    <row r="20" spans="3:12" x14ac:dyDescent="0.2">
      <c r="C20" s="10">
        <v>39813</v>
      </c>
      <c r="D20" s="9">
        <v>0.96780660669924001</v>
      </c>
      <c r="E20" s="9">
        <v>1.9786340428871221</v>
      </c>
      <c r="F20" s="9">
        <v>2.2492532109027885</v>
      </c>
      <c r="G20" s="4">
        <f t="shared" ref="G20:G29" si="3">(D20-D19)/D19</f>
        <v>-0.58889024294515468</v>
      </c>
      <c r="H20" s="4">
        <f t="shared" si="0"/>
        <v>-0.38426594011293574</v>
      </c>
      <c r="I20" s="4">
        <f t="shared" si="0"/>
        <v>-0.52826488463016352</v>
      </c>
      <c r="J20" s="11">
        <f t="shared" si="1"/>
        <v>-0.38400775914994179</v>
      </c>
      <c r="K20" s="9">
        <f t="shared" si="2"/>
        <v>0.49211340014652211</v>
      </c>
      <c r="L20" s="11"/>
    </row>
    <row r="21" spans="3:12" x14ac:dyDescent="0.2">
      <c r="C21" s="10">
        <v>40178</v>
      </c>
      <c r="D21" s="9">
        <v>1.7776039714884</v>
      </c>
      <c r="E21" s="9">
        <v>3.8275719086819202</v>
      </c>
      <c r="F21" s="9">
        <v>5.5080797408638063</v>
      </c>
      <c r="G21" s="4">
        <f t="shared" si="3"/>
        <v>0.83673469387755095</v>
      </c>
      <c r="H21" s="4">
        <f t="shared" si="0"/>
        <v>0.9344516599425946</v>
      </c>
      <c r="I21" s="4">
        <f t="shared" si="0"/>
        <v>1.4488482284540183</v>
      </c>
      <c r="J21" s="11">
        <f t="shared" si="1"/>
        <v>0.94059757321339232</v>
      </c>
      <c r="K21" s="9">
        <f t="shared" si="2"/>
        <v>0.38825035125370128</v>
      </c>
      <c r="L21" s="11"/>
    </row>
    <row r="22" spans="3:12" x14ac:dyDescent="0.2">
      <c r="C22" s="10">
        <v>40543</v>
      </c>
      <c r="D22" s="9">
        <v>2.7439533599999999</v>
      </c>
      <c r="E22" s="9">
        <v>5.1311652398996763</v>
      </c>
      <c r="F22" s="9">
        <v>11.642692429971623</v>
      </c>
      <c r="G22" s="4">
        <f t="shared" si="3"/>
        <v>0.54362467906868417</v>
      </c>
      <c r="H22" s="4">
        <f t="shared" si="0"/>
        <v>0.34057971014492772</v>
      </c>
      <c r="I22" s="4">
        <f t="shared" si="0"/>
        <v>1.1137479807338</v>
      </c>
      <c r="J22" s="11">
        <f t="shared" si="1"/>
        <v>0.34683305613121218</v>
      </c>
      <c r="K22" s="9">
        <f t="shared" si="2"/>
        <v>8.604171431023732E-4</v>
      </c>
      <c r="L22" s="11"/>
    </row>
    <row r="23" spans="3:12" x14ac:dyDescent="0.2">
      <c r="C23" s="10">
        <v>40908</v>
      </c>
      <c r="D23" s="9">
        <v>1.96</v>
      </c>
      <c r="E23" s="9">
        <v>3.8438540480855048</v>
      </c>
      <c r="F23" s="9">
        <v>6.6575785257499112</v>
      </c>
      <c r="G23" s="4">
        <f t="shared" si="3"/>
        <v>-0.28570214473324718</v>
      </c>
      <c r="H23" s="4">
        <f t="shared" si="0"/>
        <v>-0.25088086850216906</v>
      </c>
      <c r="I23" s="4">
        <f t="shared" si="0"/>
        <v>-0.42817534983476863</v>
      </c>
      <c r="J23" s="11">
        <f t="shared" si="1"/>
        <v>-0.25241490006741485</v>
      </c>
      <c r="K23" s="9">
        <f t="shared" si="2"/>
        <v>0.32480320779536659</v>
      </c>
      <c r="L23" s="11"/>
    </row>
    <row r="24" spans="3:12" x14ac:dyDescent="0.2">
      <c r="C24" s="10">
        <v>41274</v>
      </c>
      <c r="D24" s="9">
        <v>0.97</v>
      </c>
      <c r="E24" s="9">
        <v>4.197899397180211</v>
      </c>
      <c r="F24" s="9">
        <v>9.6304595026571089</v>
      </c>
      <c r="G24" s="4">
        <f t="shared" si="3"/>
        <v>-0.50510204081632648</v>
      </c>
      <c r="H24" s="4">
        <f t="shared" si="0"/>
        <v>9.2106865834576723E-2</v>
      </c>
      <c r="I24" s="4">
        <f t="shared" si="0"/>
        <v>0.44654088050314539</v>
      </c>
      <c r="J24" s="11">
        <f t="shared" si="1"/>
        <v>0.10086121927797453</v>
      </c>
      <c r="K24" s="9">
        <f t="shared" si="2"/>
        <v>4.6932442840587674E-2</v>
      </c>
      <c r="L24" s="11"/>
    </row>
    <row r="25" spans="3:12" x14ac:dyDescent="0.2">
      <c r="C25" s="10">
        <v>41639</v>
      </c>
      <c r="D25" s="9">
        <v>1.89</v>
      </c>
      <c r="E25" s="9">
        <v>6.8810713176374216</v>
      </c>
      <c r="F25" s="9">
        <v>17.041726163397581</v>
      </c>
      <c r="G25" s="4">
        <f t="shared" si="3"/>
        <v>0.94845360824742264</v>
      </c>
      <c r="H25" s="4">
        <f t="shared" si="0"/>
        <v>0.63917013405788992</v>
      </c>
      <c r="I25" s="4">
        <f t="shared" si="0"/>
        <v>0.76956521739130446</v>
      </c>
      <c r="J25" s="11">
        <f t="shared" si="1"/>
        <v>0.63787871999207213</v>
      </c>
      <c r="K25" s="9">
        <f t="shared" si="2"/>
        <v>0.10264240365544239</v>
      </c>
      <c r="L25" s="11"/>
    </row>
    <row r="26" spans="3:12" x14ac:dyDescent="0.2">
      <c r="C26" s="10">
        <v>42004</v>
      </c>
      <c r="D26" s="9">
        <v>4.41</v>
      </c>
      <c r="E26" s="9">
        <v>9.8298887703506352</v>
      </c>
      <c r="F26" s="9">
        <v>44.610049916242652</v>
      </c>
      <c r="G26" s="4">
        <f t="shared" si="3"/>
        <v>1.3333333333333337</v>
      </c>
      <c r="H26" s="4">
        <f t="shared" si="0"/>
        <v>0.42854045781430355</v>
      </c>
      <c r="I26" s="4">
        <f t="shared" si="0"/>
        <v>1.6176955015306278</v>
      </c>
      <c r="J26" s="11">
        <f t="shared" si="1"/>
        <v>0.43310464804716003</v>
      </c>
      <c r="K26" s="9">
        <f t="shared" si="2"/>
        <v>1.3364391144563724E-2</v>
      </c>
      <c r="L26" s="11"/>
    </row>
    <row r="27" spans="3:12" x14ac:dyDescent="0.2">
      <c r="C27" s="10">
        <v>42369</v>
      </c>
      <c r="D27" s="9">
        <v>11.6</v>
      </c>
      <c r="E27" s="9">
        <v>13.958442053897903</v>
      </c>
      <c r="F27" s="9">
        <v>76.306664330415074</v>
      </c>
      <c r="G27" s="4">
        <f t="shared" si="3"/>
        <v>1.6303854875283446</v>
      </c>
      <c r="H27" s="4">
        <f t="shared" si="0"/>
        <v>0.4200000000000001</v>
      </c>
      <c r="I27" s="4">
        <f t="shared" si="0"/>
        <v>0.71052631578947401</v>
      </c>
      <c r="J27" s="11">
        <f t="shared" si="1"/>
        <v>0.41267667713390405</v>
      </c>
      <c r="K27" s="9">
        <f t="shared" si="2"/>
        <v>9.0585640523802181E-3</v>
      </c>
      <c r="L27" s="11"/>
    </row>
    <row r="28" spans="3:12" x14ac:dyDescent="0.2">
      <c r="C28" s="10">
        <v>42735</v>
      </c>
      <c r="D28" s="9">
        <v>22</v>
      </c>
      <c r="E28" s="9">
        <v>19.415753221891034</v>
      </c>
      <c r="F28" s="9">
        <v>79.864063517553561</v>
      </c>
      <c r="G28" s="4">
        <f t="shared" si="3"/>
        <v>0.89655172413793105</v>
      </c>
      <c r="H28" s="4">
        <f t="shared" si="0"/>
        <v>0.3909685011350657</v>
      </c>
      <c r="I28" s="4">
        <f t="shared" si="0"/>
        <v>4.6619770610527689E-2</v>
      </c>
      <c r="J28" s="11">
        <f t="shared" si="1"/>
        <v>0.38309969872136612</v>
      </c>
      <c r="K28" s="9">
        <f t="shared" si="2"/>
        <v>4.303295785188131E-3</v>
      </c>
      <c r="L28" s="11"/>
    </row>
    <row r="29" spans="3:12" x14ac:dyDescent="0.2">
      <c r="C29" s="10">
        <v>43100</v>
      </c>
      <c r="D29" s="9">
        <v>49.9</v>
      </c>
      <c r="E29" s="9">
        <v>32.899948121350235</v>
      </c>
      <c r="F29" s="9">
        <v>134.38746764297559</v>
      </c>
      <c r="G29" s="4">
        <f t="shared" si="3"/>
        <v>1.2681818181818181</v>
      </c>
      <c r="H29" s="4">
        <f t="shared" si="0"/>
        <v>0.69449764556421789</v>
      </c>
      <c r="I29" s="4">
        <f t="shared" si="0"/>
        <v>0.68270260394949944</v>
      </c>
      <c r="J29" s="11">
        <f t="shared" si="1"/>
        <v>0.68948252245152508</v>
      </c>
      <c r="K29" s="9">
        <f t="shared" si="2"/>
        <v>0.1383708570209875</v>
      </c>
      <c r="L29" s="11"/>
    </row>
    <row r="30" spans="3:12" x14ac:dyDescent="0.2">
      <c r="C30" s="10"/>
      <c r="D30" s="9"/>
      <c r="E30" s="9"/>
      <c r="F30" s="9"/>
      <c r="G30" s="4"/>
      <c r="H30" s="4"/>
      <c r="I30" s="4"/>
      <c r="J30" s="11"/>
      <c r="K30" s="9"/>
      <c r="L30" s="11"/>
    </row>
    <row r="31" spans="3:12" x14ac:dyDescent="0.2">
      <c r="C31" s="10"/>
      <c r="D31" s="9"/>
      <c r="E31" s="9"/>
      <c r="F31" s="9"/>
      <c r="G31" s="4"/>
      <c r="H31" s="4"/>
      <c r="I31" s="4"/>
      <c r="J31" s="11"/>
      <c r="K31" s="9"/>
      <c r="L31" s="11"/>
    </row>
    <row r="32" spans="3:12" x14ac:dyDescent="0.2">
      <c r="C32" s="10"/>
      <c r="D32" s="9"/>
      <c r="E32" s="9"/>
      <c r="I32" s="4"/>
      <c r="J32" s="11"/>
      <c r="K32" s="9"/>
      <c r="L32" s="11"/>
    </row>
    <row r="33" spans="2:12" x14ac:dyDescent="0.2">
      <c r="C33" s="10"/>
      <c r="D33" s="9"/>
      <c r="E33" s="9"/>
      <c r="I33" s="4"/>
      <c r="J33" s="11"/>
      <c r="K33" s="9"/>
      <c r="L33" s="11"/>
    </row>
    <row r="34" spans="2:12" x14ac:dyDescent="0.2">
      <c r="F34" s="9"/>
      <c r="G34" s="4"/>
      <c r="H34" s="4"/>
      <c r="I34" s="4"/>
      <c r="J34" s="11"/>
      <c r="K34" s="9"/>
      <c r="L34" s="11"/>
    </row>
    <row r="35" spans="2:12" x14ac:dyDescent="0.2">
      <c r="H35" s="4"/>
      <c r="I35" s="4"/>
      <c r="J35" s="11"/>
      <c r="K35" s="9"/>
      <c r="L35" s="11"/>
    </row>
    <row r="36" spans="2:12" x14ac:dyDescent="0.2">
      <c r="B36" s="1" t="s">
        <v>43</v>
      </c>
      <c r="C36" s="22"/>
      <c r="D36" s="22"/>
      <c r="E36" s="22"/>
      <c r="F36" s="18"/>
      <c r="G36" s="19"/>
      <c r="H36" s="4"/>
      <c r="I36" s="4"/>
      <c r="J36" s="11"/>
      <c r="K36" s="9"/>
      <c r="L36" s="11"/>
    </row>
    <row r="37" spans="2:12" x14ac:dyDescent="0.2">
      <c r="B37" s="1" t="s">
        <v>43</v>
      </c>
      <c r="C37" s="16"/>
      <c r="D37" s="16"/>
      <c r="E37" s="16"/>
      <c r="F37" s="18"/>
      <c r="G37" s="19"/>
      <c r="H37" s="4"/>
      <c r="I37" s="4"/>
      <c r="J37" s="11"/>
      <c r="K37" s="9"/>
      <c r="L37" s="11"/>
    </row>
    <row r="38" spans="2:12" x14ac:dyDescent="0.2">
      <c r="B38" s="1" t="s">
        <v>43</v>
      </c>
      <c r="C38" s="16"/>
      <c r="D38" s="16"/>
      <c r="E38" s="16"/>
      <c r="F38" s="18"/>
      <c r="G38" s="19"/>
      <c r="H38" s="4"/>
      <c r="I38" s="4"/>
      <c r="J38" s="11"/>
      <c r="K38" s="9"/>
      <c r="L38" s="11"/>
    </row>
    <row r="39" spans="2:12" x14ac:dyDescent="0.2">
      <c r="B39" s="1" t="s">
        <v>43</v>
      </c>
      <c r="C39" s="16"/>
      <c r="D39" s="16"/>
      <c r="E39" s="16"/>
      <c r="F39" s="18"/>
      <c r="G39" s="19"/>
      <c r="H39" s="4"/>
      <c r="I39" s="4"/>
      <c r="J39" s="11"/>
      <c r="K39" s="9"/>
      <c r="L39" s="11"/>
    </row>
    <row r="40" spans="2:12" x14ac:dyDescent="0.2">
      <c r="B40" s="1" t="s">
        <v>43</v>
      </c>
      <c r="C40" s="16"/>
      <c r="D40" s="16"/>
      <c r="E40" s="16"/>
      <c r="F40" s="18"/>
      <c r="G40" s="19"/>
      <c r="H40" s="4"/>
      <c r="I40" s="4"/>
      <c r="J40" s="11"/>
      <c r="K40" s="9"/>
      <c r="L40" s="11"/>
    </row>
    <row r="41" spans="2:12" x14ac:dyDescent="0.2">
      <c r="B41" s="1" t="s">
        <v>43</v>
      </c>
      <c r="C41" s="16"/>
      <c r="D41" s="16"/>
      <c r="E41" s="16"/>
      <c r="F41" s="18"/>
      <c r="G41" s="19"/>
      <c r="H41" s="4"/>
      <c r="I41" s="4"/>
      <c r="J41" s="11"/>
      <c r="K41" s="9"/>
      <c r="L41" s="11"/>
    </row>
    <row r="42" spans="2:12" x14ac:dyDescent="0.2">
      <c r="C42" s="8"/>
      <c r="D42" s="9"/>
      <c r="E42" s="9"/>
      <c r="F42" s="9"/>
      <c r="G42" s="4"/>
      <c r="H42" s="4"/>
      <c r="I42" s="4"/>
      <c r="J42" s="11"/>
      <c r="K42" s="9"/>
      <c r="L42" s="11"/>
    </row>
    <row r="43" spans="2:12" x14ac:dyDescent="0.2">
      <c r="F43" s="5"/>
    </row>
    <row r="50" spans="6:8" x14ac:dyDescent="0.2">
      <c r="F50" s="9"/>
      <c r="G50" s="4"/>
      <c r="H50" s="4"/>
    </row>
    <row r="51" spans="6:8" x14ac:dyDescent="0.2">
      <c r="H51" s="4"/>
    </row>
  </sheetData>
  <mergeCells count="1">
    <mergeCell ref="C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2:R68"/>
  <sheetViews>
    <sheetView tabSelected="1" workbookViewId="0">
      <selection activeCell="N29" sqref="N29"/>
    </sheetView>
  </sheetViews>
  <sheetFormatPr baseColWidth="10" defaultColWidth="11.5" defaultRowHeight="15" x14ac:dyDescent="0.2"/>
  <cols>
    <col min="1" max="1" width="11.5" style="1"/>
    <col min="2" max="2" width="18.5" style="1" customWidth="1"/>
    <col min="3" max="8" width="11.5" style="1"/>
    <col min="9" max="9" width="17.1640625" style="1" customWidth="1"/>
    <col min="10" max="10" width="15.5" style="1" customWidth="1"/>
    <col min="11" max="11" width="14.5" style="1" customWidth="1"/>
    <col min="12" max="12" width="13.5" style="1" customWidth="1"/>
    <col min="13" max="16" width="11.5" style="1"/>
    <col min="17" max="17" width="12.5" style="1" customWidth="1"/>
    <col min="18" max="16384" width="11.5" style="1"/>
  </cols>
  <sheetData>
    <row r="2" spans="2:16" ht="21" x14ac:dyDescent="0.25">
      <c r="C2" s="42" t="s">
        <v>9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6" ht="21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N3" s="43" t="s">
        <v>5</v>
      </c>
      <c r="O3" s="43"/>
      <c r="P3" s="43"/>
    </row>
    <row r="4" spans="2:16" x14ac:dyDescent="0.2">
      <c r="B4" s="1" t="e">
        <f ca="1">_xll.RHistory($B$5:$B$7,".Timestamp;.Close","START:"&amp;$B$9&amp;" END:"&amp;$B$10&amp;" INTERVAL:1Y",,"TSREPEAT:NO SORT:ASC CH:Fd",C17)</f>
        <v>#NAME?</v>
      </c>
      <c r="E4" s="1" t="s">
        <v>4</v>
      </c>
      <c r="G4" s="12"/>
      <c r="H4" s="13">
        <f>AVERAGE(G19:G29)</f>
        <v>0.56133816378147039</v>
      </c>
      <c r="J4" s="1" t="s">
        <v>5</v>
      </c>
    </row>
    <row r="5" spans="2:16" x14ac:dyDescent="0.2">
      <c r="B5" s="1" t="s">
        <v>55</v>
      </c>
      <c r="G5" s="12"/>
      <c r="H5" s="13">
        <f>AVERAGE(H19:H29)</f>
        <v>0.31745096533715089</v>
      </c>
      <c r="J5" s="14">
        <f>(_xlfn.VAR.P($G$19:$G$29))</f>
        <v>0.54273811422287643</v>
      </c>
      <c r="K5" s="14">
        <f>_xlfn.COVARIANCE.P($G$19:$G$29,$H$19:$H$29)</f>
        <v>0.21546373161413437</v>
      </c>
      <c r="L5" s="14">
        <f>_xlfn.COVARIANCE.P($G$19:$G$29,$I$19:$I$29)</f>
        <v>0.33941135149712925</v>
      </c>
    </row>
    <row r="6" spans="2:16" x14ac:dyDescent="0.2">
      <c r="B6" s="1" t="s">
        <v>56</v>
      </c>
      <c r="G6" s="12"/>
      <c r="H6" s="13">
        <f>AVERAGE(I19:I29)</f>
        <v>0.52363769071189081</v>
      </c>
      <c r="J6" s="14">
        <f>_xlfn.COVARIANCE.P($G$19:$G$29,$H$19:$H$29)</f>
        <v>0.21546373161413437</v>
      </c>
      <c r="K6" s="14">
        <f>(_xlfn.VAR.P($H$19:$H$29))</f>
        <v>0.13985577502838897</v>
      </c>
      <c r="L6" s="14">
        <f>_xlfn.COVARIANCE.P($H$19:$H$29,$I$19:$I$29)</f>
        <v>0.20088720450118955</v>
      </c>
    </row>
    <row r="7" spans="2:16" x14ac:dyDescent="0.2">
      <c r="B7" s="1" t="s">
        <v>58</v>
      </c>
      <c r="G7" s="12"/>
      <c r="H7" s="17">
        <f>CORREL($G$19:$G$29,$H$19:$H$29)</f>
        <v>0.78205773230307085</v>
      </c>
      <c r="J7" s="14">
        <f>_xlfn.COVARIANCE.P($G$19:$G$29,$I$19:$I$29)</f>
        <v>0.33941135149712925</v>
      </c>
      <c r="K7" s="14">
        <f>_xlfn.COVARIANCE.P($H$19:$H$29,$I$19:$I$29)</f>
        <v>0.20088720450118955</v>
      </c>
      <c r="L7" s="14">
        <f>(_xlfn.VAR.P($I$19:$I$29))</f>
        <v>0.47107772586203067</v>
      </c>
    </row>
    <row r="8" spans="2:16" x14ac:dyDescent="0.2">
      <c r="G8" s="12"/>
      <c r="H8" s="17">
        <f>CORREL($G$19:$G$29,$I$19:$I$29)</f>
        <v>0.67125095638062293</v>
      </c>
    </row>
    <row r="9" spans="2:16" x14ac:dyDescent="0.2">
      <c r="B9" s="8">
        <v>39082</v>
      </c>
      <c r="G9" s="12"/>
      <c r="H9" s="17">
        <f>CORREL($H$19:$H$29,$I$19:$I$29)</f>
        <v>0.78264675373313519</v>
      </c>
      <c r="K9" s="9">
        <f>J5^(1/2)</f>
        <v>0.73670761786673311</v>
      </c>
    </row>
    <row r="10" spans="2:16" x14ac:dyDescent="0.2">
      <c r="B10" s="8">
        <v>43100</v>
      </c>
      <c r="C10" s="2" t="s">
        <v>3</v>
      </c>
      <c r="K10" s="9">
        <f>K6^(1/2)</f>
        <v>0.37397296029043192</v>
      </c>
    </row>
    <row r="11" spans="2:16" x14ac:dyDescent="0.2">
      <c r="K11" s="9">
        <f>L7^(1/2)</f>
        <v>0.686351022336261</v>
      </c>
    </row>
    <row r="12" spans="2:16" x14ac:dyDescent="0.2">
      <c r="C12" s="1" t="str">
        <f>B5</f>
        <v>PAMP.BA</v>
      </c>
      <c r="D12" s="1" t="str">
        <f>B6</f>
        <v>CRES.BA</v>
      </c>
      <c r="E12" s="1" t="str">
        <f>B7</f>
        <v>BBAR.BA</v>
      </c>
    </row>
    <row r="13" spans="2:16" x14ac:dyDescent="0.2">
      <c r="B13" s="1">
        <v>0.2</v>
      </c>
      <c r="C13" s="16">
        <v>0.50067371173478448</v>
      </c>
      <c r="D13" s="16">
        <v>0</v>
      </c>
      <c r="E13" s="16">
        <v>0.49932634594071335</v>
      </c>
      <c r="F13" s="18">
        <f>C13*H4+D13*H5+E13*H6</f>
        <v>0.54251335669885903</v>
      </c>
      <c r="G13" s="19">
        <f>((C13^2)*(J5)+(D13^2)*(K6)+(E13^2)*(L7)+2*C13*D13*J6+2*C13*E13*J7+2*D13*E13*L6)^(1/2)</f>
        <v>0.65054447426650064</v>
      </c>
      <c r="H13" s="1">
        <f>(F13-B13)/G13</f>
        <v>0.52650259935732813</v>
      </c>
      <c r="J13" s="1" t="s">
        <v>6</v>
      </c>
      <c r="L13" s="18">
        <f>AVERAGE(J19:J42)</f>
        <v>0.54251335669885903</v>
      </c>
      <c r="M13" s="19">
        <f>(_xlfn.VAR.P(J19:J42))^(1/2)</f>
        <v>0.65054447426650064</v>
      </c>
    </row>
    <row r="14" spans="2:16" x14ac:dyDescent="0.2">
      <c r="H14" s="6"/>
    </row>
    <row r="15" spans="2:16" x14ac:dyDescent="0.2">
      <c r="E15" s="3">
        <f>SUM(C13:E13)</f>
        <v>1.0000000576754977</v>
      </c>
      <c r="K15" s="7"/>
    </row>
    <row r="16" spans="2:16" x14ac:dyDescent="0.2">
      <c r="K16" s="5"/>
      <c r="L16" s="5"/>
    </row>
    <row r="17" spans="3:12" x14ac:dyDescent="0.2">
      <c r="C17" s="9" t="s">
        <v>1</v>
      </c>
      <c r="D17" s="9" t="s">
        <v>2</v>
      </c>
      <c r="E17" s="1" t="s">
        <v>2</v>
      </c>
      <c r="F17" s="1" t="s">
        <v>2</v>
      </c>
      <c r="G17" s="21"/>
      <c r="H17" s="21"/>
      <c r="I17" s="21"/>
      <c r="J17" s="21"/>
      <c r="K17" s="21"/>
    </row>
    <row r="18" spans="3:12" x14ac:dyDescent="0.2">
      <c r="C18" s="10">
        <v>39082</v>
      </c>
      <c r="D18" s="9">
        <v>2.1456813772446388</v>
      </c>
      <c r="E18" s="9">
        <v>2.7076811618641941</v>
      </c>
      <c r="F18" s="9">
        <v>5.4169480103929422</v>
      </c>
    </row>
    <row r="19" spans="3:12" x14ac:dyDescent="0.2">
      <c r="C19" s="10">
        <v>39447</v>
      </c>
      <c r="D19" s="9">
        <v>2.3541319321451355</v>
      </c>
      <c r="E19" s="9">
        <v>3.2134555675709024</v>
      </c>
      <c r="F19" s="9">
        <v>4.7680427799812879</v>
      </c>
      <c r="G19" s="4">
        <f>(D19-D18)/D18</f>
        <v>9.7148885715817215E-2</v>
      </c>
      <c r="H19" s="4">
        <f t="shared" ref="H19:I29" si="0">(E19-E18)/E18</f>
        <v>0.18679245283018883</v>
      </c>
      <c r="I19" s="4">
        <f t="shared" si="0"/>
        <v>-0.11979166666666662</v>
      </c>
      <c r="J19" s="11">
        <f t="shared" ref="J19:J29" si="1">$C$13*G19+$D$13*H19+$E$13*I19</f>
        <v>-1.1175241988578E-2</v>
      </c>
      <c r="K19" s="9">
        <f t="shared" ref="K19:K29" si="2">(J19-$F$13)^2</f>
        <v>0.3065710643164577</v>
      </c>
      <c r="L19" s="11"/>
    </row>
    <row r="20" spans="3:12" x14ac:dyDescent="0.2">
      <c r="C20" s="10">
        <v>39813</v>
      </c>
      <c r="D20" s="9">
        <v>0.96780660669924001</v>
      </c>
      <c r="E20" s="9">
        <v>1.9786340428871221</v>
      </c>
      <c r="F20" s="9">
        <v>2.2492532109027885</v>
      </c>
      <c r="G20" s="4">
        <f t="shared" ref="G20:G29" si="3">(D20-D19)/D19</f>
        <v>-0.58889024294515468</v>
      </c>
      <c r="H20" s="4">
        <f t="shared" si="0"/>
        <v>-0.38426594011293574</v>
      </c>
      <c r="I20" s="4">
        <f t="shared" si="0"/>
        <v>-0.52826488463016352</v>
      </c>
      <c r="J20" s="11">
        <f t="shared" si="1"/>
        <v>-0.55861843827092161</v>
      </c>
      <c r="K20" s="9">
        <f t="shared" si="2"/>
        <v>1.2124912298933712</v>
      </c>
      <c r="L20" s="11"/>
    </row>
    <row r="21" spans="3:12" x14ac:dyDescent="0.2">
      <c r="C21" s="10">
        <v>40178</v>
      </c>
      <c r="D21" s="9">
        <v>1.7776039714884</v>
      </c>
      <c r="E21" s="9">
        <v>3.8275719086819202</v>
      </c>
      <c r="F21" s="9">
        <v>5.5080797408638063</v>
      </c>
      <c r="G21" s="4">
        <f t="shared" si="3"/>
        <v>0.83673469387755095</v>
      </c>
      <c r="H21" s="4">
        <f t="shared" si="0"/>
        <v>0.9344516599425946</v>
      </c>
      <c r="I21" s="4">
        <f t="shared" si="0"/>
        <v>1.4488482284540183</v>
      </c>
      <c r="J21" s="11">
        <f t="shared" si="1"/>
        <v>1.142379156657563</v>
      </c>
      <c r="K21" s="9">
        <f t="shared" si="2"/>
        <v>0.35983897796009578</v>
      </c>
      <c r="L21" s="11"/>
    </row>
    <row r="22" spans="3:12" x14ac:dyDescent="0.2">
      <c r="C22" s="10">
        <v>40543</v>
      </c>
      <c r="D22" s="9">
        <v>2.7439533599999999</v>
      </c>
      <c r="E22" s="9">
        <v>5.1311652398996763</v>
      </c>
      <c r="F22" s="9">
        <v>11.642692429971623</v>
      </c>
      <c r="G22" s="4">
        <f t="shared" si="3"/>
        <v>0.54362467906868417</v>
      </c>
      <c r="H22" s="4">
        <f t="shared" si="0"/>
        <v>0.34057971014492772</v>
      </c>
      <c r="I22" s="4">
        <f t="shared" si="0"/>
        <v>1.1137479807338</v>
      </c>
      <c r="J22" s="11">
        <f t="shared" si="1"/>
        <v>0.82830229537860545</v>
      </c>
      <c r="K22" s="9">
        <f t="shared" si="2"/>
        <v>8.167531747169586E-2</v>
      </c>
      <c r="L22" s="11"/>
    </row>
    <row r="23" spans="3:12" x14ac:dyDescent="0.2">
      <c r="C23" s="10">
        <v>40908</v>
      </c>
      <c r="D23" s="9">
        <v>1.96</v>
      </c>
      <c r="E23" s="9">
        <v>3.8438540480855048</v>
      </c>
      <c r="F23" s="9">
        <v>6.6575785257499112</v>
      </c>
      <c r="G23" s="4">
        <f t="shared" si="3"/>
        <v>-0.28570214473324718</v>
      </c>
      <c r="H23" s="4">
        <f t="shared" si="0"/>
        <v>-0.25088086850216906</v>
      </c>
      <c r="I23" s="4">
        <f t="shared" si="0"/>
        <v>-0.42817534983476863</v>
      </c>
      <c r="J23" s="11">
        <f t="shared" si="1"/>
        <v>-0.35684278610906511</v>
      </c>
      <c r="K23" s="9">
        <f t="shared" si="2"/>
        <v>0.80884147160634734</v>
      </c>
      <c r="L23" s="11"/>
    </row>
    <row r="24" spans="3:12" x14ac:dyDescent="0.2">
      <c r="C24" s="10">
        <v>41274</v>
      </c>
      <c r="D24" s="9">
        <v>0.97</v>
      </c>
      <c r="E24" s="9">
        <v>4.197899397180211</v>
      </c>
      <c r="F24" s="9">
        <v>9.6304595026571089</v>
      </c>
      <c r="G24" s="4">
        <f t="shared" si="3"/>
        <v>-0.50510204081632648</v>
      </c>
      <c r="H24" s="4">
        <f t="shared" si="0"/>
        <v>9.2106865834576723E-2</v>
      </c>
      <c r="I24" s="4">
        <f t="shared" si="0"/>
        <v>0.44654088050314539</v>
      </c>
      <c r="J24" s="11">
        <f t="shared" si="1"/>
        <v>-2.9921687405540492E-2</v>
      </c>
      <c r="K24" s="9">
        <f t="shared" si="2"/>
        <v>0.3276818797188058</v>
      </c>
      <c r="L24" s="11"/>
    </row>
    <row r="25" spans="3:12" x14ac:dyDescent="0.2">
      <c r="C25" s="10">
        <v>41639</v>
      </c>
      <c r="D25" s="9">
        <v>1.89</v>
      </c>
      <c r="E25" s="9">
        <v>6.8810713176374216</v>
      </c>
      <c r="F25" s="9">
        <v>17.041726163397581</v>
      </c>
      <c r="G25" s="4">
        <f t="shared" si="3"/>
        <v>0.94845360824742264</v>
      </c>
      <c r="H25" s="4">
        <f t="shared" si="0"/>
        <v>0.63917013405788992</v>
      </c>
      <c r="I25" s="4">
        <f t="shared" si="0"/>
        <v>0.76956521739130446</v>
      </c>
      <c r="J25" s="11">
        <f t="shared" si="1"/>
        <v>0.85912997641255706</v>
      </c>
      <c r="K25" s="9">
        <f t="shared" si="2"/>
        <v>0.10024608387892847</v>
      </c>
      <c r="L25" s="11"/>
    </row>
    <row r="26" spans="3:12" x14ac:dyDescent="0.2">
      <c r="C26" s="10">
        <v>42004</v>
      </c>
      <c r="D26" s="9">
        <v>4.41</v>
      </c>
      <c r="E26" s="9">
        <v>9.8298887703506352</v>
      </c>
      <c r="F26" s="9">
        <v>44.610049916242652</v>
      </c>
      <c r="G26" s="4">
        <f t="shared" si="3"/>
        <v>1.3333333333333337</v>
      </c>
      <c r="H26" s="4">
        <f t="shared" si="0"/>
        <v>0.42854045781430355</v>
      </c>
      <c r="I26" s="4">
        <f t="shared" si="0"/>
        <v>1.6176955015306278</v>
      </c>
      <c r="J26" s="11">
        <f t="shared" si="1"/>
        <v>1.4753229326037309</v>
      </c>
      <c r="K26" s="9">
        <f t="shared" si="2"/>
        <v>0.870133704899827</v>
      </c>
      <c r="L26" s="11"/>
    </row>
    <row r="27" spans="3:12" x14ac:dyDescent="0.2">
      <c r="C27" s="10">
        <v>42369</v>
      </c>
      <c r="D27" s="9">
        <v>11.6</v>
      </c>
      <c r="E27" s="9">
        <v>13.958442053897903</v>
      </c>
      <c r="F27" s="9">
        <v>76.306664330415074</v>
      </c>
      <c r="G27" s="4">
        <f t="shared" si="3"/>
        <v>1.6303854875283446</v>
      </c>
      <c r="H27" s="4">
        <f t="shared" si="0"/>
        <v>0.4200000000000001</v>
      </c>
      <c r="I27" s="4">
        <f t="shared" si="0"/>
        <v>0.71052631578947401</v>
      </c>
      <c r="J27" s="11">
        <f t="shared" si="1"/>
        <v>1.1710756625572178</v>
      </c>
      <c r="K27" s="9">
        <f t="shared" si="2"/>
        <v>0.395090572345977</v>
      </c>
      <c r="L27" s="11"/>
    </row>
    <row r="28" spans="3:12" x14ac:dyDescent="0.2">
      <c r="C28" s="10">
        <v>42735</v>
      </c>
      <c r="D28" s="9">
        <v>22</v>
      </c>
      <c r="E28" s="9">
        <v>19.415753221891034</v>
      </c>
      <c r="F28" s="9">
        <v>79.864063517553561</v>
      </c>
      <c r="G28" s="4">
        <f t="shared" si="3"/>
        <v>0.89655172413793105</v>
      </c>
      <c r="H28" s="4">
        <f t="shared" si="0"/>
        <v>0.3909685011350657</v>
      </c>
      <c r="I28" s="4">
        <f t="shared" si="0"/>
        <v>4.6619770610527689E-2</v>
      </c>
      <c r="J28" s="11">
        <f t="shared" si="1"/>
        <v>0.47215835919390753</v>
      </c>
      <c r="K28" s="9">
        <f t="shared" si="2"/>
        <v>4.9498256739217315E-3</v>
      </c>
      <c r="L28" s="11"/>
    </row>
    <row r="29" spans="3:12" x14ac:dyDescent="0.2">
      <c r="C29" s="10">
        <v>43100</v>
      </c>
      <c r="D29" s="9">
        <v>49.9</v>
      </c>
      <c r="E29" s="9">
        <v>32.899948121350235</v>
      </c>
      <c r="F29" s="9">
        <v>134.38746764297559</v>
      </c>
      <c r="G29" s="4">
        <f t="shared" si="3"/>
        <v>1.2681818181818181</v>
      </c>
      <c r="H29" s="4">
        <f t="shared" si="0"/>
        <v>0.69449764556421789</v>
      </c>
      <c r="I29" s="4">
        <f t="shared" si="0"/>
        <v>0.68270260394949944</v>
      </c>
      <c r="J29" s="11">
        <f t="shared" si="1"/>
        <v>0.97583669465797196</v>
      </c>
      <c r="K29" s="9">
        <f t="shared" si="2"/>
        <v>0.18776911522002759</v>
      </c>
      <c r="L29" s="11"/>
    </row>
    <row r="30" spans="3:12" x14ac:dyDescent="0.2">
      <c r="C30" s="10"/>
      <c r="D30" s="9"/>
      <c r="E30" s="9"/>
      <c r="F30" s="9"/>
      <c r="G30" s="4"/>
      <c r="H30" s="4"/>
      <c r="I30" s="4"/>
      <c r="J30" s="11"/>
      <c r="K30" s="9"/>
      <c r="L30" s="11"/>
    </row>
    <row r="31" spans="3:12" x14ac:dyDescent="0.2">
      <c r="C31" s="10"/>
      <c r="D31" s="9"/>
      <c r="E31" s="9"/>
      <c r="F31" s="9"/>
      <c r="G31" s="4"/>
      <c r="H31" s="4"/>
      <c r="I31" s="4"/>
      <c r="J31" s="11"/>
      <c r="K31" s="9"/>
      <c r="L31" s="11"/>
    </row>
    <row r="32" spans="3:12" ht="16" thickBot="1" x14ac:dyDescent="0.25">
      <c r="C32" s="10"/>
      <c r="D32" s="9"/>
      <c r="E32" s="9"/>
      <c r="I32" s="4"/>
      <c r="J32" s="11"/>
      <c r="K32" s="9"/>
      <c r="L32" s="11"/>
    </row>
    <row r="33" spans="2:18" ht="22" thickBot="1" x14ac:dyDescent="0.3">
      <c r="C33" s="44" t="s">
        <v>11</v>
      </c>
      <c r="D33" s="45"/>
      <c r="E33" s="45"/>
      <c r="F33" s="45"/>
      <c r="G33" s="46"/>
      <c r="I33" s="4"/>
      <c r="J33" s="11"/>
      <c r="K33" s="9"/>
      <c r="L33" s="11"/>
      <c r="O33" s="44" t="s">
        <v>10</v>
      </c>
      <c r="P33" s="45"/>
      <c r="Q33" s="45"/>
      <c r="R33" s="46"/>
    </row>
    <row r="34" spans="2:18" x14ac:dyDescent="0.2">
      <c r="F34" s="9"/>
      <c r="G34" s="4"/>
      <c r="H34" s="4"/>
      <c r="I34" s="4"/>
      <c r="J34" s="11"/>
      <c r="K34" s="9"/>
      <c r="L34" s="11"/>
    </row>
    <row r="35" spans="2:18" x14ac:dyDescent="0.2">
      <c r="H35" s="4"/>
      <c r="I35" s="4"/>
      <c r="J35" s="11"/>
      <c r="K35" s="9"/>
      <c r="L35" s="11"/>
    </row>
    <row r="36" spans="2:18" x14ac:dyDescent="0.2">
      <c r="C36" s="22"/>
      <c r="D36" s="22"/>
      <c r="E36" s="22"/>
      <c r="F36" s="18"/>
      <c r="G36" s="36"/>
      <c r="H36" s="4"/>
      <c r="I36" s="4"/>
      <c r="J36" s="11"/>
      <c r="K36" s="9"/>
      <c r="L36" s="11"/>
    </row>
    <row r="37" spans="2:18" x14ac:dyDescent="0.2">
      <c r="C37" s="16"/>
      <c r="D37" s="16"/>
      <c r="E37" s="16"/>
      <c r="F37" s="18"/>
      <c r="G37" s="36"/>
      <c r="H37" s="4"/>
      <c r="I37" s="4"/>
      <c r="J37" s="11"/>
      <c r="K37" s="9"/>
      <c r="L37" s="11"/>
    </row>
    <row r="38" spans="2:18" x14ac:dyDescent="0.2">
      <c r="C38" s="16"/>
      <c r="D38" s="16"/>
      <c r="E38" s="16"/>
      <c r="F38" s="18"/>
      <c r="G38" s="36"/>
      <c r="H38" s="4"/>
      <c r="I38" s="4"/>
      <c r="J38" s="11"/>
      <c r="K38" s="9"/>
      <c r="L38" s="11"/>
    </row>
    <row r="39" spans="2:18" x14ac:dyDescent="0.2">
      <c r="C39" s="22"/>
      <c r="D39" s="22"/>
      <c r="E39" s="22"/>
      <c r="F39" s="18"/>
      <c r="G39" s="36"/>
      <c r="H39" s="4"/>
      <c r="I39" s="4"/>
      <c r="J39" s="11"/>
      <c r="K39" s="9"/>
      <c r="L39" s="11"/>
      <c r="P39" s="21"/>
      <c r="Q39" s="21"/>
    </row>
    <row r="40" spans="2:18" x14ac:dyDescent="0.2">
      <c r="C40" s="16"/>
      <c r="D40" s="16"/>
      <c r="E40" s="16"/>
      <c r="F40" s="18"/>
      <c r="G40" s="36"/>
      <c r="H40" s="4"/>
      <c r="I40" s="4"/>
      <c r="J40" s="11"/>
      <c r="K40" s="9"/>
      <c r="L40" s="11"/>
    </row>
    <row r="41" spans="2:18" x14ac:dyDescent="0.2">
      <c r="C41" s="16"/>
      <c r="D41" s="16"/>
      <c r="E41" s="16"/>
      <c r="F41" s="18"/>
      <c r="G41" s="36"/>
      <c r="H41" s="4"/>
      <c r="I41" s="4"/>
      <c r="J41" s="11"/>
      <c r="K41" s="9"/>
      <c r="L41" s="11"/>
      <c r="P41" s="1">
        <v>0</v>
      </c>
      <c r="Q41" s="1">
        <f>P41*$H$13+$B$13</f>
        <v>0.2</v>
      </c>
    </row>
    <row r="42" spans="2:18" x14ac:dyDescent="0.2">
      <c r="F42" s="9"/>
      <c r="G42" s="4"/>
      <c r="H42" s="4"/>
      <c r="I42" s="4"/>
      <c r="J42" s="11"/>
      <c r="K42" s="9"/>
      <c r="L42" s="11"/>
      <c r="P42" s="1">
        <f>P41+0.1</f>
        <v>0.1</v>
      </c>
      <c r="Q42" s="1">
        <f>P42*$H$13+$B$13</f>
        <v>0.25265025993573281</v>
      </c>
    </row>
    <row r="43" spans="2:18" x14ac:dyDescent="0.2">
      <c r="B43" s="1" t="s">
        <v>52</v>
      </c>
      <c r="C43" s="16"/>
      <c r="D43" s="16"/>
      <c r="E43" s="16"/>
      <c r="F43" s="15"/>
      <c r="G43" s="5"/>
      <c r="P43" s="1">
        <f t="shared" ref="P43:P51" si="4">P42+0.1</f>
        <v>0.2</v>
      </c>
      <c r="Q43" s="1">
        <f>P43*$H$13+$B$13</f>
        <v>0.30530051987146567</v>
      </c>
    </row>
    <row r="44" spans="2:18" x14ac:dyDescent="0.2">
      <c r="P44" s="1">
        <f t="shared" si="4"/>
        <v>0.30000000000000004</v>
      </c>
      <c r="Q44" s="1">
        <f t="shared" ref="Q44:Q51" si="5">P44*$H$13+$B$13</f>
        <v>0.35795077980719847</v>
      </c>
    </row>
    <row r="45" spans="2:18" x14ac:dyDescent="0.2">
      <c r="P45" s="1">
        <f t="shared" si="4"/>
        <v>0.4</v>
      </c>
      <c r="Q45" s="1">
        <f t="shared" si="5"/>
        <v>0.41060103974293127</v>
      </c>
    </row>
    <row r="46" spans="2:18" x14ac:dyDescent="0.2">
      <c r="P46" s="1">
        <f t="shared" si="4"/>
        <v>0.5</v>
      </c>
      <c r="Q46" s="1">
        <f t="shared" si="5"/>
        <v>0.46325129967866407</v>
      </c>
    </row>
    <row r="47" spans="2:18" x14ac:dyDescent="0.2">
      <c r="P47" s="1">
        <f t="shared" si="4"/>
        <v>0.6</v>
      </c>
      <c r="Q47" s="1">
        <f t="shared" si="5"/>
        <v>0.51590155961439688</v>
      </c>
    </row>
    <row r="48" spans="2:18" x14ac:dyDescent="0.2">
      <c r="P48" s="1">
        <f t="shared" si="4"/>
        <v>0.7</v>
      </c>
      <c r="Q48" s="1">
        <f t="shared" si="5"/>
        <v>0.56855181955012968</v>
      </c>
    </row>
    <row r="49" spans="1:17" x14ac:dyDescent="0.2">
      <c r="P49" s="1">
        <f t="shared" si="4"/>
        <v>0.79999999999999993</v>
      </c>
      <c r="Q49" s="1">
        <f t="shared" si="5"/>
        <v>0.62120207948586248</v>
      </c>
    </row>
    <row r="50" spans="1:17" x14ac:dyDescent="0.2">
      <c r="F50" s="9"/>
      <c r="G50" s="4"/>
      <c r="H50" s="4"/>
      <c r="P50" s="1">
        <f t="shared" si="4"/>
        <v>0.89999999999999991</v>
      </c>
      <c r="Q50" s="1">
        <f t="shared" si="5"/>
        <v>0.67385233942159528</v>
      </c>
    </row>
    <row r="51" spans="1:17" x14ac:dyDescent="0.2">
      <c r="H51" s="4"/>
      <c r="P51" s="1">
        <f t="shared" si="4"/>
        <v>0.99999999999999989</v>
      </c>
      <c r="Q51" s="1">
        <f t="shared" si="5"/>
        <v>0.72650259935732797</v>
      </c>
    </row>
    <row r="54" spans="1:17" ht="16" thickBot="1" x14ac:dyDescent="0.25"/>
    <row r="55" spans="1:17" ht="22" thickBot="1" x14ac:dyDescent="0.3">
      <c r="C55" s="44" t="s">
        <v>11</v>
      </c>
      <c r="D55" s="45"/>
      <c r="E55" s="45"/>
      <c r="F55" s="45"/>
      <c r="G55" s="46"/>
    </row>
    <row r="58" spans="1:17" x14ac:dyDescent="0.2">
      <c r="B58" s="23" t="s">
        <v>12</v>
      </c>
    </row>
    <row r="59" spans="1:17" x14ac:dyDescent="0.2">
      <c r="A59" s="1" t="s">
        <v>57</v>
      </c>
      <c r="C59" s="16"/>
      <c r="D59" s="16"/>
      <c r="E59" s="16"/>
      <c r="F59" s="15"/>
      <c r="G59" s="24"/>
    </row>
    <row r="60" spans="1:17" x14ac:dyDescent="0.2">
      <c r="A60" s="1" t="s">
        <v>57</v>
      </c>
      <c r="C60" s="16"/>
      <c r="D60" s="16"/>
      <c r="E60" s="16"/>
      <c r="F60" s="15"/>
      <c r="G60" s="24"/>
    </row>
    <row r="61" spans="1:17" x14ac:dyDescent="0.2">
      <c r="A61" s="1" t="s">
        <v>57</v>
      </c>
      <c r="C61" s="16"/>
      <c r="D61" s="16"/>
      <c r="E61" s="16"/>
      <c r="F61" s="15"/>
      <c r="G61" s="24"/>
    </row>
    <row r="62" spans="1:17" x14ac:dyDescent="0.2">
      <c r="C62" s="16"/>
      <c r="D62" s="16"/>
      <c r="E62" s="16"/>
      <c r="F62" s="15"/>
      <c r="G62" s="24"/>
    </row>
    <row r="63" spans="1:17" x14ac:dyDescent="0.2">
      <c r="C63" s="16"/>
      <c r="D63" s="16"/>
      <c r="E63" s="16"/>
      <c r="F63" s="15"/>
      <c r="G63" s="24"/>
    </row>
    <row r="64" spans="1:17" x14ac:dyDescent="0.2">
      <c r="B64" s="37"/>
      <c r="C64" s="38"/>
      <c r="D64" s="38"/>
      <c r="E64" s="38"/>
      <c r="F64" s="39"/>
      <c r="G64" s="40"/>
      <c r="H64" s="37"/>
    </row>
    <row r="65" spans="2:8" x14ac:dyDescent="0.2">
      <c r="B65" s="37"/>
      <c r="C65" s="38"/>
      <c r="D65" s="38"/>
      <c r="E65" s="38"/>
      <c r="F65" s="39"/>
      <c r="G65" s="40"/>
      <c r="H65" s="37"/>
    </row>
    <row r="66" spans="2:8" x14ac:dyDescent="0.2">
      <c r="B66" s="37"/>
      <c r="C66" s="38"/>
      <c r="D66" s="38"/>
      <c r="E66" s="38"/>
      <c r="F66" s="39"/>
      <c r="G66" s="40"/>
      <c r="H66" s="37"/>
    </row>
    <row r="67" spans="2:8" x14ac:dyDescent="0.2">
      <c r="B67" s="37"/>
      <c r="C67" s="38"/>
      <c r="D67" s="38"/>
      <c r="E67" s="38"/>
      <c r="F67" s="39"/>
      <c r="G67" s="40"/>
      <c r="H67" s="37"/>
    </row>
    <row r="68" spans="2:8" x14ac:dyDescent="0.2">
      <c r="B68" s="37"/>
      <c r="C68" s="38"/>
      <c r="D68" s="38"/>
      <c r="E68" s="38"/>
      <c r="F68" s="39"/>
      <c r="G68" s="40"/>
      <c r="H68" s="37"/>
    </row>
  </sheetData>
  <mergeCells count="5">
    <mergeCell ref="C2:M2"/>
    <mergeCell ref="N3:P3"/>
    <mergeCell ref="O33:R33"/>
    <mergeCell ref="C33:G33"/>
    <mergeCell ref="C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9"/>
  <dimension ref="B2:F19"/>
  <sheetViews>
    <sheetView zoomScale="168" workbookViewId="0">
      <selection activeCell="H20" sqref="H20"/>
    </sheetView>
  </sheetViews>
  <sheetFormatPr baseColWidth="10" defaultColWidth="11.5" defaultRowHeight="15" x14ac:dyDescent="0.2"/>
  <cols>
    <col min="2" max="2" width="23.6640625" customWidth="1"/>
    <col min="4" max="4" width="14.1640625" customWidth="1"/>
    <col min="5" max="6" width="13.5" customWidth="1"/>
  </cols>
  <sheetData>
    <row r="2" spans="2:6" x14ac:dyDescent="0.2">
      <c r="B2" t="s">
        <v>40</v>
      </c>
    </row>
    <row r="3" spans="2:6" x14ac:dyDescent="0.2">
      <c r="B3" t="s">
        <v>41</v>
      </c>
    </row>
    <row r="5" spans="2:6" ht="16" thickBot="1" x14ac:dyDescent="0.25">
      <c r="B5" s="31" t="s">
        <v>42</v>
      </c>
      <c r="C5" s="31" t="s">
        <v>48</v>
      </c>
      <c r="D5" s="31"/>
      <c r="E5" s="31"/>
    </row>
    <row r="7" spans="2:6" x14ac:dyDescent="0.2">
      <c r="B7" t="s">
        <v>43</v>
      </c>
      <c r="C7" s="29">
        <v>0.1</v>
      </c>
      <c r="D7" s="29">
        <v>0.2</v>
      </c>
      <c r="E7">
        <v>1.1000000000000001</v>
      </c>
    </row>
    <row r="8" spans="2:6" x14ac:dyDescent="0.2">
      <c r="B8" t="s">
        <v>44</v>
      </c>
      <c r="C8" s="29">
        <v>0.11</v>
      </c>
      <c r="D8" s="29">
        <v>0.1</v>
      </c>
      <c r="E8">
        <v>0.7</v>
      </c>
    </row>
    <row r="9" spans="2:6" x14ac:dyDescent="0.2">
      <c r="B9" t="s">
        <v>45</v>
      </c>
      <c r="C9" s="29">
        <v>0.12</v>
      </c>
      <c r="D9" s="29">
        <v>0.25</v>
      </c>
      <c r="E9">
        <v>0.6</v>
      </c>
    </row>
    <row r="10" spans="2:6" x14ac:dyDescent="0.2">
      <c r="B10" t="s">
        <v>46</v>
      </c>
      <c r="C10" s="29">
        <v>0.09</v>
      </c>
      <c r="D10" s="29">
        <v>0.19</v>
      </c>
    </row>
    <row r="11" spans="2:6" x14ac:dyDescent="0.2">
      <c r="B11" t="s">
        <v>47</v>
      </c>
      <c r="C11" s="29">
        <v>0.03</v>
      </c>
    </row>
    <row r="14" spans="2:6" x14ac:dyDescent="0.2">
      <c r="B14" t="s">
        <v>49</v>
      </c>
    </row>
    <row r="16" spans="2:6" ht="16" thickBot="1" x14ac:dyDescent="0.25">
      <c r="B16" s="30"/>
      <c r="C16" s="30"/>
      <c r="D16" s="31" t="s">
        <v>50</v>
      </c>
      <c r="E16" s="31" t="s">
        <v>51</v>
      </c>
      <c r="F16" s="30"/>
    </row>
    <row r="17" spans="2:6" x14ac:dyDescent="0.2">
      <c r="B17" t="s">
        <v>43</v>
      </c>
      <c r="C17" s="32"/>
      <c r="D17" s="33"/>
      <c r="E17" s="33"/>
      <c r="F17" s="34"/>
    </row>
    <row r="18" spans="2:6" x14ac:dyDescent="0.2">
      <c r="B18" t="s">
        <v>44</v>
      </c>
      <c r="C18" s="32"/>
      <c r="D18" s="33"/>
      <c r="E18" s="33"/>
      <c r="F18" s="34"/>
    </row>
    <row r="19" spans="2:6" x14ac:dyDescent="0.2">
      <c r="B19" t="s">
        <v>45</v>
      </c>
      <c r="C19" s="32"/>
      <c r="D19" s="33"/>
      <c r="E19" s="33"/>
      <c r="F19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Calculo de Beta</vt:lpstr>
      <vt:lpstr>Sigma Min Portfolio 3 activos</vt:lpstr>
      <vt:lpstr>Efficient Portfolios CAPM A1</vt:lpstr>
      <vt:lpstr>Sigma Min Portfolio 3 activos 2</vt:lpstr>
      <vt:lpstr>Efficient Portfolios CAPM A2</vt:lpstr>
      <vt:lpstr>Ratios de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Federico López</cp:lastModifiedBy>
  <dcterms:created xsi:type="dcterms:W3CDTF">2017-09-10T13:12:46Z</dcterms:created>
  <dcterms:modified xsi:type="dcterms:W3CDTF">2023-05-22T21:17:24Z</dcterms:modified>
</cp:coreProperties>
</file>