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truc\Dropbox\CLASES Y CAPACITACIONES\MERCADO DE CAPITALES 2023\CLASES MERCADOS\MAGISTRALES\CLASE 20\"/>
    </mc:Choice>
  </mc:AlternateContent>
  <xr:revisionPtr revIDLastSave="0" documentId="8_{16BCA348-4719-4721-952E-3D598C4D10D4}" xr6:coauthVersionLast="47" xr6:coauthVersionMax="47" xr10:uidLastSave="{00000000-0000-0000-0000-000000000000}"/>
  <bookViews>
    <workbookView xWindow="-108" yWindow="-108" windowWidth="23256" windowHeight="12456" tabRatio="895" activeTab="6" xr2:uid="{00000000-000D-0000-FFFF-FFFF00000000}"/>
  </bookViews>
  <sheets>
    <sheet name="Gordon" sheetId="1" r:id="rId1"/>
    <sheet name="Ejemplo Acc Pref" sheetId="9" r:id="rId2"/>
    <sheet name="Ejemplo 1" sheetId="5" r:id="rId3"/>
    <sheet name="Ejemplo 2" sheetId="3" r:id="rId4"/>
    <sheet name="Ejemplo 3" sheetId="11" r:id="rId5"/>
    <sheet name="Ejemplo 4" sheetId="13" r:id="rId6"/>
    <sheet name="Ejemplo 5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3" l="1"/>
  <c r="C14" i="13"/>
  <c r="C30" i="13" l="1"/>
  <c r="H53" i="13" l="1"/>
  <c r="H55" i="13" s="1"/>
  <c r="H26" i="11"/>
  <c r="H21" i="11"/>
  <c r="H23" i="11" l="1"/>
  <c r="H28" i="11"/>
  <c r="C20" i="9" l="1"/>
  <c r="K44" i="5"/>
  <c r="F29" i="5"/>
  <c r="F30" i="5"/>
  <c r="F28" i="5"/>
  <c r="F32" i="5" s="1"/>
  <c r="F52" i="5" s="1"/>
  <c r="C41" i="5"/>
  <c r="C40" i="3"/>
  <c r="F14" i="3"/>
  <c r="C42" i="3" s="1"/>
  <c r="C27" i="3"/>
  <c r="F11" i="3"/>
  <c r="I44" i="3" l="1"/>
  <c r="I46" i="3" s="1"/>
  <c r="C29" i="3"/>
  <c r="I33" i="3" s="1"/>
  <c r="C48" i="1"/>
  <c r="E51" i="1" s="1"/>
  <c r="F65" i="1"/>
  <c r="C65" i="1"/>
  <c r="E17" i="1"/>
  <c r="C12" i="1"/>
  <c r="E16" i="1" s="1"/>
  <c r="G32" i="1"/>
  <c r="G31" i="1"/>
  <c r="J49" i="3" l="1"/>
  <c r="K64" i="3" s="1"/>
  <c r="E68" i="1"/>
  <c r="C19" i="1"/>
  <c r="C34" i="1"/>
</calcChain>
</file>

<file path=xl/sharedStrings.xml><?xml version="1.0" encoding="utf-8"?>
<sst xmlns="http://schemas.openxmlformats.org/spreadsheetml/2006/main" count="148" uniqueCount="103">
  <si>
    <r>
      <t xml:space="preserve">D </t>
    </r>
    <r>
      <rPr>
        <b/>
        <vertAlign val="subscript"/>
        <sz val="10"/>
        <rFont val="Times New Roman"/>
        <family val="1"/>
      </rPr>
      <t>0</t>
    </r>
    <r>
      <rPr>
        <b/>
        <sz val="10"/>
        <rFont val="Times New Roman"/>
        <family val="1"/>
      </rPr>
      <t xml:space="preserve"> =</t>
    </r>
  </si>
  <si>
    <t>g =</t>
  </si>
  <si>
    <r>
      <t xml:space="preserve">r </t>
    </r>
    <r>
      <rPr>
        <b/>
        <vertAlign val="subscript"/>
        <sz val="10"/>
        <rFont val="Times New Roman"/>
        <family val="1"/>
      </rPr>
      <t xml:space="preserve">s </t>
    </r>
    <r>
      <rPr>
        <b/>
        <sz val="10"/>
        <rFont val="Times New Roman"/>
        <family val="1"/>
      </rPr>
      <t>=</t>
    </r>
  </si>
  <si>
    <r>
      <t xml:space="preserve">P </t>
    </r>
    <r>
      <rPr>
        <b/>
        <vertAlign val="subscript"/>
        <sz val="10"/>
        <rFont val="Times New Roman"/>
        <family val="1"/>
      </rPr>
      <t xml:space="preserve">0  </t>
    </r>
    <r>
      <rPr>
        <b/>
        <sz val="10"/>
        <rFont val="Times New Roman"/>
        <family val="1"/>
      </rPr>
      <t>=</t>
    </r>
  </si>
  <si>
    <r>
      <t xml:space="preserve">D </t>
    </r>
    <r>
      <rPr>
        <b/>
        <vertAlign val="subscript"/>
        <sz val="10"/>
        <rFont val="Times New Roman"/>
        <family val="1"/>
      </rPr>
      <t>1</t>
    </r>
  </si>
  <si>
    <t>=</t>
  </si>
  <si>
    <r>
      <t xml:space="preserve">D </t>
    </r>
    <r>
      <rPr>
        <b/>
        <vertAlign val="subscript"/>
        <sz val="10"/>
        <rFont val="Times New Roman"/>
        <family val="1"/>
      </rPr>
      <t>0</t>
    </r>
    <r>
      <rPr>
        <b/>
        <sz val="10"/>
        <rFont val="Times New Roman"/>
        <family val="1"/>
      </rPr>
      <t xml:space="preserve"> (1+g)</t>
    </r>
  </si>
  <si>
    <r>
      <t xml:space="preserve">( r </t>
    </r>
    <r>
      <rPr>
        <b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 xml:space="preserve"> - g )</t>
    </r>
  </si>
  <si>
    <r>
      <t xml:space="preserve">P </t>
    </r>
    <r>
      <rPr>
        <b/>
        <vertAlign val="subscript"/>
        <sz val="10"/>
        <rFont val="Times New Roman"/>
        <family val="1"/>
      </rPr>
      <t xml:space="preserve">0 </t>
    </r>
    <r>
      <rPr>
        <b/>
        <sz val="10"/>
        <rFont val="Times New Roman"/>
        <family val="1"/>
      </rPr>
      <t>=</t>
    </r>
  </si>
  <si>
    <r>
      <t xml:space="preserve">D </t>
    </r>
    <r>
      <rPr>
        <b/>
        <vertAlign val="subscript"/>
        <sz val="10"/>
        <rFont val="Times New Roman"/>
        <family val="1"/>
      </rPr>
      <t>1</t>
    </r>
    <r>
      <rPr>
        <b/>
        <sz val="10"/>
        <rFont val="Times New Roman"/>
        <family val="1"/>
      </rPr>
      <t xml:space="preserve"> =</t>
    </r>
  </si>
  <si>
    <t>MODELO DE GORDON. Valoracion de acciones por descuento de dividendos.</t>
  </si>
  <si>
    <t>Ejemplo 1:</t>
  </si>
  <si>
    <t>Ejemplo 2:</t>
  </si>
  <si>
    <t>Ejemplo 3:</t>
  </si>
  <si>
    <t>ROE=</t>
  </si>
  <si>
    <t>Coef ret.=</t>
  </si>
  <si>
    <t>g=</t>
  </si>
  <si>
    <t>Etapa Inicial</t>
  </si>
  <si>
    <t>Etapa Estable</t>
  </si>
  <si>
    <t xml:space="preserve">VP de los dividendos en la etapa extraordinaria </t>
  </si>
  <si>
    <t>+</t>
  </si>
  <si>
    <t xml:space="preserve"> VP de los dividendos en la Etapa Estable</t>
  </si>
  <si>
    <t>Valor Presente</t>
  </si>
  <si>
    <t>dividendos por acción en t</t>
  </si>
  <si>
    <t>tasa de descuento</t>
  </si>
  <si>
    <t>tasa de crecimiento en t</t>
  </si>
  <si>
    <t>donde,</t>
  </si>
  <si>
    <t>Ecuación:</t>
  </si>
  <si>
    <t>ABS es una compañía Innovadora del mercado de frenos de aviones. En los últimos años ha realizado fuertes inversiones.</t>
  </si>
  <si>
    <t>Ejemplo. Modelo de Descuento de Dividendos en dos etapas</t>
  </si>
  <si>
    <t xml:space="preserve">Se esperara que estas inversiones tengan un fuerte impacto en la compañía por 5 años momento a partir del cual, dada la competencia intensa </t>
  </si>
  <si>
    <t>del sector, el creciemiento de la compañía encuentre un techo</t>
  </si>
  <si>
    <t>Se tienen los siguientes datos:</t>
  </si>
  <si>
    <t>Ultimos Div. Pagados=</t>
  </si>
  <si>
    <t>Beta de ABS</t>
  </si>
  <si>
    <t>Rendimiento de Mercado</t>
  </si>
  <si>
    <t>Tasa libre de riesgo</t>
  </si>
  <si>
    <t>Retornos / Patrimonio</t>
  </si>
  <si>
    <t>Dividend payout ratio</t>
  </si>
  <si>
    <t>Tasa de crecimiento de Div</t>
  </si>
  <si>
    <t>Ultimo Resultado Neto por acc=</t>
  </si>
  <si>
    <t xml:space="preserve"> Suma de Valores presentes</t>
  </si>
  <si>
    <t xml:space="preserve">Ejemplo. Modelo de Descuento de Dividendos con Cash flows proyectados </t>
  </si>
  <si>
    <t xml:space="preserve">Se esperara que estas inversiones tengan un fuerte impacto en la compañía por 3 años momento a partir del cual, dada la competencia intensa </t>
  </si>
  <si>
    <t>VP de los dividendos en la etapa extraordinaria=</t>
  </si>
  <si>
    <t>Tasa Requerida</t>
  </si>
  <si>
    <t>Verificación=</t>
  </si>
  <si>
    <t>Modelo de valuación de Acciones Preferidas</t>
  </si>
  <si>
    <t>Las Acciones preferidas pagan un dividendo fijo a perpetuidad:</t>
  </si>
  <si>
    <t xml:space="preserve">Supongamos </t>
  </si>
  <si>
    <t>k=</t>
  </si>
  <si>
    <t>DPA=</t>
  </si>
  <si>
    <t>7.5 por ciento para los próximos dos años, 13.5 por ciento para los siguientes cuatro años, y</t>
  </si>
  <si>
    <t>Ejemplo:</t>
  </si>
  <si>
    <t>Año</t>
  </si>
  <si>
    <t>Cálculo</t>
  </si>
  <si>
    <t>Descripción</t>
  </si>
  <si>
    <t>IBM actualmente paga un dividendo de $ 0.55 por año. Estimamos la tasa de rendimiento</t>
  </si>
  <si>
    <t xml:space="preserve">11.25 por ciento a perpetuidad. ¿Cuál es el valor estimado actual de IBM utilizando un </t>
  </si>
  <si>
    <t>enfoque de tres etapas?</t>
  </si>
  <si>
    <t xml:space="preserve"> requerido en 14 por ciento. Supongamos que creemos que los dividendos crecerán a</t>
  </si>
  <si>
    <t>=0,55*(1,135)</t>
  </si>
  <si>
    <t>=0,55*(1,135)^2</t>
  </si>
  <si>
    <t>=0,55*((1,135)^2)*(1,08)</t>
  </si>
  <si>
    <t>=0,55*((1,135)^2)*(1,08)^2</t>
  </si>
  <si>
    <t>=0,55*((1,135)^2)*(1,08)^3</t>
  </si>
  <si>
    <t>=0,55*((1,135)^2)*(1,08)^4</t>
  </si>
  <si>
    <t>=(0,55*((1,135)^2)*((1,08)^4)*(1,05))/(0,14-0,05)</t>
  </si>
  <si>
    <t>Inputs para el período de alto crecimiento</t>
  </si>
  <si>
    <t>Inputs para el período de Transición</t>
  </si>
  <si>
    <t>Inputs para el período de crecimiento estable</t>
  </si>
  <si>
    <t>Duración del período de alto crecimiento</t>
  </si>
  <si>
    <t>Tasa de crecimiento Esperado</t>
  </si>
  <si>
    <t>Beta en alto crecimiento</t>
  </si>
  <si>
    <t>Costo del capital</t>
  </si>
  <si>
    <t>Tasa de pago de dividendos (payout ratio)</t>
  </si>
  <si>
    <t>años</t>
  </si>
  <si>
    <t>Prima de Mercado</t>
  </si>
  <si>
    <t xml:space="preserve">declina  desde </t>
  </si>
  <si>
    <t>en el año 5 a</t>
  </si>
  <si>
    <t>linealmente</t>
  </si>
  <si>
    <t xml:space="preserve">Payout ratio </t>
  </si>
  <si>
    <t xml:space="preserve">sube desde </t>
  </si>
  <si>
    <t xml:space="preserve">baja desde </t>
  </si>
  <si>
    <t>Tasa espearada de crecimiento</t>
  </si>
  <si>
    <t>Beta</t>
  </si>
  <si>
    <r>
      <t>BPA</t>
    </r>
    <r>
      <rPr>
        <vertAlign val="subscript"/>
        <sz val="11"/>
        <color theme="1"/>
        <rFont val="Calibri"/>
        <family val="2"/>
        <scheme val="minor"/>
      </rPr>
      <t>0</t>
    </r>
  </si>
  <si>
    <t>Solución:</t>
  </si>
  <si>
    <t>BPA</t>
  </si>
  <si>
    <t>PAYOUT</t>
  </si>
  <si>
    <t>DPA</t>
  </si>
  <si>
    <t>Cost of Equity</t>
  </si>
  <si>
    <t>PV</t>
  </si>
  <si>
    <t>g</t>
  </si>
  <si>
    <t>Valor de Home Depot</t>
  </si>
  <si>
    <t>Valor terminal</t>
  </si>
  <si>
    <t>Ejemplo 5: DuPont</t>
  </si>
  <si>
    <t xml:space="preserve">Un analista está valuando a DuPont (NYSE:DD)a comienzon de Octubre 2019. El año pasado DuPont </t>
  </si>
  <si>
    <t>pagó dividendos por 1,48 y los analistas esperan que crezcan a una tasa de 10%anualmente por los</t>
  </si>
  <si>
    <t xml:space="preserve">próximos 4 años. Al final del año 4, el analista espera que el dividendo sea el 40% de las ganancias </t>
  </si>
  <si>
    <t>por acción y que el "trailing price earnings"sea 14. La tasa requerida or los accionista s de DD es 10,5%.</t>
  </si>
  <si>
    <t>EJEMPLO de Home Depot (NYSE: HD)</t>
  </si>
  <si>
    <t>Duración del período de transición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</si>
</sst>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&quot;$&quot;#,##0.00_);[Red]\(&quot;$&quot;#,##0.00\)"/>
    <numFmt numFmtId="165" formatCode="0.0%"/>
    <numFmt numFmtId="166" formatCode="&quot;$&quot;#,##0.00"/>
    <numFmt numFmtId="167" formatCode="_-* #,##0.000_-;\-* #,##0.000_-;_-* &quot;-&quot;??_-;_-@_-"/>
    <numFmt numFmtId="168" formatCode="_-* #,##0.0000_-;\-* #,##0.0000_-;_-* &quot;-&quot;??_-;_-@_-"/>
    <numFmt numFmtId="169" formatCode="_-* #,##0.000_-;\-* #,##0.000_-;_-* &quot;-&quot;?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b/>
      <sz val="10"/>
      <color indexed="12"/>
      <name val="Times New Roman"/>
      <family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4343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12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3" fillId="3" borderId="1" xfId="2" applyFont="1" applyFill="1" applyBorder="1" applyAlignment="1">
      <alignment horizontal="right"/>
    </xf>
    <xf numFmtId="164" fontId="5" fillId="3" borderId="2" xfId="2" applyNumberFormat="1" applyFont="1" applyFill="1" applyBorder="1" applyAlignment="1">
      <alignment horizontal="center"/>
    </xf>
    <xf numFmtId="0" fontId="3" fillId="3" borderId="2" xfId="2" applyFont="1" applyFill="1" applyBorder="1"/>
    <xf numFmtId="0" fontId="3" fillId="3" borderId="3" xfId="2" applyFont="1" applyFill="1" applyBorder="1"/>
    <xf numFmtId="0" fontId="3" fillId="3" borderId="4" xfId="2" applyFont="1" applyFill="1" applyBorder="1" applyAlignment="1">
      <alignment horizontal="right"/>
    </xf>
    <xf numFmtId="9" fontId="5" fillId="3" borderId="0" xfId="2" applyNumberFormat="1" applyFont="1" applyFill="1" applyAlignment="1">
      <alignment horizontal="center"/>
    </xf>
    <xf numFmtId="0" fontId="3" fillId="3" borderId="0" xfId="2" applyFont="1" applyFill="1"/>
    <xf numFmtId="0" fontId="3" fillId="3" borderId="5" xfId="2" applyFont="1" applyFill="1" applyBorder="1"/>
    <xf numFmtId="165" fontId="5" fillId="3" borderId="0" xfId="2" applyNumberFormat="1" applyFont="1" applyFill="1" applyAlignment="1">
      <alignment horizontal="center"/>
    </xf>
    <xf numFmtId="0" fontId="3" fillId="3" borderId="6" xfId="2" applyFont="1" applyFill="1" applyBorder="1" applyAlignment="1">
      <alignment horizontal="center"/>
    </xf>
    <xf numFmtId="164" fontId="3" fillId="3" borderId="6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39" fontId="3" fillId="3" borderId="0" xfId="1" applyNumberFormat="1" applyFont="1" applyFill="1" applyBorder="1" applyAlignment="1">
      <alignment horizontal="center"/>
    </xf>
    <xf numFmtId="39" fontId="3" fillId="3" borderId="5" xfId="1" applyNumberFormat="1" applyFont="1" applyFill="1" applyBorder="1" applyAlignment="1">
      <alignment horizontal="center"/>
    </xf>
    <xf numFmtId="0" fontId="3" fillId="3" borderId="8" xfId="2" applyFont="1" applyFill="1" applyBorder="1" applyAlignment="1">
      <alignment horizontal="right"/>
    </xf>
    <xf numFmtId="166" fontId="5" fillId="3" borderId="9" xfId="2" applyNumberFormat="1" applyFont="1" applyFill="1" applyBorder="1" applyAlignment="1">
      <alignment horizontal="center"/>
    </xf>
    <xf numFmtId="0" fontId="3" fillId="3" borderId="9" xfId="2" applyFont="1" applyFill="1" applyBorder="1"/>
    <xf numFmtId="0" fontId="3" fillId="3" borderId="10" xfId="2" applyFont="1" applyFill="1" applyBorder="1"/>
    <xf numFmtId="164" fontId="3" fillId="3" borderId="7" xfId="2" applyNumberFormat="1" applyFont="1" applyFill="1" applyBorder="1" applyAlignment="1">
      <alignment horizontal="center"/>
    </xf>
    <xf numFmtId="9" fontId="0" fillId="2" borderId="0" xfId="0" applyNumberFormat="1" applyFill="1"/>
    <xf numFmtId="9" fontId="0" fillId="2" borderId="0" xfId="0" applyNumberFormat="1" applyFill="1" applyAlignment="1">
      <alignment horizontal="left"/>
    </xf>
    <xf numFmtId="0" fontId="6" fillId="2" borderId="11" xfId="0" applyFont="1" applyFill="1" applyBorder="1"/>
    <xf numFmtId="0" fontId="0" fillId="2" borderId="12" xfId="0" applyFill="1" applyBorder="1"/>
    <xf numFmtId="0" fontId="0" fillId="2" borderId="13" xfId="0" applyFill="1" applyBorder="1"/>
    <xf numFmtId="10" fontId="0" fillId="2" borderId="0" xfId="0" applyNumberFormat="1" applyFill="1"/>
    <xf numFmtId="2" fontId="0" fillId="2" borderId="0" xfId="0" applyNumberFormat="1" applyFill="1"/>
    <xf numFmtId="0" fontId="8" fillId="2" borderId="0" xfId="0" applyFont="1" applyFill="1"/>
    <xf numFmtId="0" fontId="7" fillId="2" borderId="0" xfId="0" applyFont="1" applyFill="1"/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4" borderId="6" xfId="0" applyFill="1" applyBorder="1"/>
    <xf numFmtId="0" fontId="0" fillId="4" borderId="20" xfId="0" applyFill="1" applyBorder="1"/>
    <xf numFmtId="0" fontId="0" fillId="3" borderId="0" xfId="0" applyFill="1"/>
    <xf numFmtId="0" fontId="9" fillId="3" borderId="0" xfId="0" applyFont="1" applyFill="1"/>
    <xf numFmtId="9" fontId="0" fillId="3" borderId="0" xfId="0" applyNumberFormat="1" applyFill="1"/>
    <xf numFmtId="0" fontId="10" fillId="3" borderId="0" xfId="0" applyFont="1" applyFill="1"/>
    <xf numFmtId="2" fontId="0" fillId="3" borderId="0" xfId="0" applyNumberFormat="1" applyFill="1"/>
    <xf numFmtId="0" fontId="0" fillId="2" borderId="0" xfId="0" applyFill="1" applyAlignment="1">
      <alignment horizontal="center"/>
    </xf>
    <xf numFmtId="0" fontId="7" fillId="0" borderId="0" xfId="0" applyFont="1"/>
    <xf numFmtId="0" fontId="13" fillId="2" borderId="0" xfId="0" applyFont="1" applyFill="1"/>
    <xf numFmtId="0" fontId="11" fillId="2" borderId="0" xfId="0" applyFont="1" applyFill="1" applyAlignment="1">
      <alignment horizontal="left" vertical="center"/>
    </xf>
    <xf numFmtId="0" fontId="11" fillId="2" borderId="0" xfId="0" applyFont="1" applyFill="1"/>
    <xf numFmtId="0" fontId="0" fillId="2" borderId="21" xfId="0" applyFill="1" applyBorder="1"/>
    <xf numFmtId="49" fontId="0" fillId="2" borderId="0" xfId="0" applyNumberFormat="1" applyFill="1"/>
    <xf numFmtId="168" fontId="0" fillId="2" borderId="0" xfId="1" applyNumberFormat="1" applyFont="1" applyFill="1"/>
    <xf numFmtId="168" fontId="0" fillId="2" borderId="0" xfId="0" applyNumberFormat="1" applyFill="1"/>
    <xf numFmtId="168" fontId="9" fillId="2" borderId="0" xfId="1" applyNumberFormat="1" applyFont="1" applyFill="1" applyAlignment="1">
      <alignment horizontal="left" vertical="center"/>
    </xf>
    <xf numFmtId="0" fontId="9" fillId="2" borderId="22" xfId="0" applyFont="1" applyFill="1" applyBorder="1"/>
    <xf numFmtId="168" fontId="9" fillId="2" borderId="0" xfId="0" applyNumberFormat="1" applyFont="1" applyFill="1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  <xf numFmtId="43" fontId="0" fillId="0" borderId="0" xfId="1" applyFont="1"/>
    <xf numFmtId="10" fontId="0" fillId="0" borderId="0" xfId="3" applyNumberFormat="1" applyFont="1"/>
    <xf numFmtId="0" fontId="12" fillId="2" borderId="21" xfId="0" applyFont="1" applyFill="1" applyBorder="1" applyAlignment="1">
      <alignment horizontal="center"/>
    </xf>
    <xf numFmtId="43" fontId="0" fillId="0" borderId="0" xfId="0" applyNumberFormat="1"/>
    <xf numFmtId="167" fontId="0" fillId="0" borderId="0" xfId="1" applyNumberFormat="1" applyFont="1"/>
    <xf numFmtId="0" fontId="0" fillId="0" borderId="23" xfId="0" applyBorder="1"/>
    <xf numFmtId="0" fontId="0" fillId="0" borderId="24" xfId="0" applyBorder="1"/>
    <xf numFmtId="0" fontId="0" fillId="0" borderId="25" xfId="0" applyBorder="1"/>
    <xf numFmtId="169" fontId="0" fillId="0" borderId="25" xfId="0" applyNumberFormat="1" applyBorder="1"/>
    <xf numFmtId="43" fontId="0" fillId="2" borderId="0" xfId="1" applyFont="1" applyFill="1"/>
    <xf numFmtId="43" fontId="0" fillId="2" borderId="0" xfId="0" applyNumberFormat="1" applyFill="1"/>
    <xf numFmtId="43" fontId="0" fillId="0" borderId="24" xfId="0" applyNumberFormat="1" applyBorder="1"/>
    <xf numFmtId="0" fontId="3" fillId="3" borderId="4" xfId="2" applyFont="1" applyFill="1" applyBorder="1" applyAlignment="1">
      <alignment horizontal="right" vertical="center"/>
    </xf>
    <xf numFmtId="0" fontId="3" fillId="3" borderId="0" xfId="2" applyFont="1" applyFill="1" applyAlignment="1">
      <alignment horizontal="center" vertical="center"/>
    </xf>
    <xf numFmtId="0" fontId="9" fillId="0" borderId="23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12" fillId="0" borderId="0" xfId="0" applyFont="1" applyAlignment="1">
      <alignment horizontal="center"/>
    </xf>
  </cellXfs>
  <cellStyles count="4">
    <cellStyle name="Comma" xfId="1" builtinId="3"/>
    <cellStyle name="Normal" xfId="0" builtinId="0"/>
    <cellStyle name="Normal_Acciones" xfId="2" xr:uid="{00000000-0005-0000-0000-000002000000}"/>
    <cellStyle name="Percent" xfId="3" builtinId="5"/>
  </cellStyles>
  <dxfs count="0"/>
  <tableStyles count="1" defaultTableStyle="TableStyleMedium2" defaultPivotStyle="PivotStyleLight16">
    <tableStyle name="Invisible" pivot="0" table="0" count="0" xr9:uid="{A234D6EB-5D47-45CA-A7BC-45127BE9405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600074</xdr:colOff>
      <xdr:row>5</xdr:row>
      <xdr:rowOff>142875</xdr:rowOff>
    </xdr:from>
    <xdr:to>
      <xdr:col>7</xdr:col>
      <xdr:colOff>667767</xdr:colOff>
      <xdr:row>11</xdr:row>
      <xdr:rowOff>29818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4" y="1095375"/>
          <a:ext cx="5258818" cy="10382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590556</xdr:colOff>
      <xdr:row>21</xdr:row>
      <xdr:rowOff>152400</xdr:rowOff>
    </xdr:from>
    <xdr:to>
      <xdr:col>8</xdr:col>
      <xdr:colOff>57433</xdr:colOff>
      <xdr:row>25</xdr:row>
      <xdr:rowOff>146400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6" y="4552950"/>
          <a:ext cx="5420002" cy="756000"/>
        </a:xfrm>
        <a:prstGeom prst="rect">
          <a:avLst/>
        </a:prstGeom>
      </xdr:spPr>
    </xdr:pic>
    <xdr:clientData/>
  </xdr:twoCellAnchor>
  <xdr:oneCellAnchor>
    <xdr:from>
      <xdr:col>1</xdr:col>
      <xdr:colOff>67296</xdr:colOff>
      <xdr:row>45</xdr:row>
      <xdr:rowOff>67710</xdr:rowOff>
    </xdr:from>
    <xdr:ext cx="1450333" cy="1986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29296" y="9145449"/>
              <a:ext cx="145033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6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829296" y="9145449"/>
              <a:ext cx="145033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=𝑅_𝑓+𝛽_𝑒 (𝑅_𝑚−𝑅_𝑓 )</a:t>
              </a:r>
              <a:endParaRPr lang="es-AR" sz="1600"/>
            </a:p>
          </xdr:txBody>
        </xdr:sp>
      </mc:Fallback>
    </mc:AlternateContent>
    <xdr:clientData/>
  </xdr:oneCellAnchor>
  <xdr:oneCellAnchor>
    <xdr:from>
      <xdr:col>1</xdr:col>
      <xdr:colOff>420757</xdr:colOff>
      <xdr:row>47</xdr:row>
      <xdr:rowOff>2486</xdr:rowOff>
    </xdr:from>
    <xdr:ext cx="3190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182757" y="10223225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182757" y="10223225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𝑘_𝑒=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66261</xdr:colOff>
      <xdr:row>49</xdr:row>
      <xdr:rowOff>91109</xdr:rowOff>
    </xdr:from>
    <xdr:ext cx="2048125" cy="352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828261" y="10692848"/>
              <a:ext cx="2048125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s-AR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2(1+0,05)</m:t>
                        </m:r>
                      </m:num>
                      <m:den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0,102−0,05</m:t>
                        </m:r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828261" y="10692848"/>
              <a:ext cx="2048125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𝑃_𝑒=(𝐷_0 (1+𝑔))/(𝑘_𝑒−𝑔)=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0,102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67296</xdr:colOff>
      <xdr:row>62</xdr:row>
      <xdr:rowOff>67710</xdr:rowOff>
    </xdr:from>
    <xdr:ext cx="1450333" cy="1986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829296" y="9907449"/>
              <a:ext cx="145033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AR" sz="16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829296" y="9907449"/>
              <a:ext cx="1450333" cy="198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𝑘_𝑒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=𝑅_𝑓+𝛽_𝑒 (𝑅_𝑚−𝑅_𝑓 )</a:t>
              </a:r>
              <a:endParaRPr lang="es-AR" sz="1600"/>
            </a:p>
          </xdr:txBody>
        </xdr:sp>
      </mc:Fallback>
    </mc:AlternateContent>
    <xdr:clientData/>
  </xdr:oneCellAnchor>
  <xdr:oneCellAnchor>
    <xdr:from>
      <xdr:col>1</xdr:col>
      <xdr:colOff>420757</xdr:colOff>
      <xdr:row>64</xdr:row>
      <xdr:rowOff>2486</xdr:rowOff>
    </xdr:from>
    <xdr:ext cx="3190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182757" y="10223225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1182757" y="10223225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𝑘_𝑒=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66261</xdr:colOff>
      <xdr:row>66</xdr:row>
      <xdr:rowOff>91109</xdr:rowOff>
    </xdr:from>
    <xdr:ext cx="2048125" cy="352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28261" y="10692848"/>
              <a:ext cx="2048125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s-AR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2(1+0,05)</m:t>
                        </m:r>
                      </m:num>
                      <m:den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0,102−0,05</m:t>
                        </m:r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828261" y="10692848"/>
              <a:ext cx="2048125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𝑃_𝑒=(𝐷_0 (1+𝑔))/(𝑘_𝑒−𝑔)=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0,102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1</xdr:col>
      <xdr:colOff>10</xdr:colOff>
      <xdr:row>55</xdr:row>
      <xdr:rowOff>0</xdr:rowOff>
    </xdr:from>
    <xdr:to>
      <xdr:col>7</xdr:col>
      <xdr:colOff>391602</xdr:colOff>
      <xdr:row>60</xdr:row>
      <xdr:rowOff>91500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10" y="11744739"/>
          <a:ext cx="4822788" cy="104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</xdr:colOff>
      <xdr:row>39</xdr:row>
      <xdr:rowOff>0</xdr:rowOff>
    </xdr:from>
    <xdr:to>
      <xdr:col>7</xdr:col>
      <xdr:colOff>155441</xdr:colOff>
      <xdr:row>44</xdr:row>
      <xdr:rowOff>19500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11" y="8696739"/>
          <a:ext cx="4586626" cy="9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8</xdr:row>
      <xdr:rowOff>61912</xdr:rowOff>
    </xdr:from>
    <xdr:ext cx="689932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362200" y="1652587"/>
              <a:ext cx="689932" cy="31797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362200" y="1652587"/>
              <a:ext cx="689932" cy="31797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𝑃_0=〖𝐷𝑃𝐴〗_1/𝑘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19</xdr:row>
      <xdr:rowOff>0</xdr:rowOff>
    </xdr:from>
    <xdr:ext cx="3141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762000" y="3686175"/>
              <a:ext cx="314189" cy="17222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762000" y="3686175"/>
              <a:ext cx="314189" cy="172227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123825</xdr:colOff>
      <xdr:row>17</xdr:row>
      <xdr:rowOff>33337</xdr:rowOff>
    </xdr:from>
    <xdr:ext cx="5048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1315700" y="33385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1315700" y="33385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295275</xdr:colOff>
      <xdr:row>18</xdr:row>
      <xdr:rowOff>152400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11487150" y="36480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1487150" y="36480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914400</xdr:colOff>
      <xdr:row>43</xdr:row>
      <xdr:rowOff>66676</xdr:rowOff>
    </xdr:from>
    <xdr:ext cx="2361287" cy="3562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4076700" y="8353426"/>
              <a:ext cx="2361287" cy="35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6,98775</m:t>
                        </m:r>
                      </m:num>
                      <m:den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0,15−0,05</m:t>
                            </m:r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1+0,15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=45,9455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4076700" y="8353426"/>
              <a:ext cx="2361287" cy="35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=6,98775/((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=45,9455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523875</xdr:colOff>
      <xdr:row>40</xdr:row>
      <xdr:rowOff>9525</xdr:rowOff>
    </xdr:from>
    <xdr:ext cx="3233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1285875" y="7524750"/>
              <a:ext cx="323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1285875" y="7524750"/>
              <a:ext cx="323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𝑔_2=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495300</xdr:colOff>
      <xdr:row>43</xdr:row>
      <xdr:rowOff>57150</xdr:rowOff>
    </xdr:from>
    <xdr:ext cx="1524776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 txBox="1"/>
          </xdr:nvSpPr>
          <xdr:spPr>
            <a:xfrm>
              <a:off x="1257300" y="8343900"/>
              <a:ext cx="1524776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6,98775</m:t>
                        </m:r>
                      </m:num>
                      <m:den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0,15−0,05</m:t>
                            </m:r>
                          </m:e>
                        </m:d>
                      </m:den>
                    </m:f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=69,8775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1257300" y="8343900"/>
              <a:ext cx="1524776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6,98775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=69,8775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4</xdr:col>
      <xdr:colOff>123825</xdr:colOff>
      <xdr:row>43</xdr:row>
      <xdr:rowOff>123825</xdr:rowOff>
    </xdr:from>
    <xdr:to>
      <xdr:col>4</xdr:col>
      <xdr:colOff>542925</xdr:colOff>
      <xdr:row>45</xdr:row>
      <xdr:rowOff>28575</xdr:rowOff>
    </xdr:to>
    <xdr:sp macro="" textlink="">
      <xdr:nvSpPr>
        <xdr:cNvPr id="15" name="Flecha derech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3286125" y="9163050"/>
          <a:ext cx="419100" cy="2857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1</xdr:col>
      <xdr:colOff>76200</xdr:colOff>
      <xdr:row>51</xdr:row>
      <xdr:rowOff>66675</xdr:rowOff>
    </xdr:from>
    <xdr:ext cx="14741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838200" y="9886950"/>
              <a:ext cx="1474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=4,22+23,62=59,68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838200" y="9886950"/>
              <a:ext cx="1474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=4,22+23,62=59,68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409575</xdr:colOff>
      <xdr:row>18</xdr:row>
      <xdr:rowOff>66675</xdr:rowOff>
    </xdr:from>
    <xdr:ext cx="3725828" cy="3522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 txBox="1"/>
          </xdr:nvSpPr>
          <xdr:spPr>
            <a:xfrm>
              <a:off x="6267450" y="3562350"/>
              <a:ext cx="3725828" cy="35227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p>
                        </m:sSup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+…+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6267450" y="3562350"/>
              <a:ext cx="3725828" cy="35227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𝑃_0=〖𝐷𝑃𝐴〗_1/(1+𝑘)^1 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/(1+𝑘)^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+…+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/(1+𝑘)^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latin typeface="Cambria Math" panose="02040503050406030204" pitchFamily="18" charset="0"/>
                </a:rPr>
                <a:t>+〖𝐷𝑃𝐴〗_(𝑛+1)/((𝑘−𝑔_2 ) (1+𝑘)^𝑛 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27</xdr:row>
      <xdr:rowOff>0</xdr:rowOff>
    </xdr:from>
    <xdr:ext cx="513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 txBox="1"/>
          </xdr:nvSpPr>
          <xdr:spPr>
            <a:xfrm>
              <a:off x="762000" y="5029200"/>
              <a:ext cx="513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762000" y="5029200"/>
              <a:ext cx="513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28</xdr:row>
      <xdr:rowOff>0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SpPr txBox="1"/>
          </xdr:nvSpPr>
          <xdr:spPr>
            <a:xfrm>
              <a:off x="762000" y="521970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762000" y="521970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742950</xdr:colOff>
      <xdr:row>28</xdr:row>
      <xdr:rowOff>180975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 txBox="1"/>
          </xdr:nvSpPr>
          <xdr:spPr>
            <a:xfrm>
              <a:off x="742950" y="54006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/>
            <xdr:cNvSpPr txBox="1"/>
          </xdr:nvSpPr>
          <xdr:spPr>
            <a:xfrm>
              <a:off x="742950" y="54006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219075</xdr:colOff>
      <xdr:row>8</xdr:row>
      <xdr:rowOff>9525</xdr:rowOff>
    </xdr:from>
    <xdr:ext cx="513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 txBox="1"/>
          </xdr:nvSpPr>
          <xdr:spPr>
            <a:xfrm>
              <a:off x="3381375" y="1600200"/>
              <a:ext cx="513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/>
            <xdr:cNvSpPr txBox="1"/>
          </xdr:nvSpPr>
          <xdr:spPr>
            <a:xfrm>
              <a:off x="3381375" y="1600200"/>
              <a:ext cx="513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209550</xdr:colOff>
      <xdr:row>9</xdr:row>
      <xdr:rowOff>28575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 txBox="1"/>
          </xdr:nvSpPr>
          <xdr:spPr>
            <a:xfrm>
              <a:off x="3371850" y="180975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3371850" y="180975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200025</xdr:colOff>
      <xdr:row>10</xdr:row>
      <xdr:rowOff>28575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 txBox="1"/>
          </xdr:nvSpPr>
          <xdr:spPr>
            <a:xfrm>
              <a:off x="3362325" y="200025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/>
            <xdr:cNvSpPr txBox="1"/>
          </xdr:nvSpPr>
          <xdr:spPr>
            <a:xfrm>
              <a:off x="3362325" y="2000250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16</xdr:row>
      <xdr:rowOff>0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 txBox="1"/>
          </xdr:nvSpPr>
          <xdr:spPr>
            <a:xfrm>
              <a:off x="3162300" y="31146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/>
            <xdr:cNvSpPr txBox="1"/>
          </xdr:nvSpPr>
          <xdr:spPr>
            <a:xfrm>
              <a:off x="3162300" y="31146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590550</xdr:colOff>
      <xdr:row>18</xdr:row>
      <xdr:rowOff>14287</xdr:rowOff>
    </xdr:from>
    <xdr:ext cx="3392531" cy="503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352550" y="4081462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sSub>
                                          <m:sSubPr>
                                            <m:ctrlP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𝑔</m:t>
                                            </m:r>
                                          </m:e>
                                          <m:sub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1352550" y="4081462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𝑃_0=(〖𝐷𝑃𝐴〗_0 (1+𝑔_1 )(1−(1+𝑔_1 )^𝑛/(1+𝑘)^𝑛 ))/(𝑘−𝑔_1 )+〖𝐷𝑃𝐴〗_(𝑛+1)/((𝑘−𝑔_2 ) (1+𝑘)^𝑛 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123825</xdr:colOff>
      <xdr:row>17</xdr:row>
      <xdr:rowOff>33337</xdr:rowOff>
    </xdr:from>
    <xdr:ext cx="5048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885825" y="54340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885825" y="5434012"/>
              <a:ext cx="5048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〖𝐷𝑃𝐴〗_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295275</xdr:colOff>
      <xdr:row>18</xdr:row>
      <xdr:rowOff>152400</xdr:rowOff>
    </xdr:from>
    <xdr:ext cx="311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1057275" y="57435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1057275" y="5743575"/>
              <a:ext cx="311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323850</xdr:colOff>
      <xdr:row>20</xdr:row>
      <xdr:rowOff>171450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1085850" y="6143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1085850" y="6143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30</xdr:row>
      <xdr:rowOff>33337</xdr:rowOff>
    </xdr:from>
    <xdr:ext cx="2870979" cy="556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914400" y="5634037"/>
              <a:ext cx="2870979" cy="556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0,9</m:t>
                        </m:r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1+0,1304</m:t>
                            </m:r>
                          </m:e>
                        </m:d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1+0,1304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1+0,1548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num>
                      <m:den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0,1548−0,1304</m:t>
                        </m:r>
                      </m:den>
                    </m:f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=4,22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914400" y="5634037"/>
              <a:ext cx="2870979" cy="556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0,9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0,1304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)(1−(1+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0,1304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0,1548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)/(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0,1548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0,1304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=4,22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523875</xdr:colOff>
      <xdr:row>26</xdr:row>
      <xdr:rowOff>9525</xdr:rowOff>
    </xdr:from>
    <xdr:ext cx="3200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1285875" y="4838700"/>
              <a:ext cx="3200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1285875" y="4838700"/>
              <a:ext cx="3200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𝑔_1=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495300</xdr:colOff>
      <xdr:row>28</xdr:row>
      <xdr:rowOff>66675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1257300" y="5276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1257300" y="5276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914400</xdr:colOff>
      <xdr:row>47</xdr:row>
      <xdr:rowOff>80962</xdr:rowOff>
    </xdr:from>
    <xdr:ext cx="2517484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4076700" y="9120187"/>
              <a:ext cx="2517484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3,66</m:t>
                        </m:r>
                      </m:num>
                      <m:den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0,1355−0,06</m:t>
                            </m:r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1+0,1548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</m:den>
                    </m:f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=23,62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4076700" y="9120187"/>
              <a:ext cx="2517484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3,66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0,1355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0,06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0,1548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=23,62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523875</xdr:colOff>
      <xdr:row>39</xdr:row>
      <xdr:rowOff>9525</xdr:rowOff>
    </xdr:from>
    <xdr:ext cx="3233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1285875" y="7334250"/>
              <a:ext cx="323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1285875" y="7334250"/>
              <a:ext cx="3233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𝑔_2=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581025</xdr:colOff>
      <xdr:row>41</xdr:row>
      <xdr:rowOff>0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 txBox="1"/>
          </xdr:nvSpPr>
          <xdr:spPr>
            <a:xfrm>
              <a:off x="1343025" y="77057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1343025" y="77057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523875</xdr:colOff>
      <xdr:row>43</xdr:row>
      <xdr:rowOff>28575</xdr:rowOff>
    </xdr:from>
    <xdr:ext cx="2005806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 txBox="1"/>
          </xdr:nvSpPr>
          <xdr:spPr>
            <a:xfrm>
              <a:off x="1285875" y="8305800"/>
              <a:ext cx="2005806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𝐵𝑃𝐴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6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=2,7</m:t>
                  </m:r>
                  <m:sSup>
                    <m:sSup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AR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1,1304</m:t>
                          </m:r>
                        </m:e>
                      </m:d>
                    </m:e>
                    <m:sup>
                      <m:r>
                        <a:rPr lang="es-AR" sz="1100" b="0" i="1">
                          <a:latin typeface="Cambria Math" panose="02040503050406030204" pitchFamily="18" charset="0"/>
                        </a:rPr>
                        <m:t>5</m:t>
                      </m:r>
                    </m:sup>
                  </m:sSup>
                  <m:d>
                    <m:d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1,06</m:t>
                      </m:r>
                    </m:e>
                  </m:d>
                </m:oMath>
              </a14:m>
              <a:r>
                <a:rPr lang="es-AR" sz="1100"/>
                <a:t>=5,28</a:t>
              </a:r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1285875" y="8305800"/>
              <a:ext cx="2005806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𝐵𝑃𝐴〗_6=2,7(1,1304)^5 (1,06)</a:t>
              </a:r>
              <a:r>
                <a:rPr lang="es-AR" sz="1100"/>
                <a:t>=5,28</a:t>
              </a:r>
            </a:p>
          </xdr:txBody>
        </xdr:sp>
      </mc:Fallback>
    </mc:AlternateContent>
    <xdr:clientData/>
  </xdr:oneCellAnchor>
  <xdr:oneCellAnchor>
    <xdr:from>
      <xdr:col>1</xdr:col>
      <xdr:colOff>514350</xdr:colOff>
      <xdr:row>45</xdr:row>
      <xdr:rowOff>9525</xdr:rowOff>
    </xdr:from>
    <xdr:ext cx="16432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 txBox="1"/>
          </xdr:nvSpPr>
          <xdr:spPr>
            <a:xfrm>
              <a:off x="1276350" y="8667750"/>
              <a:ext cx="16432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𝐷𝑃𝐴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6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=5,28</m:t>
                  </m:r>
                  <m:d>
                    <m:d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0,6933</m:t>
                      </m:r>
                    </m:e>
                  </m:d>
                </m:oMath>
              </a14:m>
              <a:r>
                <a:rPr lang="es-AR" sz="1100"/>
                <a:t>=3,66</a:t>
              </a:r>
            </a:p>
          </xdr:txBody>
        </xdr:sp>
      </mc:Choice>
      <mc:Fallback xmlns="">
        <xdr:sp macro="" textlink="">
          <xdr:nvSpPr>
            <xdr:cNvPr id="21" name="CuadroTexto 20"/>
            <xdr:cNvSpPr txBox="1"/>
          </xdr:nvSpPr>
          <xdr:spPr>
            <a:xfrm>
              <a:off x="1276350" y="8667750"/>
              <a:ext cx="16432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𝐷𝑃𝐴〗_6=5,28(0,6933)</a:t>
              </a:r>
              <a:r>
                <a:rPr lang="es-AR" sz="1100"/>
                <a:t>=3,66</a:t>
              </a:r>
            </a:p>
          </xdr:txBody>
        </xdr:sp>
      </mc:Fallback>
    </mc:AlternateContent>
    <xdr:clientData/>
  </xdr:oneCellAnchor>
  <xdr:oneCellAnchor>
    <xdr:from>
      <xdr:col>1</xdr:col>
      <xdr:colOff>495300</xdr:colOff>
      <xdr:row>47</xdr:row>
      <xdr:rowOff>57150</xdr:rowOff>
    </xdr:from>
    <xdr:ext cx="1524776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 txBox="1"/>
          </xdr:nvSpPr>
          <xdr:spPr>
            <a:xfrm>
              <a:off x="1257300" y="9096375"/>
              <a:ext cx="1524776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3,66</m:t>
                        </m:r>
                      </m:num>
                      <m:den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0,1355−0,06</m:t>
                            </m:r>
                          </m:e>
                        </m:d>
                      </m:den>
                    </m:f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=48,51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/>
            <xdr:cNvSpPr txBox="1"/>
          </xdr:nvSpPr>
          <xdr:spPr>
            <a:xfrm>
              <a:off x="1257300" y="9096375"/>
              <a:ext cx="1524776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3,66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0,1355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0,06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=48,51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4</xdr:col>
      <xdr:colOff>123825</xdr:colOff>
      <xdr:row>47</xdr:row>
      <xdr:rowOff>123825</xdr:rowOff>
    </xdr:from>
    <xdr:to>
      <xdr:col>4</xdr:col>
      <xdr:colOff>542925</xdr:colOff>
      <xdr:row>49</xdr:row>
      <xdr:rowOff>28575</xdr:rowOff>
    </xdr:to>
    <xdr:sp macro="" textlink="">
      <xdr:nvSpPr>
        <xdr:cNvPr id="23" name="Flecha derecha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3286125" y="9163050"/>
          <a:ext cx="419100" cy="2857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0</xdr:col>
      <xdr:colOff>695325</xdr:colOff>
      <xdr:row>61</xdr:row>
      <xdr:rowOff>38100</xdr:rowOff>
    </xdr:from>
    <xdr:ext cx="5886996" cy="564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 txBox="1"/>
          </xdr:nvSpPr>
          <xdr:spPr>
            <a:xfrm>
              <a:off x="695325" y="11753850"/>
              <a:ext cx="5886996" cy="564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0,9</m:t>
                        </m:r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1+0,1304</m:t>
                            </m:r>
                          </m:e>
                        </m:d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1+0,1304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1+0,1548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num>
                      <m:den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0,1548−0,1304</m:t>
                        </m:r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3,66</m:t>
                        </m:r>
                      </m:num>
                      <m:den>
                        <m:d>
                          <m:d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0,1355−0,06</m:t>
                            </m:r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1+0,1548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</m:den>
                    </m:f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=4,22+23,62=27,84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/>
            <xdr:cNvSpPr txBox="1"/>
          </xdr:nvSpPr>
          <xdr:spPr>
            <a:xfrm>
              <a:off x="695325" y="11753850"/>
              <a:ext cx="5886996" cy="564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0,9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0,1304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)(1−(1+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0,1304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/(1+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0,1548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)/(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0,1548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0,1304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3,66/((0,1355−0,06) (1+0,1548)^5 )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=4,22+23,62=27,84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56</xdr:row>
      <xdr:rowOff>0</xdr:rowOff>
    </xdr:from>
    <xdr:ext cx="3392531" cy="503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 txBox="1"/>
          </xdr:nvSpPr>
          <xdr:spPr>
            <a:xfrm>
              <a:off x="762000" y="10763250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sSub>
                                          <m:sSubPr>
                                            <m:ctrlP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𝑔</m:t>
                                            </m:r>
                                          </m:e>
                                          <m:sub>
                                            <m:r>
                                              <a:rPr lang="es-AR" sz="11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1+</m:t>
                                        </m:r>
                                        <m:r>
                                          <a:rPr lang="es-AR" sz="1100" b="0" i="1">
                                            <a:latin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𝐷𝑃𝐴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/>
            <xdr:cNvSpPr txBox="1"/>
          </xdr:nvSpPr>
          <xdr:spPr>
            <a:xfrm>
              <a:off x="762000" y="10763250"/>
              <a:ext cx="3392531" cy="5030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𝑃_0=(〖𝐷𝑃𝐴〗_0 (1+𝑔_1 )(1−(1+𝑔_1 )^𝑛/(1+𝑘)^𝑛 ))/(𝑘−𝑔_1 )+〖𝐷𝑃𝐴〗_(𝑛+1)/((𝑘−𝑔_2 ) (1+𝑘)^𝑛 )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17</xdr:row>
      <xdr:rowOff>4762</xdr:rowOff>
    </xdr:from>
    <xdr:ext cx="6748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057525" y="1995487"/>
              <a:ext cx="674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lit/>
                      </m:rP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ó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3057525" y="1995487"/>
              <a:ext cx="674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𝐷𝑃𝐴〗_𝑇  \ ó 𝑉_𝑡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95250</xdr:colOff>
      <xdr:row>19</xdr:row>
      <xdr:rowOff>23812</xdr:rowOff>
    </xdr:from>
    <xdr:ext cx="3684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1581150" y="2405062"/>
              <a:ext cx="368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581150" y="2405062"/>
              <a:ext cx="368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95250</xdr:colOff>
      <xdr:row>20</xdr:row>
      <xdr:rowOff>0</xdr:rowOff>
    </xdr:from>
    <xdr:ext cx="3717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581150" y="257175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581150" y="257175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95250</xdr:colOff>
      <xdr:row>21</xdr:row>
      <xdr:rowOff>0</xdr:rowOff>
    </xdr:from>
    <xdr:ext cx="3717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1581150" y="276225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581150" y="276225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𝐷𝑃𝐴〗_3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95250</xdr:colOff>
      <xdr:row>22</xdr:row>
      <xdr:rowOff>19050</xdr:rowOff>
    </xdr:from>
    <xdr:ext cx="3717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1581150" y="297180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581150" y="297180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𝐷𝑃𝐴〗_4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95250</xdr:colOff>
      <xdr:row>23</xdr:row>
      <xdr:rowOff>19050</xdr:rowOff>
    </xdr:from>
    <xdr:ext cx="3717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1581150" y="316230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581150" y="316230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95250</xdr:colOff>
      <xdr:row>24</xdr:row>
      <xdr:rowOff>9525</xdr:rowOff>
    </xdr:from>
    <xdr:ext cx="3717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581150" y="3343275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1581150" y="3343275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𝐷𝑃𝐴〗_6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190500</xdr:colOff>
      <xdr:row>25</xdr:row>
      <xdr:rowOff>0</xdr:rowOff>
    </xdr:from>
    <xdr:ext cx="1667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1676400" y="3524250"/>
              <a:ext cx="1667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1676400" y="3524250"/>
              <a:ext cx="1667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𝑉_6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11</xdr:row>
      <xdr:rowOff>0</xdr:rowOff>
    </xdr:from>
    <xdr:ext cx="3200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762000" y="2009775"/>
              <a:ext cx="3200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762000" y="2009775"/>
              <a:ext cx="3200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𝑔_1=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12</xdr:row>
      <xdr:rowOff>0</xdr:rowOff>
    </xdr:from>
    <xdr:ext cx="3233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 txBox="1"/>
          </xdr:nvSpPr>
          <xdr:spPr>
            <a:xfrm>
              <a:off x="762000" y="2209800"/>
              <a:ext cx="323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762000" y="2209800"/>
              <a:ext cx="3233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𝑔_2=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733424</xdr:colOff>
      <xdr:row>12</xdr:row>
      <xdr:rowOff>190500</xdr:rowOff>
    </xdr:from>
    <xdr:ext cx="3619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 txBox="1"/>
          </xdr:nvSpPr>
          <xdr:spPr>
            <a:xfrm>
              <a:off x="733424" y="2400300"/>
              <a:ext cx="3619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733424" y="2400300"/>
              <a:ext cx="3619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𝑔_3=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14</xdr:row>
      <xdr:rowOff>0</xdr:rowOff>
    </xdr:from>
    <xdr:ext cx="3619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 txBox="1"/>
          </xdr:nvSpPr>
          <xdr:spPr>
            <a:xfrm>
              <a:off x="762000" y="2609850"/>
              <a:ext cx="3619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762000" y="2609850"/>
              <a:ext cx="3619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𝑘</a:t>
              </a:r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10</xdr:row>
      <xdr:rowOff>0</xdr:rowOff>
    </xdr:from>
    <xdr:ext cx="516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 txBox="1"/>
          </xdr:nvSpPr>
          <xdr:spPr>
            <a:xfrm>
              <a:off x="762000" y="20097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762000" y="2009775"/>
              <a:ext cx="516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𝐷𝑃𝐴〗_0=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6</xdr:col>
      <xdr:colOff>47625</xdr:colOff>
      <xdr:row>19</xdr:row>
      <xdr:rowOff>38100</xdr:rowOff>
    </xdr:from>
    <xdr:to>
      <xdr:col>6</xdr:col>
      <xdr:colOff>133350</xdr:colOff>
      <xdr:row>21</xdr:row>
      <xdr:rowOff>9525</xdr:rowOff>
    </xdr:to>
    <xdr:sp macro="" textlink="">
      <xdr:nvSpPr>
        <xdr:cNvPr id="20" name="Cerrar llav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7200900" y="3829050"/>
          <a:ext cx="85725" cy="3524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47625</xdr:colOff>
      <xdr:row>21</xdr:row>
      <xdr:rowOff>19050</xdr:rowOff>
    </xdr:from>
    <xdr:to>
      <xdr:col>6</xdr:col>
      <xdr:colOff>133350</xdr:colOff>
      <xdr:row>24</xdr:row>
      <xdr:rowOff>142875</xdr:rowOff>
    </xdr:to>
    <xdr:sp macro="" textlink="">
      <xdr:nvSpPr>
        <xdr:cNvPr id="21" name="Cerrar llav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7200900" y="4191000"/>
          <a:ext cx="85725" cy="6953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47625</xdr:colOff>
      <xdr:row>24</xdr:row>
      <xdr:rowOff>161925</xdr:rowOff>
    </xdr:from>
    <xdr:to>
      <xdr:col>6</xdr:col>
      <xdr:colOff>133350</xdr:colOff>
      <xdr:row>26</xdr:row>
      <xdr:rowOff>133350</xdr:rowOff>
    </xdr:to>
    <xdr:sp macro="" textlink="">
      <xdr:nvSpPr>
        <xdr:cNvPr id="22" name="Cerrar llav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7277100" y="4905375"/>
          <a:ext cx="85725" cy="3524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9525</xdr:colOff>
      <xdr:row>23</xdr:row>
      <xdr:rowOff>152400</xdr:rowOff>
    </xdr:from>
    <xdr:to>
      <xdr:col>7</xdr:col>
      <xdr:colOff>209550</xdr:colOff>
      <xdr:row>24</xdr:row>
      <xdr:rowOff>133350</xdr:rowOff>
    </xdr:to>
    <xdr:sp macro="" textlink="">
      <xdr:nvSpPr>
        <xdr:cNvPr id="23" name="Más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7524750" y="4705350"/>
          <a:ext cx="200025" cy="171450"/>
        </a:xfrm>
        <a:prstGeom prst="mathPlus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7</xdr:col>
      <xdr:colOff>200025</xdr:colOff>
      <xdr:row>21</xdr:row>
      <xdr:rowOff>171450</xdr:rowOff>
    </xdr:to>
    <xdr:sp macro="" textlink="">
      <xdr:nvSpPr>
        <xdr:cNvPr id="24" name="Más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7515225" y="4171950"/>
          <a:ext cx="200025" cy="171450"/>
        </a:xfrm>
        <a:prstGeom prst="mathPlus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9</xdr:row>
      <xdr:rowOff>19050</xdr:rowOff>
    </xdr:from>
    <xdr:ext cx="3684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1704975" y="1733550"/>
              <a:ext cx="368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704975" y="1733550"/>
              <a:ext cx="3684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171450</xdr:colOff>
      <xdr:row>10</xdr:row>
      <xdr:rowOff>19050</xdr:rowOff>
    </xdr:from>
    <xdr:ext cx="3717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1695450" y="192405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1695450" y="192405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152400</xdr:colOff>
      <xdr:row>12</xdr:row>
      <xdr:rowOff>19050</xdr:rowOff>
    </xdr:from>
    <xdr:ext cx="3717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1676400" y="230505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676400" y="2305050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𝐷𝑃𝐴〗_4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238125</xdr:colOff>
      <xdr:row>13</xdr:row>
      <xdr:rowOff>19050</xdr:rowOff>
    </xdr:from>
    <xdr:ext cx="1607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1762125" y="2495550"/>
              <a:ext cx="1607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762125" y="2495550"/>
              <a:ext cx="1607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𝑉_4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161925</xdr:colOff>
      <xdr:row>11</xdr:row>
      <xdr:rowOff>28575</xdr:rowOff>
    </xdr:from>
    <xdr:ext cx="3717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/>
          </xdr:nvSpPr>
          <xdr:spPr>
            <a:xfrm>
              <a:off x="1685925" y="2124075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𝐷𝑃𝐴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685925" y="2124075"/>
              <a:ext cx="3717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𝐷𝑃𝐴〗_3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J68"/>
  <sheetViews>
    <sheetView zoomScale="115" zoomScaleNormal="115" workbookViewId="0">
      <selection activeCell="I8" sqref="I8"/>
    </sheetView>
  </sheetViews>
  <sheetFormatPr defaultColWidth="11.44140625" defaultRowHeight="14.4" x14ac:dyDescent="0.3"/>
  <cols>
    <col min="1" max="5" width="11.44140625" style="1"/>
    <col min="6" max="6" width="9.33203125" style="1" customWidth="1"/>
    <col min="7" max="16384" width="11.44140625" style="1"/>
  </cols>
  <sheetData>
    <row r="2" spans="2:10" ht="15" thickBot="1" x14ac:dyDescent="0.35"/>
    <row r="3" spans="2:10" ht="21.6" thickBot="1" x14ac:dyDescent="0.45">
      <c r="B3" s="24" t="s">
        <v>10</v>
      </c>
      <c r="C3" s="25"/>
      <c r="D3" s="25"/>
      <c r="E3" s="25"/>
      <c r="F3" s="25"/>
      <c r="G3" s="25"/>
      <c r="H3" s="25"/>
      <c r="I3" s="25"/>
      <c r="J3" s="26"/>
    </row>
    <row r="5" spans="2:10" x14ac:dyDescent="0.3">
      <c r="B5" s="1" t="s">
        <v>11</v>
      </c>
    </row>
    <row r="11" spans="2:10" ht="15" thickBot="1" x14ac:dyDescent="0.35"/>
    <row r="12" spans="2:10" x14ac:dyDescent="0.3">
      <c r="B12" s="2" t="s">
        <v>9</v>
      </c>
      <c r="C12" s="3">
        <f>1.15*1.08</f>
        <v>1.242</v>
      </c>
      <c r="D12" s="4"/>
      <c r="E12" s="4"/>
      <c r="F12" s="4"/>
      <c r="G12" s="5"/>
    </row>
    <row r="13" spans="2:10" x14ac:dyDescent="0.3">
      <c r="B13" s="6" t="s">
        <v>1</v>
      </c>
      <c r="C13" s="7">
        <v>0.08</v>
      </c>
      <c r="D13" s="8"/>
      <c r="E13" s="8"/>
      <c r="F13" s="8"/>
      <c r="G13" s="9"/>
    </row>
    <row r="14" spans="2:10" x14ac:dyDescent="0.3">
      <c r="B14" s="6" t="s">
        <v>2</v>
      </c>
      <c r="C14" s="10">
        <v>0.13400000000000001</v>
      </c>
      <c r="D14" s="8"/>
      <c r="E14" s="8"/>
      <c r="F14" s="8"/>
      <c r="G14" s="9"/>
    </row>
    <row r="15" spans="2:10" x14ac:dyDescent="0.3">
      <c r="B15" s="6"/>
      <c r="C15" s="8"/>
      <c r="D15" s="8"/>
      <c r="E15" s="8"/>
      <c r="F15" s="8"/>
      <c r="G15" s="9"/>
    </row>
    <row r="16" spans="2:10" x14ac:dyDescent="0.3">
      <c r="B16" s="74" t="s">
        <v>3</v>
      </c>
      <c r="C16" s="11" t="s">
        <v>4</v>
      </c>
      <c r="D16" s="75" t="s">
        <v>5</v>
      </c>
      <c r="E16" s="12">
        <f>C12</f>
        <v>1.242</v>
      </c>
      <c r="F16" s="75"/>
      <c r="G16" s="13"/>
    </row>
    <row r="17" spans="2:7" x14ac:dyDescent="0.3">
      <c r="B17" s="74"/>
      <c r="C17" s="14" t="s">
        <v>7</v>
      </c>
      <c r="D17" s="75"/>
      <c r="E17" s="15">
        <f>C14-C13</f>
        <v>5.4000000000000006E-2</v>
      </c>
      <c r="F17" s="75"/>
      <c r="G17" s="16"/>
    </row>
    <row r="18" spans="2:7" x14ac:dyDescent="0.3">
      <c r="B18" s="6"/>
      <c r="C18" s="8"/>
      <c r="D18" s="8"/>
      <c r="E18" s="8"/>
      <c r="F18" s="8"/>
      <c r="G18" s="9"/>
    </row>
    <row r="19" spans="2:7" ht="15" thickBot="1" x14ac:dyDescent="0.35">
      <c r="B19" s="17" t="s">
        <v>8</v>
      </c>
      <c r="C19" s="18">
        <f>E16/E17</f>
        <v>22.999999999999996</v>
      </c>
      <c r="D19" s="19"/>
      <c r="E19" s="19"/>
      <c r="F19" s="19"/>
      <c r="G19" s="20"/>
    </row>
    <row r="26" spans="2:7" ht="15" thickBot="1" x14ac:dyDescent="0.35"/>
    <row r="27" spans="2:7" x14ac:dyDescent="0.3">
      <c r="B27" s="2" t="s">
        <v>0</v>
      </c>
      <c r="C27" s="3">
        <v>1.1499999999999999</v>
      </c>
      <c r="D27" s="4"/>
      <c r="E27" s="4"/>
      <c r="F27" s="4"/>
      <c r="G27" s="5"/>
    </row>
    <row r="28" spans="2:7" x14ac:dyDescent="0.3">
      <c r="B28" s="6" t="s">
        <v>1</v>
      </c>
      <c r="C28" s="7">
        <v>0.08</v>
      </c>
      <c r="D28" s="8"/>
      <c r="E28" s="8"/>
      <c r="F28" s="8"/>
      <c r="G28" s="9"/>
    </row>
    <row r="29" spans="2:7" x14ac:dyDescent="0.3">
      <c r="B29" s="6" t="s">
        <v>2</v>
      </c>
      <c r="C29" s="10">
        <v>0.13400000000000001</v>
      </c>
      <c r="D29" s="8"/>
      <c r="E29" s="8"/>
      <c r="F29" s="8"/>
      <c r="G29" s="9"/>
    </row>
    <row r="30" spans="2:7" x14ac:dyDescent="0.3">
      <c r="B30" s="6"/>
      <c r="C30" s="8"/>
      <c r="D30" s="8"/>
      <c r="E30" s="8"/>
      <c r="F30" s="8"/>
      <c r="G30" s="9"/>
    </row>
    <row r="31" spans="2:7" x14ac:dyDescent="0.3">
      <c r="B31" s="74" t="s">
        <v>3</v>
      </c>
      <c r="C31" s="11" t="s">
        <v>4</v>
      </c>
      <c r="D31" s="75" t="s">
        <v>5</v>
      </c>
      <c r="E31" s="11" t="s">
        <v>6</v>
      </c>
      <c r="F31" s="75" t="s">
        <v>5</v>
      </c>
      <c r="G31" s="21">
        <f>C27*(1+C28)</f>
        <v>1.242</v>
      </c>
    </row>
    <row r="32" spans="2:7" x14ac:dyDescent="0.3">
      <c r="B32" s="74"/>
      <c r="C32" s="14" t="s">
        <v>7</v>
      </c>
      <c r="D32" s="75"/>
      <c r="E32" s="14" t="s">
        <v>7</v>
      </c>
      <c r="F32" s="75"/>
      <c r="G32" s="16">
        <f>C29-C28</f>
        <v>5.4000000000000006E-2</v>
      </c>
    </row>
    <row r="33" spans="2:8" x14ac:dyDescent="0.3">
      <c r="B33" s="6"/>
      <c r="C33" s="8"/>
      <c r="D33" s="8"/>
      <c r="E33" s="8"/>
      <c r="F33" s="8"/>
      <c r="G33" s="9"/>
    </row>
    <row r="34" spans="2:8" ht="15" thickBot="1" x14ac:dyDescent="0.35">
      <c r="B34" s="17" t="s">
        <v>8</v>
      </c>
      <c r="C34" s="18">
        <f>G31/G32</f>
        <v>22.999999999999996</v>
      </c>
      <c r="D34" s="19"/>
      <c r="E34" s="19"/>
      <c r="F34" s="19"/>
      <c r="G34" s="20"/>
    </row>
    <row r="38" spans="2:8" x14ac:dyDescent="0.3">
      <c r="B38" s="1" t="s">
        <v>12</v>
      </c>
    </row>
    <row r="41" spans="2:8" x14ac:dyDescent="0.3">
      <c r="H41" s="23"/>
    </row>
    <row r="43" spans="2:8" x14ac:dyDescent="0.3">
      <c r="H43" s="22"/>
    </row>
    <row r="44" spans="2:8" x14ac:dyDescent="0.3">
      <c r="D44" s="22"/>
    </row>
    <row r="48" spans="2:8" x14ac:dyDescent="0.3">
      <c r="C48" s="27">
        <f>0.03+1.2*0.06</f>
        <v>0.10199999999999999</v>
      </c>
    </row>
    <row r="51" spans="2:6" x14ac:dyDescent="0.3">
      <c r="E51" s="28">
        <f>2*(1+0.05)/(C48-0.05)</f>
        <v>40.384615384615394</v>
      </c>
    </row>
    <row r="54" spans="2:6" x14ac:dyDescent="0.3">
      <c r="B54" s="1" t="s">
        <v>13</v>
      </c>
    </row>
    <row r="63" spans="2:6" x14ac:dyDescent="0.3">
      <c r="E63" s="1" t="s">
        <v>14</v>
      </c>
      <c r="F63" s="1">
        <v>0.1</v>
      </c>
    </row>
    <row r="64" spans="2:6" x14ac:dyDescent="0.3">
      <c r="E64" s="1" t="s">
        <v>15</v>
      </c>
      <c r="F64" s="1">
        <v>0.5</v>
      </c>
    </row>
    <row r="65" spans="3:6" x14ac:dyDescent="0.3">
      <c r="C65" s="27">
        <f>0.03+1.2*0.06</f>
        <v>0.10199999999999999</v>
      </c>
      <c r="E65" s="1" t="s">
        <v>16</v>
      </c>
      <c r="F65" s="1">
        <f>F63*F64</f>
        <v>0.05</v>
      </c>
    </row>
    <row r="68" spans="3:6" x14ac:dyDescent="0.3">
      <c r="E68" s="28">
        <f>2*(1+F65)/(C65-F65)</f>
        <v>40.384615384615394</v>
      </c>
    </row>
  </sheetData>
  <mergeCells count="6">
    <mergeCell ref="B31:B32"/>
    <mergeCell ref="D31:D32"/>
    <mergeCell ref="F31:F32"/>
    <mergeCell ref="B16:B17"/>
    <mergeCell ref="D16:D17"/>
    <mergeCell ref="F16:F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G20"/>
  <sheetViews>
    <sheetView workbookViewId="0">
      <selection activeCell="C20" sqref="C20"/>
    </sheetView>
  </sheetViews>
  <sheetFormatPr defaultColWidth="11.44140625" defaultRowHeight="14.4" x14ac:dyDescent="0.3"/>
  <cols>
    <col min="1" max="16384" width="11.44140625" style="1"/>
  </cols>
  <sheetData>
    <row r="2" spans="2:7" ht="20.399999999999999" x14ac:dyDescent="0.35">
      <c r="B2" s="29" t="s">
        <v>47</v>
      </c>
    </row>
    <row r="4" spans="2:7" x14ac:dyDescent="0.3">
      <c r="B4" s="1" t="s">
        <v>48</v>
      </c>
    </row>
    <row r="7" spans="2:7" x14ac:dyDescent="0.3">
      <c r="B7" s="30" t="s">
        <v>27</v>
      </c>
    </row>
    <row r="8" spans="2:7" x14ac:dyDescent="0.3">
      <c r="B8" s="33"/>
      <c r="C8" s="34"/>
      <c r="D8" s="34"/>
      <c r="E8" s="34"/>
      <c r="F8" s="34"/>
      <c r="G8" s="35"/>
    </row>
    <row r="9" spans="2:7" x14ac:dyDescent="0.3">
      <c r="B9" s="36"/>
      <c r="C9" s="37"/>
      <c r="D9" s="37"/>
      <c r="E9" s="37"/>
      <c r="F9" s="37"/>
      <c r="G9" s="38"/>
    </row>
    <row r="10" spans="2:7" x14ac:dyDescent="0.3">
      <c r="B10" s="36"/>
      <c r="C10" s="37"/>
      <c r="D10" s="37"/>
      <c r="E10" s="37"/>
      <c r="F10" s="37"/>
      <c r="G10" s="38"/>
    </row>
    <row r="11" spans="2:7" x14ac:dyDescent="0.3">
      <c r="B11" s="36"/>
      <c r="C11" s="37"/>
      <c r="D11" s="37"/>
      <c r="E11" s="37"/>
      <c r="F11" s="37"/>
      <c r="G11" s="38"/>
    </row>
    <row r="12" spans="2:7" x14ac:dyDescent="0.3">
      <c r="B12" s="39"/>
      <c r="C12" s="40"/>
      <c r="D12" s="40"/>
      <c r="E12" s="40"/>
      <c r="F12" s="40"/>
      <c r="G12" s="41"/>
    </row>
    <row r="15" spans="2:7" x14ac:dyDescent="0.3">
      <c r="B15" s="1" t="s">
        <v>49</v>
      </c>
    </row>
    <row r="16" spans="2:7" x14ac:dyDescent="0.3">
      <c r="B16" s="1" t="s">
        <v>51</v>
      </c>
      <c r="C16" s="1">
        <v>100</v>
      </c>
    </row>
    <row r="17" spans="2:3" x14ac:dyDescent="0.3">
      <c r="B17" s="1" t="s">
        <v>50</v>
      </c>
      <c r="C17" s="1">
        <v>0.1</v>
      </c>
    </row>
    <row r="20" spans="2:3" x14ac:dyDescent="0.3">
      <c r="C20" s="1">
        <f>C16/C17</f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Q64"/>
  <sheetViews>
    <sheetView topLeftCell="A7" workbookViewId="0">
      <selection activeCell="F18" sqref="F18"/>
    </sheetView>
  </sheetViews>
  <sheetFormatPr defaultColWidth="11.44140625" defaultRowHeight="14.4" x14ac:dyDescent="0.3"/>
  <cols>
    <col min="1" max="2" width="11.44140625" style="1"/>
    <col min="3" max="3" width="13.109375" style="1" customWidth="1"/>
    <col min="4" max="4" width="11.44140625" style="1"/>
    <col min="5" max="5" width="17.5546875" style="1" customWidth="1"/>
    <col min="6" max="6" width="13.5546875" style="1" bestFit="1" customWidth="1"/>
    <col min="7" max="9" width="11.44140625" style="1"/>
    <col min="10" max="11" width="12.5546875" style="1" customWidth="1"/>
    <col min="12" max="16384" width="11.44140625" style="1"/>
  </cols>
  <sheetData>
    <row r="2" spans="2:16" ht="20.399999999999999" x14ac:dyDescent="0.35">
      <c r="B2" s="29" t="s">
        <v>42</v>
      </c>
    </row>
    <row r="4" spans="2:16" x14ac:dyDescent="0.3">
      <c r="B4" s="1" t="s">
        <v>28</v>
      </c>
    </row>
    <row r="5" spans="2:16" x14ac:dyDescent="0.3">
      <c r="B5" s="1" t="s">
        <v>43</v>
      </c>
    </row>
    <row r="6" spans="2:16" x14ac:dyDescent="0.3">
      <c r="B6" s="1" t="s">
        <v>31</v>
      </c>
    </row>
    <row r="7" spans="2:16" x14ac:dyDescent="0.3">
      <c r="B7" s="1" t="s">
        <v>32</v>
      </c>
    </row>
    <row r="9" spans="2:16" x14ac:dyDescent="0.3">
      <c r="C9" s="30" t="s">
        <v>17</v>
      </c>
      <c r="F9" s="1">
        <v>5.5</v>
      </c>
      <c r="I9" s="1" t="s">
        <v>19</v>
      </c>
    </row>
    <row r="10" spans="2:16" x14ac:dyDescent="0.3">
      <c r="F10" s="1">
        <v>6.05</v>
      </c>
      <c r="H10" s="31" t="s">
        <v>20</v>
      </c>
    </row>
    <row r="11" spans="2:16" x14ac:dyDescent="0.3">
      <c r="F11" s="1">
        <v>6.6550000000000002</v>
      </c>
      <c r="I11" s="32" t="s">
        <v>21</v>
      </c>
      <c r="J11" s="32"/>
      <c r="K11" s="32"/>
      <c r="L11" s="32"/>
      <c r="M11" s="32"/>
    </row>
    <row r="12" spans="2:16" x14ac:dyDescent="0.3">
      <c r="F12" s="27"/>
    </row>
    <row r="13" spans="2:16" x14ac:dyDescent="0.3">
      <c r="I13" s="30" t="s">
        <v>22</v>
      </c>
    </row>
    <row r="14" spans="2:16" x14ac:dyDescent="0.3">
      <c r="D14" s="1" t="s">
        <v>45</v>
      </c>
      <c r="F14" s="27">
        <v>0.15</v>
      </c>
    </row>
    <row r="15" spans="2:16" x14ac:dyDescent="0.3">
      <c r="F15" s="27"/>
      <c r="P15"/>
    </row>
    <row r="16" spans="2:16" x14ac:dyDescent="0.3">
      <c r="O16" s="1" t="s">
        <v>26</v>
      </c>
      <c r="P16"/>
    </row>
    <row r="17" spans="1:17" x14ac:dyDescent="0.3">
      <c r="C17" s="30" t="s">
        <v>18</v>
      </c>
      <c r="F17" s="1">
        <v>6.9877500000000001</v>
      </c>
      <c r="H17" s="30" t="s">
        <v>27</v>
      </c>
      <c r="O17"/>
    </row>
    <row r="18" spans="1:17" x14ac:dyDescent="0.3">
      <c r="C18" s="30"/>
      <c r="D18" s="1" t="s">
        <v>39</v>
      </c>
      <c r="F18" s="22">
        <v>0.05</v>
      </c>
      <c r="H18" s="33"/>
      <c r="I18" s="34"/>
      <c r="J18" s="34"/>
      <c r="K18" s="34"/>
      <c r="L18" s="34"/>
      <c r="M18" s="35"/>
      <c r="P18" s="1" t="s">
        <v>23</v>
      </c>
    </row>
    <row r="19" spans="1:17" x14ac:dyDescent="0.3">
      <c r="C19" s="30"/>
      <c r="H19" s="36"/>
      <c r="I19" s="37"/>
      <c r="J19" s="37"/>
      <c r="K19" s="37"/>
      <c r="L19" s="37"/>
      <c r="M19" s="38"/>
    </row>
    <row r="20" spans="1:17" x14ac:dyDescent="0.3">
      <c r="C20" s="30"/>
      <c r="H20" s="36"/>
      <c r="I20" s="37"/>
      <c r="J20" s="37"/>
      <c r="K20" s="37"/>
      <c r="L20" s="37"/>
      <c r="M20" s="38"/>
      <c r="P20" s="1" t="s">
        <v>25</v>
      </c>
    </row>
    <row r="21" spans="1:17" x14ac:dyDescent="0.3">
      <c r="H21" s="36"/>
      <c r="I21" s="37"/>
      <c r="J21" s="37"/>
      <c r="K21" s="37"/>
      <c r="L21" s="37"/>
      <c r="M21" s="38"/>
    </row>
    <row r="22" spans="1:17" x14ac:dyDescent="0.3">
      <c r="H22" s="39"/>
      <c r="I22" s="40"/>
      <c r="J22" s="40"/>
      <c r="K22" s="40"/>
      <c r="L22" s="40"/>
      <c r="M22" s="41"/>
      <c r="P22" s="1" t="s">
        <v>24</v>
      </c>
    </row>
    <row r="25" spans="1:17" ht="15.6" x14ac:dyDescent="0.3">
      <c r="A25" s="42"/>
      <c r="B25" s="43" t="s">
        <v>19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</row>
    <row r="27" spans="1:17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x14ac:dyDescent="0.3">
      <c r="A28" s="42"/>
      <c r="B28" s="42"/>
      <c r="C28" s="42">
        <v>5.5</v>
      </c>
      <c r="D28" s="42"/>
      <c r="E28" s="42">
        <v>1</v>
      </c>
      <c r="F28" s="42">
        <f>C28/(1+$F$14)^E28</f>
        <v>4.7826086956521747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</row>
    <row r="29" spans="1:17" x14ac:dyDescent="0.3">
      <c r="A29" s="42"/>
      <c r="B29" s="42"/>
      <c r="C29" s="42">
        <v>6.05</v>
      </c>
      <c r="D29" s="42"/>
      <c r="E29" s="42">
        <v>2</v>
      </c>
      <c r="F29" s="42">
        <f t="shared" ref="F29:F30" si="0">C29/(1+$F$14)^E29</f>
        <v>4.5746691871455587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x14ac:dyDescent="0.3">
      <c r="A30" s="42"/>
      <c r="B30" s="42"/>
      <c r="C30" s="42">
        <v>6.6550000000000002</v>
      </c>
      <c r="D30" s="42"/>
      <c r="E30" s="42">
        <v>3</v>
      </c>
      <c r="F30" s="42">
        <f t="shared" si="0"/>
        <v>4.3757705268348825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1" spans="1:17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  <row r="32" spans="1:17" ht="15.6" x14ac:dyDescent="0.3">
      <c r="A32" s="42"/>
      <c r="B32" s="45" t="s">
        <v>44</v>
      </c>
      <c r="C32" s="42"/>
      <c r="D32" s="42"/>
      <c r="E32" s="42"/>
      <c r="F32" s="42">
        <f>SUM(F28:F30)</f>
        <v>13.733048409632616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</row>
    <row r="33" spans="1:17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</row>
    <row r="34" spans="1:17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</row>
    <row r="35" spans="1:17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</row>
    <row r="36" spans="1:17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</row>
    <row r="37" spans="1:17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</row>
    <row r="39" spans="1:17" ht="15.6" x14ac:dyDescent="0.3">
      <c r="A39" s="42"/>
      <c r="B39" s="43" t="s">
        <v>21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</row>
    <row r="40" spans="1:17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</row>
    <row r="41" spans="1:17" x14ac:dyDescent="0.3">
      <c r="A41" s="42"/>
      <c r="B41" s="42"/>
      <c r="C41" s="44">
        <f>F18</f>
        <v>0.05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</row>
    <row r="42" spans="1:17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3" spans="1:17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 t="s">
        <v>46</v>
      </c>
      <c r="K44" s="42">
        <f>F17/((F14-F18)*(1+F14)^3)</f>
        <v>45.945590531766271</v>
      </c>
      <c r="L44" s="42"/>
      <c r="M44" s="42"/>
      <c r="N44" s="42"/>
      <c r="O44" s="42"/>
      <c r="P44" s="42"/>
      <c r="Q44" s="42"/>
    </row>
    <row r="45" spans="1:17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</row>
    <row r="46" spans="1:17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</row>
    <row r="47" spans="1:17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</row>
    <row r="48" spans="1:17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</row>
    <row r="50" spans="1:17" ht="15.6" x14ac:dyDescent="0.3">
      <c r="A50" s="42"/>
      <c r="B50" s="43" t="s">
        <v>41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</row>
    <row r="51" spans="1:17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</row>
    <row r="52" spans="1:17" x14ac:dyDescent="0.3">
      <c r="A52" s="42"/>
      <c r="B52" s="42"/>
      <c r="C52" s="44"/>
      <c r="D52" s="42"/>
      <c r="E52" s="42" t="s">
        <v>46</v>
      </c>
      <c r="F52" s="46">
        <f>F32+K44</f>
        <v>59.678638941398887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</row>
    <row r="53" spans="1:17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</row>
    <row r="54" spans="1:17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</row>
    <row r="56" spans="1:17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</row>
    <row r="57" spans="1:17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</row>
    <row r="58" spans="1:17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</row>
    <row r="59" spans="1:17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</row>
    <row r="60" spans="1:17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</row>
    <row r="61" spans="1:17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</row>
    <row r="62" spans="1:17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</row>
    <row r="63" spans="1:17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  <row r="64" spans="1:17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2:Q68"/>
  <sheetViews>
    <sheetView topLeftCell="A31" workbookViewId="0">
      <selection activeCell="C42" sqref="C42"/>
    </sheetView>
  </sheetViews>
  <sheetFormatPr defaultColWidth="11.44140625" defaultRowHeight="14.4" x14ac:dyDescent="0.3"/>
  <cols>
    <col min="1" max="2" width="11.44140625" style="1"/>
    <col min="3" max="3" width="13.109375" style="1" customWidth="1"/>
    <col min="4" max="4" width="11.44140625" style="1"/>
    <col min="5" max="5" width="17.5546875" style="1" customWidth="1"/>
    <col min="6" max="16384" width="11.44140625" style="1"/>
  </cols>
  <sheetData>
    <row r="2" spans="2:16" ht="20.399999999999999" x14ac:dyDescent="0.35">
      <c r="B2" s="29" t="s">
        <v>29</v>
      </c>
    </row>
    <row r="4" spans="2:16" x14ac:dyDescent="0.3">
      <c r="B4" s="1" t="s">
        <v>28</v>
      </c>
    </row>
    <row r="5" spans="2:16" x14ac:dyDescent="0.3">
      <c r="B5" s="1" t="s">
        <v>30</v>
      </c>
    </row>
    <row r="6" spans="2:16" x14ac:dyDescent="0.3">
      <c r="B6" s="1" t="s">
        <v>31</v>
      </c>
    </row>
    <row r="7" spans="2:16" x14ac:dyDescent="0.3">
      <c r="B7" s="1" t="s">
        <v>32</v>
      </c>
    </row>
    <row r="9" spans="2:16" x14ac:dyDescent="0.3">
      <c r="C9" s="30" t="s">
        <v>17</v>
      </c>
      <c r="D9" s="1" t="s">
        <v>33</v>
      </c>
      <c r="F9" s="1">
        <v>0.9</v>
      </c>
      <c r="I9" s="1" t="s">
        <v>19</v>
      </c>
    </row>
    <row r="10" spans="2:16" x14ac:dyDescent="0.3">
      <c r="D10" s="1" t="s">
        <v>40</v>
      </c>
      <c r="F10" s="1">
        <v>2.7</v>
      </c>
      <c r="H10" s="31" t="s">
        <v>20</v>
      </c>
    </row>
    <row r="11" spans="2:16" x14ac:dyDescent="0.3">
      <c r="D11" s="1" t="s">
        <v>37</v>
      </c>
      <c r="F11" s="1">
        <f>0.125+(0.125-0.085*(1-0.36))</f>
        <v>0.1956</v>
      </c>
      <c r="I11" s="32" t="s">
        <v>21</v>
      </c>
      <c r="J11" s="32"/>
      <c r="K11" s="32"/>
      <c r="L11" s="32"/>
      <c r="M11" s="32"/>
    </row>
    <row r="12" spans="2:16" x14ac:dyDescent="0.3">
      <c r="D12" s="1" t="s">
        <v>38</v>
      </c>
      <c r="F12" s="27">
        <v>0.33329999999999999</v>
      </c>
    </row>
    <row r="13" spans="2:16" x14ac:dyDescent="0.3">
      <c r="D13" s="1" t="s">
        <v>34</v>
      </c>
      <c r="F13" s="1">
        <v>1.45</v>
      </c>
      <c r="I13" s="30" t="s">
        <v>22</v>
      </c>
    </row>
    <row r="14" spans="2:16" x14ac:dyDescent="0.3">
      <c r="D14" s="1" t="s">
        <v>35</v>
      </c>
      <c r="F14" s="27">
        <f>F15+5.5%</f>
        <v>0.13</v>
      </c>
    </row>
    <row r="15" spans="2:16" x14ac:dyDescent="0.3">
      <c r="D15" s="1" t="s">
        <v>36</v>
      </c>
      <c r="F15" s="27">
        <v>7.4999999999999997E-2</v>
      </c>
      <c r="P15"/>
    </row>
    <row r="16" spans="2:16" x14ac:dyDescent="0.3">
      <c r="O16" s="1" t="s">
        <v>26</v>
      </c>
      <c r="P16"/>
    </row>
    <row r="17" spans="1:17" x14ac:dyDescent="0.3">
      <c r="C17" s="30" t="s">
        <v>18</v>
      </c>
      <c r="D17" s="1" t="s">
        <v>39</v>
      </c>
      <c r="F17" s="22">
        <v>0.06</v>
      </c>
      <c r="H17" s="30" t="s">
        <v>27</v>
      </c>
      <c r="O17"/>
    </row>
    <row r="18" spans="1:17" x14ac:dyDescent="0.3">
      <c r="C18" s="30"/>
      <c r="D18" s="1" t="s">
        <v>34</v>
      </c>
      <c r="F18" s="1">
        <v>1.1000000000000001</v>
      </c>
      <c r="H18" s="33"/>
      <c r="I18" s="34"/>
      <c r="J18" s="34"/>
      <c r="K18" s="34"/>
      <c r="L18" s="34"/>
      <c r="M18" s="35"/>
      <c r="P18" s="1" t="s">
        <v>23</v>
      </c>
    </row>
    <row r="19" spans="1:17" x14ac:dyDescent="0.3">
      <c r="C19" s="30"/>
      <c r="D19" s="1" t="s">
        <v>38</v>
      </c>
      <c r="F19" s="1">
        <v>0.69330000000000003</v>
      </c>
      <c r="H19" s="36"/>
      <c r="I19" s="37"/>
      <c r="J19" s="37"/>
      <c r="K19" s="37"/>
      <c r="L19" s="37"/>
      <c r="M19" s="38"/>
    </row>
    <row r="20" spans="1:17" x14ac:dyDescent="0.3">
      <c r="C20" s="30"/>
      <c r="H20" s="36"/>
      <c r="I20" s="37"/>
      <c r="J20" s="37"/>
      <c r="K20" s="37"/>
      <c r="L20" s="37"/>
      <c r="M20" s="38"/>
      <c r="P20" s="1" t="s">
        <v>25</v>
      </c>
    </row>
    <row r="21" spans="1:17" x14ac:dyDescent="0.3">
      <c r="H21" s="36"/>
      <c r="I21" s="37"/>
      <c r="J21" s="37"/>
      <c r="K21" s="37"/>
      <c r="L21" s="37"/>
      <c r="M21" s="38"/>
    </row>
    <row r="22" spans="1:17" x14ac:dyDescent="0.3">
      <c r="H22" s="39"/>
      <c r="I22" s="40"/>
      <c r="J22" s="40"/>
      <c r="K22" s="40"/>
      <c r="L22" s="40"/>
      <c r="M22" s="41"/>
      <c r="P22" s="1" t="s">
        <v>24</v>
      </c>
    </row>
    <row r="25" spans="1:17" ht="15.6" x14ac:dyDescent="0.3">
      <c r="A25" s="42"/>
      <c r="B25" s="43" t="s">
        <v>19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</row>
    <row r="27" spans="1:17" x14ac:dyDescent="0.3">
      <c r="A27" s="42"/>
      <c r="B27" s="42"/>
      <c r="C27" s="42">
        <f>F11*(1-F12)</f>
        <v>0.13040652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</row>
    <row r="29" spans="1:17" x14ac:dyDescent="0.3">
      <c r="A29" s="42"/>
      <c r="B29" s="42"/>
      <c r="C29" s="42">
        <f>$F$15+$F$13*($F$14-$F$15)</f>
        <v>0.15475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</row>
    <row r="31" spans="1:17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  <row r="32" spans="1:17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</row>
    <row r="33" spans="1:17" x14ac:dyDescent="0.3">
      <c r="A33" s="42"/>
      <c r="B33" s="42"/>
      <c r="C33" s="42"/>
      <c r="D33" s="42"/>
      <c r="E33" s="42"/>
      <c r="F33" s="42"/>
      <c r="G33" s="42"/>
      <c r="H33" s="42"/>
      <c r="I33" s="42">
        <f>F9*(1+C27)*(1-(((1+C27)^5)/((1+C29)^5)))/(C29-C27)</f>
        <v>4.2232782837325731</v>
      </c>
      <c r="J33" s="42"/>
      <c r="K33" s="42"/>
      <c r="L33" s="42"/>
      <c r="M33" s="42"/>
      <c r="N33" s="42"/>
      <c r="O33" s="42"/>
      <c r="P33" s="42"/>
      <c r="Q33" s="42"/>
    </row>
    <row r="34" spans="1:17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</row>
    <row r="35" spans="1:17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</row>
    <row r="36" spans="1:17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</row>
    <row r="38" spans="1:17" ht="15.6" x14ac:dyDescent="0.3">
      <c r="A38" s="42"/>
      <c r="B38" s="43" t="s">
        <v>21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39" spans="1:17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</row>
    <row r="40" spans="1:17" x14ac:dyDescent="0.3">
      <c r="A40" s="42"/>
      <c r="B40" s="42"/>
      <c r="C40" s="44">
        <f>F17</f>
        <v>0.06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</row>
    <row r="41" spans="1:17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</row>
    <row r="42" spans="1:17" x14ac:dyDescent="0.3">
      <c r="A42" s="42"/>
      <c r="B42" s="42"/>
      <c r="C42" s="42">
        <f>F15+F18*(F14-F15)</f>
        <v>0.13550000000000001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</row>
    <row r="43" spans="1:17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x14ac:dyDescent="0.3">
      <c r="A44" s="42"/>
      <c r="B44" s="42"/>
      <c r="C44" s="42"/>
      <c r="D44" s="42"/>
      <c r="E44" s="42"/>
      <c r="F44" s="42"/>
      <c r="G44" s="42"/>
      <c r="H44" s="42"/>
      <c r="I44" s="42">
        <f>F10*((1+C27)^5)*(1+C40)</f>
        <v>5.282541266168054</v>
      </c>
      <c r="J44" s="42"/>
      <c r="K44" s="42"/>
      <c r="L44" s="42"/>
      <c r="M44" s="42"/>
      <c r="N44" s="42"/>
      <c r="O44" s="42"/>
      <c r="P44" s="42"/>
      <c r="Q44" s="42"/>
    </row>
    <row r="45" spans="1:17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</row>
    <row r="46" spans="1:17" x14ac:dyDescent="0.3">
      <c r="A46" s="42"/>
      <c r="B46" s="42"/>
      <c r="C46" s="42"/>
      <c r="D46" s="42"/>
      <c r="E46" s="42"/>
      <c r="F46" s="42"/>
      <c r="G46" s="42"/>
      <c r="H46" s="42"/>
      <c r="I46" s="42">
        <f>I44*F19</f>
        <v>3.6623858598343118</v>
      </c>
      <c r="J46" s="42"/>
      <c r="K46" s="42"/>
      <c r="L46" s="42"/>
      <c r="M46" s="42"/>
      <c r="N46" s="42"/>
      <c r="O46" s="42"/>
      <c r="P46" s="42"/>
      <c r="Q46" s="42"/>
    </row>
    <row r="47" spans="1:17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</row>
    <row r="48" spans="1:17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</row>
    <row r="49" spans="1:17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>
        <f>I46/((C42-C40)*(1+C29)^5)</f>
        <v>23.625297842528045</v>
      </c>
      <c r="K49" s="42"/>
      <c r="L49" s="42"/>
      <c r="M49" s="42"/>
      <c r="N49" s="42"/>
      <c r="O49" s="42"/>
      <c r="P49" s="42"/>
      <c r="Q49" s="42"/>
    </row>
    <row r="50" spans="1:17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</row>
    <row r="51" spans="1:17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</row>
    <row r="52" spans="1:17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</row>
    <row r="54" spans="1:17" ht="15.6" x14ac:dyDescent="0.3">
      <c r="A54" s="42"/>
      <c r="B54" s="43" t="s">
        <v>41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</row>
    <row r="56" spans="1:17" x14ac:dyDescent="0.3">
      <c r="A56" s="42"/>
      <c r="B56" s="42"/>
      <c r="C56" s="44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</row>
    <row r="57" spans="1:17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</row>
    <row r="58" spans="1:17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</row>
    <row r="59" spans="1:17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</row>
    <row r="60" spans="1:17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</row>
    <row r="61" spans="1:17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</row>
    <row r="62" spans="1:17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</row>
    <row r="63" spans="1:17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  <row r="64" spans="1:17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>
        <f>I33+J49</f>
        <v>27.848576126260618</v>
      </c>
      <c r="L64" s="42"/>
      <c r="M64" s="42"/>
      <c r="N64" s="42"/>
      <c r="O64" s="42"/>
      <c r="P64" s="42"/>
      <c r="Q64" s="42"/>
    </row>
    <row r="65" spans="1:17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</row>
    <row r="66" spans="1:17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</row>
    <row r="67" spans="1:17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</row>
    <row r="68" spans="1:17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3:I45"/>
  <sheetViews>
    <sheetView topLeftCell="A10" workbookViewId="0">
      <selection activeCell="E20" sqref="E20:F26"/>
    </sheetView>
  </sheetViews>
  <sheetFormatPr defaultColWidth="11.44140625" defaultRowHeight="14.4" x14ac:dyDescent="0.3"/>
  <cols>
    <col min="1" max="1" width="11.44140625" style="1"/>
    <col min="2" max="2" width="10.88671875" style="1" customWidth="1"/>
    <col min="3" max="3" width="11.44140625" style="1"/>
    <col min="4" max="4" width="48" style="1" bestFit="1" customWidth="1"/>
    <col min="5" max="5" width="11.44140625" style="1"/>
    <col min="6" max="6" width="15.33203125" style="1" customWidth="1"/>
    <col min="7" max="7" width="4.33203125" style="1" customWidth="1"/>
    <col min="8" max="16384" width="11.44140625" style="1"/>
  </cols>
  <sheetData>
    <row r="3" spans="2:3" ht="21" x14ac:dyDescent="0.4">
      <c r="B3" s="49" t="s">
        <v>53</v>
      </c>
    </row>
    <row r="5" spans="2:3" ht="15" x14ac:dyDescent="0.3">
      <c r="B5" s="50" t="s">
        <v>57</v>
      </c>
    </row>
    <row r="6" spans="2:3" ht="15" x14ac:dyDescent="0.3">
      <c r="B6" s="50" t="s">
        <v>60</v>
      </c>
    </row>
    <row r="7" spans="2:3" ht="15" x14ac:dyDescent="0.3">
      <c r="B7" s="50" t="s">
        <v>52</v>
      </c>
    </row>
    <row r="8" spans="2:3" ht="15.6" x14ac:dyDescent="0.3">
      <c r="B8" s="51" t="s">
        <v>58</v>
      </c>
    </row>
    <row r="9" spans="2:3" ht="15.6" x14ac:dyDescent="0.3">
      <c r="B9" s="51" t="s">
        <v>59</v>
      </c>
    </row>
    <row r="10" spans="2:3" ht="15.6" x14ac:dyDescent="0.3">
      <c r="B10" s="51"/>
    </row>
    <row r="11" spans="2:3" ht="15.6" x14ac:dyDescent="0.3">
      <c r="B11" s="51"/>
      <c r="C11" s="1">
        <v>0.55000000000000004</v>
      </c>
    </row>
    <row r="12" spans="2:3" ht="15.6" x14ac:dyDescent="0.3">
      <c r="B12" s="51"/>
      <c r="C12" s="27">
        <v>0.13500000000000001</v>
      </c>
    </row>
    <row r="13" spans="2:3" ht="15.6" x14ac:dyDescent="0.3">
      <c r="B13" s="51"/>
      <c r="C13" s="27">
        <v>0.08</v>
      </c>
    </row>
    <row r="14" spans="2:3" ht="15.6" x14ac:dyDescent="0.3">
      <c r="B14" s="51"/>
      <c r="C14" s="27">
        <v>0.05</v>
      </c>
    </row>
    <row r="15" spans="2:3" ht="15.6" x14ac:dyDescent="0.3">
      <c r="B15" s="51"/>
      <c r="C15" s="22">
        <v>0.14000000000000001</v>
      </c>
    </row>
    <row r="16" spans="2:3" ht="15.6" x14ac:dyDescent="0.3">
      <c r="B16" s="51"/>
    </row>
    <row r="18" spans="2:9" ht="15" thickBot="1" x14ac:dyDescent="0.35">
      <c r="B18" s="52" t="s">
        <v>54</v>
      </c>
      <c r="C18" s="52" t="s">
        <v>56</v>
      </c>
      <c r="D18" s="52" t="s">
        <v>55</v>
      </c>
      <c r="E18" s="52"/>
      <c r="F18" s="52" t="s">
        <v>22</v>
      </c>
    </row>
    <row r="20" spans="2:9" x14ac:dyDescent="0.3">
      <c r="B20" s="47">
        <v>1</v>
      </c>
      <c r="D20" s="53" t="s">
        <v>61</v>
      </c>
      <c r="E20" s="54"/>
      <c r="F20" s="54"/>
    </row>
    <row r="21" spans="2:9" ht="15.6" x14ac:dyDescent="0.3">
      <c r="B21" s="47">
        <v>2</v>
      </c>
      <c r="D21" s="53" t="s">
        <v>62</v>
      </c>
      <c r="E21" s="54"/>
      <c r="F21" s="54"/>
      <c r="H21" s="56">
        <f>SUM(F20:F21)</f>
        <v>0</v>
      </c>
    </row>
    <row r="22" spans="2:9" ht="15.6" x14ac:dyDescent="0.3">
      <c r="B22" s="47">
        <v>3</v>
      </c>
      <c r="D22" s="53" t="s">
        <v>63</v>
      </c>
      <c r="E22" s="54"/>
      <c r="F22" s="54"/>
      <c r="H22" s="56"/>
    </row>
    <row r="23" spans="2:9" ht="15.6" x14ac:dyDescent="0.3">
      <c r="B23" s="47">
        <v>4</v>
      </c>
      <c r="D23" s="53" t="s">
        <v>64</v>
      </c>
      <c r="E23" s="54"/>
      <c r="F23" s="54"/>
      <c r="H23" s="56">
        <f>SUM(F22:F25)</f>
        <v>0</v>
      </c>
    </row>
    <row r="24" spans="2:9" ht="15.6" x14ac:dyDescent="0.3">
      <c r="B24" s="47">
        <v>5</v>
      </c>
      <c r="D24" s="53" t="s">
        <v>65</v>
      </c>
      <c r="E24" s="54"/>
      <c r="F24" s="54"/>
      <c r="H24" s="56"/>
    </row>
    <row r="25" spans="2:9" ht="15.6" x14ac:dyDescent="0.3">
      <c r="B25" s="47">
        <v>6</v>
      </c>
      <c r="D25" s="53" t="s">
        <v>66</v>
      </c>
      <c r="E25" s="54"/>
      <c r="F25" s="54"/>
      <c r="H25" s="56"/>
    </row>
    <row r="26" spans="2:9" ht="15.6" x14ac:dyDescent="0.3">
      <c r="B26" s="47">
        <v>6</v>
      </c>
      <c r="D26" s="53" t="s">
        <v>67</v>
      </c>
      <c r="E26" s="54"/>
      <c r="F26" s="54"/>
      <c r="H26" s="56">
        <f>F26</f>
        <v>0</v>
      </c>
    </row>
    <row r="27" spans="2:9" ht="16.2" thickBot="1" x14ac:dyDescent="0.35">
      <c r="H27" s="57"/>
      <c r="I27" s="55"/>
    </row>
    <row r="28" spans="2:9" ht="16.2" thickTop="1" x14ac:dyDescent="0.3">
      <c r="H28" s="58">
        <f>SUM(F20:F26)</f>
        <v>0</v>
      </c>
    </row>
    <row r="38" spans="6:8" ht="15.6" x14ac:dyDescent="0.3">
      <c r="F38" s="58"/>
      <c r="G38" s="58"/>
    </row>
    <row r="39" spans="6:8" ht="15.6" x14ac:dyDescent="0.3">
      <c r="F39" s="58"/>
      <c r="H39" s="58"/>
    </row>
    <row r="40" spans="6:8" ht="15.6" x14ac:dyDescent="0.3">
      <c r="F40" s="58"/>
      <c r="G40" s="58"/>
      <c r="H40" s="58"/>
    </row>
    <row r="41" spans="6:8" ht="15.6" x14ac:dyDescent="0.3">
      <c r="F41" s="58"/>
      <c r="H41" s="58"/>
    </row>
    <row r="42" spans="6:8" ht="15.6" x14ac:dyDescent="0.3">
      <c r="F42" s="58"/>
      <c r="G42" s="58"/>
      <c r="H42" s="58"/>
    </row>
    <row r="43" spans="6:8" ht="15.6" x14ac:dyDescent="0.3">
      <c r="F43" s="58"/>
      <c r="H43" s="58"/>
    </row>
    <row r="45" spans="6:8" ht="15.6" x14ac:dyDescent="0.3">
      <c r="H45" s="5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2:I55"/>
  <sheetViews>
    <sheetView topLeftCell="A25" zoomScale="115" zoomScaleNormal="115" workbookViewId="0">
      <selection activeCell="I20" sqref="I20:I23"/>
    </sheetView>
  </sheetViews>
  <sheetFormatPr defaultColWidth="11.5546875" defaultRowHeight="14.4" x14ac:dyDescent="0.3"/>
  <cols>
    <col min="2" max="2" width="38.44140625" customWidth="1"/>
    <col min="3" max="3" width="14.33203125" customWidth="1"/>
    <col min="6" max="6" width="17" bestFit="1" customWidth="1"/>
    <col min="7" max="7" width="16.44140625" customWidth="1"/>
  </cols>
  <sheetData>
    <row r="2" spans="2:9" ht="18" x14ac:dyDescent="0.35">
      <c r="B2" s="79" t="s">
        <v>101</v>
      </c>
      <c r="C2" s="79"/>
      <c r="D2" s="79"/>
      <c r="E2" s="79"/>
      <c r="F2" s="79"/>
      <c r="G2" s="79"/>
      <c r="H2" s="79"/>
      <c r="I2" s="79"/>
    </row>
    <row r="4" spans="2:9" ht="15.6" x14ac:dyDescent="0.35">
      <c r="B4" t="s">
        <v>86</v>
      </c>
      <c r="C4">
        <v>1.33</v>
      </c>
    </row>
    <row r="7" spans="2:9" ht="15.6" x14ac:dyDescent="0.3">
      <c r="B7" s="76" t="s">
        <v>68</v>
      </c>
      <c r="C7" s="77"/>
      <c r="D7" s="77"/>
      <c r="E7" s="77"/>
      <c r="F7" s="77"/>
      <c r="G7" s="77"/>
      <c r="H7" s="77"/>
      <c r="I7" s="78"/>
    </row>
    <row r="9" spans="2:9" x14ac:dyDescent="0.3">
      <c r="B9" t="s">
        <v>71</v>
      </c>
      <c r="C9">
        <v>5</v>
      </c>
      <c r="D9" t="s">
        <v>76</v>
      </c>
    </row>
    <row r="10" spans="2:9" x14ac:dyDescent="0.3">
      <c r="B10" t="s">
        <v>72</v>
      </c>
      <c r="C10" s="60">
        <v>0.36</v>
      </c>
    </row>
    <row r="11" spans="2:9" x14ac:dyDescent="0.3">
      <c r="B11" t="s">
        <v>73</v>
      </c>
      <c r="C11">
        <v>1.6</v>
      </c>
    </row>
    <row r="12" spans="2:9" x14ac:dyDescent="0.3">
      <c r="B12" t="s">
        <v>36</v>
      </c>
      <c r="C12" s="61">
        <v>7.4999999999999997E-2</v>
      </c>
    </row>
    <row r="13" spans="2:9" x14ac:dyDescent="0.3">
      <c r="B13" t="s">
        <v>77</v>
      </c>
      <c r="C13" s="61">
        <v>5.5E-2</v>
      </c>
    </row>
    <row r="14" spans="2:9" x14ac:dyDescent="0.3">
      <c r="B14" t="s">
        <v>74</v>
      </c>
      <c r="C14" s="61">
        <f>C12+C11*C13</f>
        <v>0.16300000000000001</v>
      </c>
    </row>
    <row r="15" spans="2:9" x14ac:dyDescent="0.3">
      <c r="B15" t="s">
        <v>75</v>
      </c>
      <c r="C15" s="61">
        <v>0.1203</v>
      </c>
    </row>
    <row r="17" spans="2:9" ht="15.6" x14ac:dyDescent="0.3">
      <c r="B17" s="76" t="s">
        <v>69</v>
      </c>
      <c r="C17" s="77"/>
      <c r="D17" s="77"/>
      <c r="E17" s="77"/>
      <c r="F17" s="77"/>
      <c r="G17" s="77"/>
      <c r="H17" s="77"/>
      <c r="I17" s="78"/>
    </row>
    <row r="19" spans="2:9" x14ac:dyDescent="0.3">
      <c r="B19" t="s">
        <v>102</v>
      </c>
      <c r="C19">
        <v>5</v>
      </c>
      <c r="D19" t="s">
        <v>76</v>
      </c>
    </row>
    <row r="20" spans="2:9" x14ac:dyDescent="0.3">
      <c r="B20" t="s">
        <v>72</v>
      </c>
      <c r="C20" t="s">
        <v>78</v>
      </c>
      <c r="D20" s="60">
        <v>0.36</v>
      </c>
      <c r="E20" t="s">
        <v>79</v>
      </c>
      <c r="F20" s="60">
        <v>0.06</v>
      </c>
      <c r="G20" t="s">
        <v>80</v>
      </c>
      <c r="I20" s="63"/>
    </row>
    <row r="21" spans="2:9" x14ac:dyDescent="0.3">
      <c r="B21" t="s">
        <v>81</v>
      </c>
      <c r="C21" t="s">
        <v>82</v>
      </c>
      <c r="D21" s="61">
        <v>0.1203</v>
      </c>
      <c r="E21" t="s">
        <v>79</v>
      </c>
      <c r="F21" s="60">
        <v>0.6</v>
      </c>
      <c r="G21" t="s">
        <v>80</v>
      </c>
      <c r="I21" s="63"/>
    </row>
    <row r="22" spans="2:9" x14ac:dyDescent="0.3">
      <c r="B22" t="s">
        <v>73</v>
      </c>
      <c r="C22" t="s">
        <v>83</v>
      </c>
      <c r="D22">
        <v>1.6</v>
      </c>
      <c r="E22" t="s">
        <v>79</v>
      </c>
      <c r="F22" s="62">
        <v>1</v>
      </c>
      <c r="G22" t="s">
        <v>80</v>
      </c>
      <c r="I22" s="62"/>
    </row>
    <row r="26" spans="2:9" ht="15.6" x14ac:dyDescent="0.3">
      <c r="B26" s="76" t="s">
        <v>70</v>
      </c>
      <c r="C26" s="77"/>
      <c r="D26" s="77"/>
      <c r="E26" s="77"/>
      <c r="F26" s="77"/>
      <c r="G26" s="77"/>
      <c r="H26" s="77"/>
      <c r="I26" s="78"/>
    </row>
    <row r="28" spans="2:9" x14ac:dyDescent="0.3">
      <c r="B28" t="s">
        <v>84</v>
      </c>
      <c r="C28" s="60">
        <v>0.06</v>
      </c>
    </row>
    <row r="29" spans="2:9" x14ac:dyDescent="0.3">
      <c r="B29" t="s">
        <v>85</v>
      </c>
      <c r="C29">
        <v>1</v>
      </c>
    </row>
    <row r="30" spans="2:9" x14ac:dyDescent="0.3">
      <c r="B30" t="s">
        <v>74</v>
      </c>
      <c r="C30" s="61">
        <f>C12+C29*C13</f>
        <v>0.13</v>
      </c>
    </row>
    <row r="31" spans="2:9" x14ac:dyDescent="0.3">
      <c r="B31" t="s">
        <v>75</v>
      </c>
      <c r="C31" s="60">
        <v>0.6</v>
      </c>
    </row>
    <row r="35" spans="2:8" x14ac:dyDescent="0.3">
      <c r="B35" s="48" t="s">
        <v>87</v>
      </c>
    </row>
    <row r="37" spans="2:8" ht="18.600000000000001" thickBot="1" x14ac:dyDescent="0.4">
      <c r="B37" s="64" t="s">
        <v>54</v>
      </c>
      <c r="C37" s="64" t="s">
        <v>93</v>
      </c>
      <c r="D37" s="64" t="s">
        <v>88</v>
      </c>
      <c r="E37" s="64" t="s">
        <v>89</v>
      </c>
      <c r="F37" s="64" t="s">
        <v>90</v>
      </c>
      <c r="G37" s="64" t="s">
        <v>91</v>
      </c>
      <c r="H37" s="64" t="s">
        <v>92</v>
      </c>
    </row>
    <row r="38" spans="2:8" x14ac:dyDescent="0.3">
      <c r="B38" s="59">
        <v>0</v>
      </c>
      <c r="D38" s="62"/>
    </row>
    <row r="39" spans="2:8" x14ac:dyDescent="0.3">
      <c r="B39" s="59">
        <v>1</v>
      </c>
      <c r="C39" s="60"/>
      <c r="D39" s="62"/>
      <c r="E39" s="61"/>
      <c r="F39" s="65"/>
      <c r="G39" s="61"/>
      <c r="H39" s="66"/>
    </row>
    <row r="40" spans="2:8" x14ac:dyDescent="0.3">
      <c r="B40" s="59">
        <v>2</v>
      </c>
      <c r="C40" s="60"/>
      <c r="D40" s="62"/>
      <c r="E40" s="61"/>
      <c r="F40" s="65"/>
      <c r="G40" s="61"/>
      <c r="H40" s="66"/>
    </row>
    <row r="41" spans="2:8" x14ac:dyDescent="0.3">
      <c r="B41" s="59">
        <v>3</v>
      </c>
      <c r="C41" s="60"/>
      <c r="D41" s="62"/>
      <c r="E41" s="61"/>
      <c r="F41" s="65"/>
      <c r="G41" s="61"/>
      <c r="H41" s="66"/>
    </row>
    <row r="42" spans="2:8" x14ac:dyDescent="0.3">
      <c r="B42" s="59">
        <v>4</v>
      </c>
      <c r="C42" s="60"/>
      <c r="D42" s="62"/>
      <c r="E42" s="61"/>
      <c r="F42" s="65"/>
      <c r="G42" s="61"/>
      <c r="H42" s="66"/>
    </row>
    <row r="43" spans="2:8" x14ac:dyDescent="0.3">
      <c r="B43" s="59">
        <v>5</v>
      </c>
      <c r="C43" s="60"/>
      <c r="D43" s="62"/>
      <c r="E43" s="61"/>
      <c r="F43" s="65"/>
      <c r="G43" s="61"/>
      <c r="H43" s="66"/>
    </row>
    <row r="44" spans="2:8" x14ac:dyDescent="0.3">
      <c r="B44" s="59">
        <v>6</v>
      </c>
      <c r="C44" s="60"/>
      <c r="D44" s="62"/>
      <c r="E44" s="61"/>
      <c r="F44" s="65"/>
      <c r="G44" s="61"/>
      <c r="H44" s="66"/>
    </row>
    <row r="45" spans="2:8" x14ac:dyDescent="0.3">
      <c r="B45" s="59">
        <v>7</v>
      </c>
      <c r="C45" s="60"/>
      <c r="D45" s="62"/>
      <c r="E45" s="61"/>
      <c r="F45" s="65"/>
      <c r="G45" s="61"/>
      <c r="H45" s="66"/>
    </row>
    <row r="46" spans="2:8" x14ac:dyDescent="0.3">
      <c r="B46" s="59">
        <v>8</v>
      </c>
      <c r="C46" s="60"/>
      <c r="D46" s="62"/>
      <c r="E46" s="61"/>
      <c r="F46" s="65"/>
      <c r="G46" s="61"/>
      <c r="H46" s="66"/>
    </row>
    <row r="47" spans="2:8" x14ac:dyDescent="0.3">
      <c r="B47" s="59">
        <v>9</v>
      </c>
      <c r="C47" s="60"/>
      <c r="D47" s="62"/>
      <c r="E47" s="61"/>
      <c r="F47" s="65"/>
      <c r="G47" s="61"/>
      <c r="H47" s="66"/>
    </row>
    <row r="48" spans="2:8" x14ac:dyDescent="0.3">
      <c r="B48" s="59">
        <v>10</v>
      </c>
      <c r="C48" s="60"/>
      <c r="D48" s="62"/>
      <c r="E48" s="61"/>
      <c r="F48" s="65"/>
      <c r="G48" s="61"/>
      <c r="H48" s="66"/>
    </row>
    <row r="49" spans="2:8" x14ac:dyDescent="0.3">
      <c r="H49" s="66"/>
    </row>
    <row r="53" spans="2:8" x14ac:dyDescent="0.3">
      <c r="B53" s="67" t="s">
        <v>95</v>
      </c>
      <c r="C53" s="68"/>
      <c r="D53" s="68"/>
      <c r="E53" s="68"/>
      <c r="F53" s="73">
        <f>D48*1.06*0.6/(0.13-0.06)</f>
        <v>0</v>
      </c>
      <c r="G53" s="68"/>
      <c r="H53" s="69">
        <f>F53/(((1+G43)^B43)*(1+G44)*(1+G45)*(1+G46)*(1+G47)*(1+G48))</f>
        <v>0</v>
      </c>
    </row>
    <row r="55" spans="2:8" x14ac:dyDescent="0.3">
      <c r="E55" s="67" t="s">
        <v>94</v>
      </c>
      <c r="F55" s="68"/>
      <c r="G55" s="68"/>
      <c r="H55" s="70">
        <f>H49+H53</f>
        <v>0</v>
      </c>
    </row>
  </sheetData>
  <mergeCells count="4">
    <mergeCell ref="B26:I26"/>
    <mergeCell ref="B17:I17"/>
    <mergeCell ref="B7:I7"/>
    <mergeCell ref="B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2:H16"/>
  <sheetViews>
    <sheetView tabSelected="1" topLeftCell="A4" workbookViewId="0">
      <selection activeCell="J12" sqref="J12"/>
    </sheetView>
  </sheetViews>
  <sheetFormatPr defaultColWidth="11.44140625" defaultRowHeight="14.4" x14ac:dyDescent="0.3"/>
  <cols>
    <col min="1" max="16384" width="11.44140625" style="1"/>
  </cols>
  <sheetData>
    <row r="2" spans="2:8" x14ac:dyDescent="0.3">
      <c r="B2" s="30" t="s">
        <v>96</v>
      </c>
    </row>
    <row r="3" spans="2:8" x14ac:dyDescent="0.3">
      <c r="B3" s="1" t="s">
        <v>97</v>
      </c>
    </row>
    <row r="4" spans="2:8" x14ac:dyDescent="0.3">
      <c r="B4" s="1" t="s">
        <v>98</v>
      </c>
    </row>
    <row r="5" spans="2:8" x14ac:dyDescent="0.3">
      <c r="B5" s="1" t="s">
        <v>99</v>
      </c>
    </row>
    <row r="6" spans="2:8" x14ac:dyDescent="0.3">
      <c r="B6" s="1" t="s">
        <v>100</v>
      </c>
    </row>
    <row r="10" spans="2:8" x14ac:dyDescent="0.3">
      <c r="B10" s="1">
        <v>1</v>
      </c>
      <c r="H10" s="71"/>
    </row>
    <row r="11" spans="2:8" x14ac:dyDescent="0.3">
      <c r="B11" s="1">
        <v>2</v>
      </c>
      <c r="H11" s="71"/>
    </row>
    <row r="12" spans="2:8" x14ac:dyDescent="0.3">
      <c r="B12" s="1">
        <v>3</v>
      </c>
      <c r="H12" s="71"/>
    </row>
    <row r="13" spans="2:8" x14ac:dyDescent="0.3">
      <c r="B13" s="1">
        <v>4</v>
      </c>
      <c r="H13" s="71"/>
    </row>
    <row r="14" spans="2:8" x14ac:dyDescent="0.3">
      <c r="B14" s="1">
        <v>4</v>
      </c>
      <c r="H14" s="71"/>
    </row>
    <row r="16" spans="2:8" x14ac:dyDescent="0.3">
      <c r="H16" s="7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Gordon</vt:lpstr>
      <vt:lpstr>Ejemplo Acc Pref</vt:lpstr>
      <vt:lpstr>Ejemplo 1</vt:lpstr>
      <vt:lpstr>Ejemplo 2</vt:lpstr>
      <vt:lpstr>Ejemplo 3</vt:lpstr>
      <vt:lpstr>Ejemplo 4</vt:lpstr>
      <vt:lpstr>Ejemplo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TRUCCO</dc:creator>
  <cp:lastModifiedBy>Agustin Trucco</cp:lastModifiedBy>
  <dcterms:created xsi:type="dcterms:W3CDTF">2017-10-23T00:00:30Z</dcterms:created>
  <dcterms:modified xsi:type="dcterms:W3CDTF">2023-06-02T19:20:37Z</dcterms:modified>
</cp:coreProperties>
</file>