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ink/ink9.xml" ContentType="application/inkml+xml"/>
  <Override PartName="/xl/ink/ink10.xml" ContentType="application/inkml+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ink/ink17.xml" ContentType="application/inkml+xml"/>
  <Override PartName="/xl/ink/ink18.xml" ContentType="application/inkml+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defaultThemeVersion="166925"/>
  <mc:AlternateContent xmlns:mc="http://schemas.openxmlformats.org/markup-compatibility/2006">
    <mc:Choice Requires="x15">
      <x15ac:absPath xmlns:x15ac="http://schemas.microsoft.com/office/spreadsheetml/2010/11/ac" url="https://d.docs.live.net/d55e916249d8decc/Documents/UDESA/05_Cuatrimestre/MercadoCapitales/"/>
    </mc:Choice>
  </mc:AlternateContent>
  <xr:revisionPtr revIDLastSave="2209" documentId="8_{E21537CD-3193-0C4E-AED8-126B710A71E0}" xr6:coauthVersionLast="47" xr6:coauthVersionMax="47" xr10:uidLastSave="{C3FE167D-8450-564A-B0FF-E97858614630}"/>
  <bookViews>
    <workbookView xWindow="0" yWindow="480" windowWidth="51200" windowHeight="21120" activeTab="2" xr2:uid="{89154083-F8CD-A04F-B0EC-9179D7D1D068}"/>
  </bookViews>
  <sheets>
    <sheet name="NOTAS" sheetId="2" r:id="rId1"/>
    <sheet name="P_guia" sheetId="5" r:id="rId2"/>
    <sheet name="BODIE" sheetId="11" r:id="rId3"/>
    <sheet name="BODIE_CAPM" sheetId="13" r:id="rId4"/>
    <sheet name="P_tut" sheetId="8" r:id="rId5"/>
    <sheet name="P_01_C10" sheetId="4" r:id="rId6"/>
    <sheet name="P_02_C11" sheetId="3" r:id="rId7"/>
    <sheet name="P_03_C12" sheetId="6" r:id="rId8"/>
    <sheet name="P_04_C13" sheetId="12"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12" i="11" l="1"/>
  <c r="D106" i="11"/>
  <c r="G96" i="11"/>
  <c r="E96" i="11"/>
  <c r="F96" i="11"/>
  <c r="D96" i="11"/>
  <c r="Y96" i="11"/>
  <c r="Y97" i="11"/>
  <c r="Z96" i="11"/>
  <c r="Z97" i="11"/>
  <c r="Z98" i="11"/>
  <c r="Z93" i="11"/>
  <c r="AA93" i="11"/>
  <c r="AA97" i="11"/>
  <c r="AA98" i="11"/>
  <c r="Y94" i="11"/>
  <c r="Y95" i="11"/>
  <c r="Y98" i="11"/>
  <c r="Y93" i="11"/>
  <c r="X94" i="11"/>
  <c r="AA94" i="11" s="1"/>
  <c r="X95" i="11"/>
  <c r="AA95" i="11" s="1"/>
  <c r="X96" i="11"/>
  <c r="AA96" i="11" s="1"/>
  <c r="X97" i="11"/>
  <c r="X98" i="11"/>
  <c r="X93" i="11"/>
  <c r="V95" i="11"/>
  <c r="V96" i="11" s="1"/>
  <c r="V97" i="11" s="1"/>
  <c r="V98" i="11" s="1"/>
  <c r="V94" i="11"/>
  <c r="W95" i="11"/>
  <c r="W96" i="11" s="1"/>
  <c r="W97" i="11" s="1"/>
  <c r="W98" i="11" s="1"/>
  <c r="W94" i="11"/>
  <c r="W89" i="11"/>
  <c r="Z95" i="11" l="1"/>
  <c r="Z94" i="11"/>
  <c r="Y74" i="11"/>
  <c r="Y75" i="11"/>
  <c r="Y76" i="11"/>
  <c r="Y73" i="11"/>
  <c r="Y66" i="11"/>
  <c r="Y67" i="11"/>
  <c r="Y68" i="11"/>
  <c r="Y65" i="11"/>
  <c r="W41" i="11"/>
  <c r="W36" i="11"/>
  <c r="W37" i="11"/>
  <c r="W38" i="11"/>
  <c r="W39" i="11"/>
  <c r="W40" i="11"/>
  <c r="W42" i="11"/>
  <c r="W43" i="11"/>
  <c r="W44" i="11"/>
  <c r="W45" i="11"/>
  <c r="W46" i="11"/>
  <c r="W47" i="11"/>
  <c r="W48" i="11"/>
  <c r="W49" i="11"/>
  <c r="W50" i="11"/>
  <c r="W51" i="11"/>
  <c r="W52" i="11"/>
  <c r="W53" i="11"/>
  <c r="W54" i="11"/>
  <c r="W55" i="11"/>
  <c r="W56" i="11"/>
  <c r="W57" i="11"/>
  <c r="W58" i="11"/>
  <c r="W59" i="11"/>
  <c r="W60" i="11"/>
  <c r="W61" i="11"/>
  <c r="W35" i="11"/>
  <c r="X36" i="11"/>
  <c r="X37" i="11"/>
  <c r="X38" i="11"/>
  <c r="X39" i="11"/>
  <c r="X40" i="11"/>
  <c r="X41" i="11"/>
  <c r="X42" i="11"/>
  <c r="X43" i="11"/>
  <c r="X44" i="11"/>
  <c r="X45" i="11"/>
  <c r="X46" i="11"/>
  <c r="X47" i="11"/>
  <c r="X48" i="11"/>
  <c r="X49" i="11"/>
  <c r="X50" i="11"/>
  <c r="X51" i="11"/>
  <c r="X52" i="11"/>
  <c r="X53" i="11"/>
  <c r="X54" i="11"/>
  <c r="X55" i="11"/>
  <c r="X56" i="11"/>
  <c r="X57" i="11"/>
  <c r="X58" i="11"/>
  <c r="X59" i="11"/>
  <c r="X60" i="11"/>
  <c r="X61" i="11"/>
  <c r="X35" i="11"/>
  <c r="Y39" i="11"/>
  <c r="Z39" i="11"/>
  <c r="Z38" i="11" s="1"/>
  <c r="Y40" i="11"/>
  <c r="Z41" i="11"/>
  <c r="Z31" i="11"/>
  <c r="AB22" i="11"/>
  <c r="AA24" i="11" s="1"/>
  <c r="Y19" i="11"/>
  <c r="Y16" i="11"/>
  <c r="Z37" i="11" l="1"/>
  <c r="Y38" i="11"/>
  <c r="Y22" i="11"/>
  <c r="AB16" i="11" s="1"/>
  <c r="Z42" i="11"/>
  <c r="Y41" i="11"/>
  <c r="C182" i="11"/>
  <c r="C157" i="11"/>
  <c r="C154" i="11"/>
  <c r="F163" i="11" s="1"/>
  <c r="C143" i="11"/>
  <c r="C146" i="11" s="1"/>
  <c r="C147" i="11" s="1"/>
  <c r="F82" i="11"/>
  <c r="E82" i="11"/>
  <c r="D82" i="11"/>
  <c r="F81" i="11"/>
  <c r="E81" i="11"/>
  <c r="D81" i="11"/>
  <c r="C75" i="11"/>
  <c r="C76" i="11" s="1"/>
  <c r="C77" i="11" s="1"/>
  <c r="C23" i="11"/>
  <c r="C31" i="11" s="1"/>
  <c r="C32" i="11" s="1"/>
  <c r="C49" i="11" s="1"/>
  <c r="Y8" i="8"/>
  <c r="O9" i="8"/>
  <c r="O10" i="8"/>
  <c r="N10" i="8"/>
  <c r="N9" i="8"/>
  <c r="O8" i="8"/>
  <c r="N8" i="8"/>
  <c r="O7" i="8"/>
  <c r="N7" i="8"/>
  <c r="O6" i="8"/>
  <c r="N6" i="8"/>
  <c r="O5" i="8"/>
  <c r="O11" i="8" s="1"/>
  <c r="N5" i="8"/>
  <c r="R12" i="8" s="1"/>
  <c r="Z36" i="11" l="1"/>
  <c r="Y37" i="11"/>
  <c r="Z43" i="11"/>
  <c r="Y42" i="11"/>
  <c r="C86" i="11"/>
  <c r="C87" i="11" s="1"/>
  <c r="C88" i="11" s="1"/>
  <c r="C155" i="11"/>
  <c r="C42" i="11"/>
  <c r="C57" i="11" s="1"/>
  <c r="F143" i="11"/>
  <c r="C148" i="11" s="1"/>
  <c r="C56" i="11"/>
  <c r="D60" i="11" s="1"/>
  <c r="F144" i="11"/>
  <c r="C149" i="11" s="1"/>
  <c r="F162" i="11"/>
  <c r="N11" i="8"/>
  <c r="T21" i="8" s="1" a="1"/>
  <c r="T21" i="8" s="1"/>
  <c r="Y9" i="8"/>
  <c r="O12" i="8" s="1"/>
  <c r="Q3" i="8"/>
  <c r="X8" i="8"/>
  <c r="N12" i="8" s="1"/>
  <c r="B11" i="2"/>
  <c r="Z35" i="11" l="1"/>
  <c r="Y36" i="11"/>
  <c r="Z44" i="11"/>
  <c r="Y43" i="11"/>
  <c r="D148" i="11"/>
  <c r="B63" i="11"/>
  <c r="C60" i="11"/>
  <c r="B64" i="11" s="1"/>
  <c r="D162" i="11"/>
  <c r="C158" i="11"/>
  <c r="D163" i="11"/>
  <c r="R11" i="8"/>
  <c r="Y35" i="11" l="1"/>
  <c r="Z45" i="11"/>
  <c r="Y44" i="11"/>
  <c r="Y13" i="8"/>
  <c r="X14" i="8"/>
  <c r="O14" i="5"/>
  <c r="O13" i="5"/>
  <c r="O12" i="5"/>
  <c r="O11" i="5"/>
  <c r="O10" i="5"/>
  <c r="O9" i="5"/>
  <c r="N10" i="5"/>
  <c r="N11" i="5"/>
  <c r="N12" i="5"/>
  <c r="N13" i="5"/>
  <c r="N14" i="5"/>
  <c r="N9" i="5"/>
  <c r="Z46" i="11" l="1"/>
  <c r="Y45" i="11"/>
  <c r="P18" i="5"/>
  <c r="P16" i="5"/>
  <c r="L17" i="5"/>
  <c r="S12" i="5" s="1"/>
  <c r="L16" i="5"/>
  <c r="P9" i="5" s="1"/>
  <c r="H110" i="3"/>
  <c r="J110" i="3" s="1"/>
  <c r="G110" i="3"/>
  <c r="H109" i="3"/>
  <c r="J109" i="3" s="1"/>
  <c r="G109" i="3"/>
  <c r="H108" i="3"/>
  <c r="J108" i="3" s="1"/>
  <c r="G108" i="3"/>
  <c r="H107" i="3"/>
  <c r="J107" i="3" s="1"/>
  <c r="G107" i="3"/>
  <c r="H106" i="3"/>
  <c r="J106" i="3" s="1"/>
  <c r="G106" i="3"/>
  <c r="H105" i="3"/>
  <c r="J105" i="3" s="1"/>
  <c r="G105" i="3"/>
  <c r="H104" i="3"/>
  <c r="J104" i="3" s="1"/>
  <c r="G104" i="3"/>
  <c r="H103" i="3"/>
  <c r="J103" i="3" s="1"/>
  <c r="G103" i="3"/>
  <c r="H102" i="3"/>
  <c r="J102" i="3" s="1"/>
  <c r="G102" i="3"/>
  <c r="H101" i="3"/>
  <c r="J101" i="3" s="1"/>
  <c r="G101" i="3"/>
  <c r="H100" i="3"/>
  <c r="J100" i="3" s="1"/>
  <c r="G100" i="3"/>
  <c r="H99" i="3"/>
  <c r="J99" i="3" s="1"/>
  <c r="G99" i="3"/>
  <c r="H98" i="3"/>
  <c r="J98" i="3" s="1"/>
  <c r="G98" i="3"/>
  <c r="H97" i="3"/>
  <c r="J97" i="3" s="1"/>
  <c r="G97" i="3"/>
  <c r="H96" i="3"/>
  <c r="J96" i="3" s="1"/>
  <c r="G96" i="3"/>
  <c r="H95" i="3"/>
  <c r="J95" i="3" s="1"/>
  <c r="G95" i="3"/>
  <c r="H94" i="3"/>
  <c r="J94" i="3" s="1"/>
  <c r="G94" i="3"/>
  <c r="H93" i="3"/>
  <c r="J93" i="3" s="1"/>
  <c r="G93" i="3"/>
  <c r="H92" i="3"/>
  <c r="J92" i="3" s="1"/>
  <c r="G92" i="3"/>
  <c r="H91" i="3"/>
  <c r="J91" i="3" s="1"/>
  <c r="G91" i="3"/>
  <c r="H90" i="3"/>
  <c r="J90" i="3" s="1"/>
  <c r="G90" i="3"/>
  <c r="H89" i="3"/>
  <c r="J89" i="3" s="1"/>
  <c r="G89" i="3"/>
  <c r="H88" i="3"/>
  <c r="J88" i="3" s="1"/>
  <c r="G88" i="3"/>
  <c r="H87" i="3"/>
  <c r="G87" i="3"/>
  <c r="F151" i="4"/>
  <c r="E151" i="4"/>
  <c r="D151" i="4"/>
  <c r="H150" i="4"/>
  <c r="I150" i="4" s="1"/>
  <c r="F149" i="4"/>
  <c r="E149" i="4"/>
  <c r="D149" i="4"/>
  <c r="H149" i="4" s="1"/>
  <c r="I149" i="4" s="1"/>
  <c r="H148" i="4"/>
  <c r="I148" i="4" s="1"/>
  <c r="H147" i="4"/>
  <c r="D163" i="4" s="1"/>
  <c r="F112" i="4"/>
  <c r="D121" i="4" s="1"/>
  <c r="E112" i="4"/>
  <c r="D112" i="4"/>
  <c r="H111" i="4"/>
  <c r="I111" i="4" s="1"/>
  <c r="F110" i="4"/>
  <c r="E110" i="4"/>
  <c r="D110" i="4"/>
  <c r="H109" i="4"/>
  <c r="I109" i="4" s="1"/>
  <c r="H108" i="4"/>
  <c r="I108" i="4" s="1"/>
  <c r="H92" i="4"/>
  <c r="I92" i="4" s="1"/>
  <c r="F91" i="4"/>
  <c r="E91" i="4"/>
  <c r="D91" i="4"/>
  <c r="H90" i="4"/>
  <c r="I90" i="4" s="1"/>
  <c r="H89" i="4"/>
  <c r="I89" i="4" s="1"/>
  <c r="F65" i="4"/>
  <c r="E65" i="4"/>
  <c r="D65" i="4"/>
  <c r="H64" i="4"/>
  <c r="I64" i="4" s="1"/>
  <c r="H63" i="4"/>
  <c r="I63" i="4" s="1"/>
  <c r="D23" i="4"/>
  <c r="D33" i="4" s="1"/>
  <c r="D41" i="4" s="1"/>
  <c r="Z47" i="11" l="1"/>
  <c r="Y46" i="11"/>
  <c r="I107" i="3"/>
  <c r="S10" i="5"/>
  <c r="P13" i="5"/>
  <c r="Q12" i="5"/>
  <c r="L27" i="5"/>
  <c r="R11" i="5"/>
  <c r="R9" i="5"/>
  <c r="P11" i="5"/>
  <c r="S13" i="5"/>
  <c r="R13" i="5"/>
  <c r="S11" i="5"/>
  <c r="R12" i="5"/>
  <c r="R14" i="5"/>
  <c r="P10" i="5"/>
  <c r="R10" i="5"/>
  <c r="P14" i="5"/>
  <c r="P12" i="5"/>
  <c r="Q13" i="5"/>
  <c r="S14" i="5"/>
  <c r="Q14" i="5"/>
  <c r="S9" i="5"/>
  <c r="Q9" i="5"/>
  <c r="Q10" i="5"/>
  <c r="Q11" i="5"/>
  <c r="J77" i="3"/>
  <c r="J78" i="3"/>
  <c r="K101" i="3" s="1"/>
  <c r="I89" i="3"/>
  <c r="I91" i="3"/>
  <c r="I95" i="3"/>
  <c r="I99" i="3"/>
  <c r="I103" i="3"/>
  <c r="I109" i="3"/>
  <c r="J87" i="3"/>
  <c r="J80" i="3" s="1"/>
  <c r="I88" i="3"/>
  <c r="I90" i="3"/>
  <c r="I92" i="3"/>
  <c r="I94" i="3"/>
  <c r="I96" i="3"/>
  <c r="I98" i="3"/>
  <c r="I100" i="3"/>
  <c r="I102" i="3"/>
  <c r="I104" i="3"/>
  <c r="I106" i="3"/>
  <c r="I110" i="3"/>
  <c r="I87" i="3"/>
  <c r="I93" i="3"/>
  <c r="I97" i="3"/>
  <c r="I101" i="3"/>
  <c r="I105" i="3"/>
  <c r="I108" i="3"/>
  <c r="E119" i="4"/>
  <c r="D73" i="4"/>
  <c r="E120" i="4" s="1"/>
  <c r="E121" i="4"/>
  <c r="H112" i="4"/>
  <c r="I112" i="4" s="1"/>
  <c r="K33" i="4"/>
  <c r="H91" i="4"/>
  <c r="I91" i="4" s="1"/>
  <c r="D119" i="4"/>
  <c r="H151" i="4"/>
  <c r="I151" i="4" s="1"/>
  <c r="D56" i="4"/>
  <c r="D120" i="4" s="1"/>
  <c r="H110" i="4"/>
  <c r="I110" i="4" s="1"/>
  <c r="I147" i="4"/>
  <c r="H65" i="4"/>
  <c r="I65" i="4" s="1"/>
  <c r="Z48" i="11" l="1"/>
  <c r="Y47" i="11"/>
  <c r="K97" i="3"/>
  <c r="K91" i="3"/>
  <c r="K105" i="3"/>
  <c r="K95" i="3"/>
  <c r="K94" i="3"/>
  <c r="K110" i="3"/>
  <c r="K103" i="3"/>
  <c r="K87" i="3"/>
  <c r="K88" i="3"/>
  <c r="K98" i="3"/>
  <c r="K96" i="3"/>
  <c r="K90" i="3"/>
  <c r="K107" i="3"/>
  <c r="K100" i="3"/>
  <c r="K104" i="3"/>
  <c r="K109" i="3"/>
  <c r="K89" i="3"/>
  <c r="K92" i="3"/>
  <c r="K93" i="3"/>
  <c r="K108" i="3"/>
  <c r="K99" i="3"/>
  <c r="K106" i="3"/>
  <c r="K102" i="3"/>
  <c r="O16" i="5"/>
  <c r="L20" i="5"/>
  <c r="L23" i="5" s="1"/>
  <c r="L19" i="5"/>
  <c r="L22" i="5" s="1"/>
  <c r="J79" i="3"/>
  <c r="D75" i="4"/>
  <c r="Z49" i="11" l="1"/>
  <c r="Y48" i="11"/>
  <c r="O18" i="5"/>
  <c r="N42" i="5" s="1"/>
  <c r="O42" i="5" s="1"/>
  <c r="Z50" i="11" l="1"/>
  <c r="Y49" i="11"/>
  <c r="N37" i="5"/>
  <c r="O37" i="5" s="1"/>
  <c r="N39" i="5"/>
  <c r="O39" i="5" s="1"/>
  <c r="N38" i="5"/>
  <c r="O38" i="5" s="1"/>
  <c r="L29" i="5"/>
  <c r="L28" i="5" s="1"/>
  <c r="N43" i="5"/>
  <c r="O43" i="5" s="1"/>
  <c r="N41" i="5"/>
  <c r="O41" i="5" s="1"/>
  <c r="N36" i="5"/>
  <c r="O36" i="5" s="1"/>
  <c r="N35" i="5"/>
  <c r="O35" i="5" s="1"/>
  <c r="N33" i="5"/>
  <c r="O33" i="5" s="1"/>
  <c r="N34" i="5"/>
  <c r="O34" i="5" s="1"/>
  <c r="N40" i="5"/>
  <c r="O40" i="5" s="1"/>
  <c r="J81" i="3"/>
  <c r="J82" i="3"/>
  <c r="Z51" i="11" l="1"/>
  <c r="Y50" i="11"/>
  <c r="Z52" i="11" l="1"/>
  <c r="Y51" i="11"/>
  <c r="Z53" i="11" l="1"/>
  <c r="Y52" i="11"/>
  <c r="Z54" i="11" l="1"/>
  <c r="Y53" i="11"/>
  <c r="Z55" i="11" l="1"/>
  <c r="Y54" i="11"/>
  <c r="Z56" i="11" l="1"/>
  <c r="Y55" i="11"/>
  <c r="Z57" i="11" l="1"/>
  <c r="Y56" i="11"/>
  <c r="Z58" i="11" l="1"/>
  <c r="Y57" i="11"/>
  <c r="Z59" i="11" l="1"/>
  <c r="Y58" i="11"/>
  <c r="Z60" i="11" l="1"/>
  <c r="Y59" i="11"/>
  <c r="Z61" i="11" l="1"/>
  <c r="Y60" i="11"/>
  <c r="Y61" i="11" l="1"/>
</calcChain>
</file>

<file path=xl/sharedStrings.xml><?xml version="1.0" encoding="utf-8"?>
<sst xmlns="http://schemas.openxmlformats.org/spreadsheetml/2006/main" count="706" uniqueCount="574">
  <si>
    <t>Ejemplo:</t>
  </si>
  <si>
    <t>El valor de la acción Best Candy es sensible al precio del azúcar. En los años en que el azúcar</t>
  </si>
  <si>
    <t>los cultivos son bajos, el precio del azúcar aumenta significativamente y Best Candy sufre pérdidas considerables.</t>
  </si>
  <si>
    <t>Podemos describir las fortunas de Best Candy utilizando el siguiente análisis de escenarios:</t>
  </si>
  <si>
    <t>Año normal para Azucar</t>
  </si>
  <si>
    <t>Año anormal para Azucar</t>
  </si>
  <si>
    <t>Mercado Bursátil alcista</t>
  </si>
  <si>
    <t>Mercado Bursátil Bajista</t>
  </si>
  <si>
    <t>Crisis de Azucar</t>
  </si>
  <si>
    <t>Probabilidad</t>
  </si>
  <si>
    <t>Best</t>
  </si>
  <si>
    <t>Rentabilidad</t>
  </si>
  <si>
    <t>Regla 1</t>
  </si>
  <si>
    <t>Regla 2</t>
  </si>
  <si>
    <t>Si no estuviera al cuadrado,</t>
  </si>
  <si>
    <t>En desvío estandar,</t>
  </si>
  <si>
    <t>Regla 3</t>
  </si>
  <si>
    <t xml:space="preserve">Humanex es una compañía que tiene Invertido el:  </t>
  </si>
  <si>
    <t>de su dinero en Best Candy</t>
  </si>
  <si>
    <t>en letras del Tesoro, que tiene un rendimiento de:</t>
  </si>
  <si>
    <t>Retorno Esperado</t>
  </si>
  <si>
    <t>Desvío Estandar</t>
  </si>
  <si>
    <t>T Bills</t>
  </si>
  <si>
    <t>0,5 Best+0,5 Tbills</t>
  </si>
  <si>
    <t>Regla 4</t>
  </si>
  <si>
    <t xml:space="preserve">Después de Investigar la industria del azucar y del caramelo, se descubre que durante los años de escasez de azúcar, SugarKane,  </t>
  </si>
  <si>
    <t>una gran empresa de azúcar hawaiana, cosecha beneficios inusuales y su precio de las acciones se dispara.</t>
  </si>
  <si>
    <t>Un análisis de escenario de las acciones de SugarKane se ve así:</t>
  </si>
  <si>
    <t>Sugar</t>
  </si>
  <si>
    <t xml:space="preserve">SugarKane ofrece un excelente potencial de cobertura para los tenedores de las mejores acciones debido a su retorno es más alta </t>
  </si>
  <si>
    <t>precisamente cuando el retorno de Best es el más bajo, durante una crisis de azúcar.</t>
  </si>
  <si>
    <t>Supongamos que invertimos de este modo:</t>
  </si>
  <si>
    <t>de su dinero en Sugar Kane</t>
  </si>
  <si>
    <t>0,5 Best+0,5 Sugar</t>
  </si>
  <si>
    <t>Resumen de la rentabilidad y el riesgo de las tres alternativas :</t>
  </si>
  <si>
    <t>Retorno Esperdo</t>
  </si>
  <si>
    <t>Todo en Best Candy</t>
  </si>
  <si>
    <t>50% Best Candy y 50% T Bills</t>
  </si>
  <si>
    <t>50% Best Candy y 50% Sugar Kane</t>
  </si>
  <si>
    <t>=(C91*(C92-D101)^2+D91*(D92-D101)^2+E91*(E92-D101)^2)^(1/2)</t>
  </si>
  <si>
    <t xml:space="preserve">La cartera de cobertura con SugarKane domina claramente la simple estrategia de reducción de riesgos de invertir en T-bills seguros. </t>
  </si>
  <si>
    <t>Tiene mayor expectativa retorno y desviación estándar inferior a la mitad de la cartera de T-bill.</t>
  </si>
  <si>
    <t>Para cuantificar el potencial de cobertura o diversificación de un activo, utilizamos los covarianza y correlación.</t>
  </si>
  <si>
    <t>La covarianza mide cuánto los rendimientos de dos los activos se mueven en tándem.</t>
  </si>
  <si>
    <t>Para medir la covarianza, miramos las "sorpresas" de retorno, o las desviaciones de las expectativas valor, en cada escenario.</t>
  </si>
  <si>
    <t>&gt; 0 si las dos acciones se mueven juntas en el escenario</t>
  </si>
  <si>
    <t>&lt; 0 si las dos acciones se mueven en forma opuesta en el escenario</t>
  </si>
  <si>
    <t>Cerca de 0 no habría relación</t>
  </si>
  <si>
    <t>Entonces una buena medida sería ver que pasa en promedio en todos los escenarios</t>
  </si>
  <si>
    <t>Si tuviera una serie de rendimiento en distintos t,</t>
  </si>
  <si>
    <t>Una estadística más fácil de interpretar que la covarianza es el coeficiente de correlación</t>
  </si>
  <si>
    <t>Un coeficiente de correlación de -1 indica una relación lineal negativa perfecta</t>
  </si>
  <si>
    <t>Un coeficiente de correlación de +1 indica una relación lineal positiva perfecta.</t>
  </si>
  <si>
    <t>Un coeficiente de correlación de 0 indica ausencia de relación lineal.</t>
  </si>
  <si>
    <t>Regla 5</t>
  </si>
  <si>
    <t xml:space="preserve">destaca el efecto de la covarianza sobre el riesgo de la cartera. </t>
  </si>
  <si>
    <t xml:space="preserve">Una covarianza positiva  aumenta la varianza de la cartera </t>
  </si>
  <si>
    <t>y una covarianza negativa actúa para reducir el riesgo.</t>
  </si>
  <si>
    <t>PORTFOLIO</t>
  </si>
  <si>
    <t>Ejemplo</t>
  </si>
  <si>
    <t>correlacion negativa</t>
  </si>
  <si>
    <t>una empresa que reacciona de forma inversa a otra en la misma situacion</t>
  </si>
  <si>
    <t>COVARIANZA</t>
  </si>
  <si>
    <t xml:space="preserve">   </t>
  </si>
  <si>
    <t>/beta = cov() / (var de mercado)^2</t>
  </si>
  <si>
    <t>""2CAPM</t>
  </si>
  <si>
    <t>RELACION DE LOS ELEMENTOS</t>
  </si>
  <si>
    <t>COEF DE CORRELACION</t>
  </si>
  <si>
    <t>cov (i j)</t>
  </si>
  <si>
    <t>sqrt var i * sqrt var j</t>
  </si>
  <si>
    <t>coef = -1</t>
  </si>
  <si>
    <t>relacion negativa perfecta</t>
  </si>
  <si>
    <t>un rendimiento bajo de sugar es un rendimeinto bajo de best</t>
  </si>
  <si>
    <t>, -----&gt; 18:40</t>
  </si>
  <si>
    <t>VARIANZA</t>
  </si>
  <si>
    <t>Retorno esperado, varianzas covarianzas de Activos Individuales - Fórmulas propias</t>
  </si>
  <si>
    <t>Activos:</t>
  </si>
  <si>
    <t>YPFD.BA</t>
  </si>
  <si>
    <t>Timestamp</t>
  </si>
  <si>
    <t>Trade Close</t>
  </si>
  <si>
    <t>LEDE.BA</t>
  </si>
  <si>
    <t>PORTFOLIOS EFICIENTES</t>
  </si>
  <si>
    <t>MARKOWITZ</t>
  </si>
  <si>
    <t>ASIGNACION DE CAPITAL ENTRE ACTIVO RIESGOSO Y UNO RISK FREE</t>
  </si>
  <si>
    <t>Retorno</t>
  </si>
  <si>
    <t>VALOR ESPERADO</t>
  </si>
  <si>
    <t>SPX</t>
  </si>
  <si>
    <t>GE.N</t>
  </si>
  <si>
    <t>E(SPX)</t>
  </si>
  <si>
    <t>E(GE.N)</t>
  </si>
  <si>
    <t>VAR(SPX)</t>
  </si>
  <si>
    <t>VAR(GE.N)</t>
  </si>
  <si>
    <t>CORRELACION</t>
  </si>
  <si>
    <t>VARIAZA</t>
  </si>
  <si>
    <t>(Rspx - E(SPX))</t>
  </si>
  <si>
    <t>(Rspx - E(SPX))^2</t>
  </si>
  <si>
    <t>Rspx</t>
  </si>
  <si>
    <t>Rgen</t>
  </si>
  <si>
    <t>(Rgen - E(GEN))^2</t>
  </si>
  <si>
    <t>standard dev SPX</t>
  </si>
  <si>
    <t>standard dev GEN</t>
  </si>
  <si>
    <t>(Rgen - E(GEN))</t>
  </si>
  <si>
    <t>Portfolio</t>
  </si>
  <si>
    <t>E(P)</t>
  </si>
  <si>
    <t>standard (P)</t>
  </si>
  <si>
    <t>GE</t>
  </si>
  <si>
    <t>var (P)</t>
  </si>
  <si>
    <t>ESPERANZA</t>
  </si>
  <si>
    <t>VAR</t>
  </si>
  <si>
    <t>S&amp;P 500</t>
  </si>
  <si>
    <t>GRAFICO</t>
  </si>
  <si>
    <t>DES</t>
  </si>
  <si>
    <t>CMV</t>
  </si>
  <si>
    <t>30% = w_1^2*var_1+w_2*var_2+2*(w_1*w_2*std_1*std_2*corr)</t>
  </si>
  <si>
    <t>PORTFOLIO 2</t>
  </si>
  <si>
    <t>Zvi Bodie &amp; Alex Kane &amp; Alan Marcus. (2004) Investments, Quinta Edición. España: MacGraw Hill. Capítulos 5, 6 y 7.</t>
  </si>
  <si>
    <t xml:space="preserve">Zvi Bodie &amp; Alex Kane &amp; Alan Marcus. (2004) Investments, Quinta Edición. España: MacGraw Hill. Capítulos 8. </t>
  </si>
  <si>
    <t>MATEMATICA DE PORTFOLIOS</t>
  </si>
  <si>
    <t>50% invertido en Best Candy</t>
  </si>
  <si>
    <t>CRISIS</t>
  </si>
  <si>
    <t>BEARISH</t>
  </si>
  <si>
    <t>BULLISH</t>
  </si>
  <si>
    <t>Posibles escenarios del retorno de Best Candy</t>
  </si>
  <si>
    <t>HUMANEX =</t>
  </si>
  <si>
    <t>Reglas para las propiedades de activos riesgosos y portfolios</t>
  </si>
  <si>
    <t>REGLA 1</t>
  </si>
  <si>
    <t>Retorno esperado</t>
  </si>
  <si>
    <t>E(R_best)</t>
  </si>
  <si>
    <t>REGLA 2</t>
  </si>
  <si>
    <t>Varianza</t>
  </si>
  <si>
    <t>Desvio Estandar</t>
  </si>
  <si>
    <t>REGLA 3</t>
  </si>
  <si>
    <t>Retorno de un portfolio</t>
  </si>
  <si>
    <t>Si Humanex invierte el otro 50% en T-Bills Risk-free</t>
  </si>
  <si>
    <t>con retorno</t>
  </si>
  <si>
    <t xml:space="preserve">El retorno del portfolio es el promedio ponderado (por el peso en el portfolio) </t>
  </si>
  <si>
    <t>de los retornos esperados de cada activo que lo constituye</t>
  </si>
  <si>
    <t>sin riesgo</t>
  </si>
  <si>
    <t>Este tipo de porfolios tienen como desvio estandar =</t>
  </si>
  <si>
    <t>desvio del activo riesgoso * proporcion del portfolio invertida en ese activo</t>
  </si>
  <si>
    <t>SD(Humanex)</t>
  </si>
  <si>
    <t>Esencialmente, está reduciendo su exposicion al riesgo a la mitad</t>
  </si>
  <si>
    <t>ya que el desvio estandard mide que tanto variarían los retornos</t>
  </si>
  <si>
    <t>como la mitad del portfolio no tiene riesgo y la otra mitad si</t>
  </si>
  <si>
    <t>entonces riesgo del porfolio es la mitad del riesgo de la porcion riesgosa</t>
  </si>
  <si>
    <t>Reducir la exposicion al riesgo reduce el retorno esperado tambien</t>
  </si>
  <si>
    <t>E(R_Best)</t>
  </si>
  <si>
    <t>E(R_Humanex)</t>
  </si>
  <si>
    <t>SD(Best)</t>
  </si>
  <si>
    <t>Var(Best)</t>
  </si>
  <si>
    <t>PRIMA DE RIESGO</t>
  </si>
  <si>
    <t>E(R_TBill)</t>
  </si>
  <si>
    <t>MITAD MITAD</t>
  </si>
  <si>
    <t>SOLO BEST</t>
  </si>
  <si>
    <t>La reduccion en retorno esperado de invertir todo en Best a hacer mitad uno mitad otro es la prima de riesgo</t>
  </si>
  <si>
    <t>Perdida entre Humanex y Best</t>
  </si>
  <si>
    <t>Diferencia en la prima de riesgo</t>
  </si>
  <si>
    <t>REGLA 4</t>
  </si>
  <si>
    <t>Dos activos riesgosos</t>
  </si>
  <si>
    <t>Un activo riesgoso y otro sin riesgo</t>
  </si>
  <si>
    <t>Caso de rendimientos independientes</t>
  </si>
  <si>
    <t>Covarianzas son iguales a 0</t>
  </si>
  <si>
    <t>Interesa ver el efecto de diversificar</t>
  </si>
  <si>
    <t>(tener muchos activos)</t>
  </si>
  <si>
    <t>Como covarianza es 0 no le sumo</t>
  </si>
  <si>
    <t xml:space="preserve"> 2*(w w sigma sigma p)</t>
  </si>
  <si>
    <t>N = cantidad de eactivos</t>
  </si>
  <si>
    <t>lim as n-&gt; infty ; todo tiende a 0</t>
  </si>
  <si>
    <t>Caso de rendimientos NO independientes</t>
  </si>
  <si>
    <t>quiero sumar las varianzas</t>
  </si>
  <si>
    <t>no queres que sean iguales porque ya las sumaste antes</t>
  </si>
  <si>
    <t>Es lo mismo esto</t>
  </si>
  <si>
    <t>reescribir 1/N * 1/N de esa forma</t>
  </si>
  <si>
    <t>es mas. facil</t>
  </si>
  <si>
    <t>N * (N-1) cantidad de covarianzas</t>
  </si>
  <si>
    <t>Covarianzas promedio</t>
  </si>
  <si>
    <t>Si n -&gt; infty ; el var del portfolio tiende a la cov. promedio</t>
  </si>
  <si>
    <t>Portfolios Eficientes</t>
  </si>
  <si>
    <t>El objetivo es buscar la frontera eficiente</t>
  </si>
  <si>
    <t>Frontera eficiente</t>
  </si>
  <si>
    <t>EL objetivo es estar lo mas alto de E(R)</t>
  </si>
  <si>
    <t>y mas bajo de sigma posible</t>
  </si>
  <si>
    <t>Si esta es la forntera de psiblidadad</t>
  </si>
  <si>
    <t>lo eficiente va aser donde cruza la recta</t>
  </si>
  <si>
    <t>Capital allocation line (posibles portfolios)</t>
  </si>
  <si>
    <t>Maximizar sharpe</t>
  </si>
  <si>
    <t>Portfolio Tangente</t>
  </si>
  <si>
    <t xml:space="preserve">CAPM </t>
  </si>
  <si>
    <t>Modelo de Pricing</t>
  </si>
  <si>
    <t>Busco tasas de descuento para activos</t>
  </si>
  <si>
    <t>Se está en equilibiro</t>
  </si>
  <si>
    <t>Todos están con la alocacion que maximiza su utilidad</t>
  </si>
  <si>
    <t>PORTFOLIO: CAPM</t>
  </si>
  <si>
    <t>limpiearse : que la cantidad ofrecida sea igual a la demandada</t>
  </si>
  <si>
    <t>nadie tiene incentivos a cambiar</t>
  </si>
  <si>
    <t xml:space="preserve">Damodaran, Aswath. “Narrative and numbers. The value of stories in business”, Columbia business School Publishing, 2017. Capítulos 7, 8 y 9. </t>
  </si>
  <si>
    <t xml:space="preserve">Stowe, John D.; Robinson, Thomas R.; McLeavey, Dennis W.; Pinto, Jerald E. .Equity Asset Valuation. CFA Institute Investment Series, John Wiley And Sons, 2007. Capítulo 1 y 2. </t>
  </si>
  <si>
    <t xml:space="preserve">Guillermo López Dumrauf "Cálculo Financiero Aplicado" (Un enfoque Profesional), 2o Ed. actualizada y ampliada. Edit. La Ley, 2006 (reimpresión 2009) Capitulo 7. </t>
  </si>
  <si>
    <t>Mercados de Acciones Local e internacional. Valuación intrínseca uilizando modelos de DDM, FCFE y FCFF.</t>
  </si>
  <si>
    <t>Modelos de equilibrio en el Mercado de Capitales. Evaluación de la perfomance de carteras de inversiones.</t>
  </si>
  <si>
    <t>Rentabilidad y Riesgo de carteras. Construcción de carteras eficientes.</t>
  </si>
  <si>
    <t>RENTA VARIABLE 2</t>
  </si>
  <si>
    <t>RENTA VARIABLE 1</t>
  </si>
  <si>
    <t>PORTFOLIO 1</t>
  </si>
  <si>
    <t>Análisis Fundamental: valuación Relativa. Screening de acciones</t>
  </si>
  <si>
    <t xml:space="preserve">Damodaran, Aswath. “Investment Valuation: Tools and Techniques for Determining the Value of Any Asset”, John Wiley &amp; Sons, 1996. Capítulos 14,15 y 16 </t>
  </si>
  <si>
    <t>RENTA VARIABLE 3</t>
  </si>
  <si>
    <t>Análisis Técnico: figuras técnicas e indicadores cuantitativos.</t>
  </si>
  <si>
    <t xml:space="preserve">CFA Institute. Ethical and Professional Standards and Quantitative Methods. CFA Program Curriculum, Level I, volume 1, 2011. Reading 12 </t>
  </si>
  <si>
    <t>EFICIENCIA</t>
  </si>
  <si>
    <t>Concepto de eficiencia de mercados. Formas de eficiencia de mercados. Anomalías en los mercados y behavioral finance. Filosofias de Inversión: Value invector, Growth Investor y momentum investor.</t>
  </si>
  <si>
    <t xml:space="preserve">Damodaran, A. (2012). Investment philosophies: successful strategies and the investors who made them work (2a ed.). New Jersey: Wiley. Capítulo 6 </t>
  </si>
  <si>
    <t>Benninga, Simon. “Financial Modelling”. The MIT Press, 1999. Capítulo 7.</t>
  </si>
  <si>
    <t>Marín, José y Rubio, Gonzalo. “Economía Financiera”. Editor: Antoni Bosch, Barcelona 2001. Capítulos 6</t>
  </si>
  <si>
    <t>Benninga, Simon. “Financial Modelling”. The MIT Press, 1999. Capítulo 5 y 6.</t>
  </si>
  <si>
    <t>Marín, José y Rubio, Gonzalo. “Economía Financiera”. Editor: Antoni Bosch, Barcelona 2001. Capítulos 5</t>
  </si>
  <si>
    <t>Kaye, Michael. “The Standard &amp; Poor's Guide to Selecting Stocks”. McGraw-Hill, 2006. Capítulos 4,5,6,7 y 8.</t>
  </si>
  <si>
    <t>Murphy, John. “Technical Analysis of the Financial Markets”. New York Institute of Finance; SUB UPD EX edition , 1999</t>
  </si>
  <si>
    <t>CFA Institute. Equity and Fixed Income. CFA Program Curriculum, Level I, volume 5, 2011. Reading 57</t>
  </si>
  <si>
    <t>SUPUESTOS CAPM</t>
  </si>
  <si>
    <t>Todos resuelven el mismo problema</t>
  </si>
  <si>
    <t>pero entonces eligirian el mismo portfolio eficiente</t>
  </si>
  <si>
    <t>// todos esperan que pase lo mismo en el futuro</t>
  </si>
  <si>
    <t>tomadores de precios</t>
  </si>
  <si>
    <t>solamente acpetan el precio: no los pueden modificiar</t>
  </si>
  <si>
    <t>CAPITAL ALLOCATION LINE</t>
  </si>
  <si>
    <t>Igual que en markoqitz</t>
  </si>
  <si>
    <t xml:space="preserve">el equilibrio general lleva a que </t>
  </si>
  <si>
    <t>portfolio tangente = portfolio de mercado</t>
  </si>
  <si>
    <t>Consecuencia de equilibrio</t>
  </si>
  <si>
    <t>Todos eligen el mimso porfolio de mercados</t>
  </si>
  <si>
    <t>Esa es la security market line</t>
  </si>
  <si>
    <t>(es una consecuancia de las assumptions)</t>
  </si>
  <si>
    <t>Derivacion de  Security Market Line</t>
  </si>
  <si>
    <t>Combinar riskfree con uno riesgoso</t>
  </si>
  <si>
    <t>Precio del riesgo</t>
  </si>
  <si>
    <t>Riesgo</t>
  </si>
  <si>
    <t>DELTA + lo que vendes de riskfree y compras e activo de mercado</t>
  </si>
  <si>
    <t>E(R_Kane)</t>
  </si>
  <si>
    <t>Var(Kane)</t>
  </si>
  <si>
    <t>SD(Kane)</t>
  </si>
  <si>
    <t>El retorno de kane es mas alto cuando el de Best es mas bajo</t>
  </si>
  <si>
    <t>SugarKane:</t>
  </si>
  <si>
    <t>Tienen volatilidad mas o mnos parecida</t>
  </si>
  <si>
    <t>Best:</t>
  </si>
  <si>
    <t xml:space="preserve">It has h1gher expected retum and lower standard deviation than the one-half T-bill portfolio. </t>
  </si>
  <si>
    <t>The numbers speak for themselves.</t>
  </si>
  <si>
    <t xml:space="preserve">The hedge portfolio including SugarKane clearly dorninates the simple risk-reduction strategy of investing in safe T-bills. </t>
  </si>
  <si>
    <t>Covarianza</t>
  </si>
  <si>
    <t xml:space="preserve">To quantify the hedging or diversification potential of an asset, </t>
  </si>
  <si>
    <t>Correlacion</t>
  </si>
  <si>
    <t>COV(Best, Kane) =</t>
  </si>
  <si>
    <t>Un estadisitico que hace mas facil interpretar el valor de la covarianza</t>
  </si>
  <si>
    <t>está entre -1 y 1</t>
  </si>
  <si>
    <t>-1 = correlacion negativa perfecta</t>
  </si>
  <si>
    <t>1 = correlacion positiva perfect</t>
  </si>
  <si>
    <t>Varianza con dos activos riesgosos</t>
  </si>
  <si>
    <t>E(R_Kane+Best)</t>
  </si>
  <si>
    <t>Var(Kane+Best)</t>
  </si>
  <si>
    <t>SD(Kane+Best)</t>
  </si>
  <si>
    <t>CORR(Best, Kane) =</t>
  </si>
  <si>
    <t>VAR(Best, Kane) =</t>
  </si>
  <si>
    <t>Capital Allocation between the Risky Asset and the Risk-Free Asset</t>
  </si>
  <si>
    <t>CAPITAL ALLOCATION DECISIONS</t>
  </si>
  <si>
    <t>managing risk-return trade-off</t>
  </si>
  <si>
    <t>que proporcion del portfolio poner en titulos riesgosos de alto retorno vs titulos seguros con bajo retorno</t>
  </si>
  <si>
    <t>como se distribuyen las inversiones riesgosas en distintas clases de activos ej, stocks bonds real estate</t>
  </si>
  <si>
    <t>SECURITY SELECTION DECISION</t>
  </si>
  <si>
    <t>ASSET ALLOCATION DECISION</t>
  </si>
  <si>
    <t>que titulos en particular seleccionar en particular de cada clase de activos</t>
  </si>
  <si>
    <t>top down analysiis:</t>
  </si>
  <si>
    <t xml:space="preserve">When investors partake in frequent capital or asset allocation revisions, they are called market timers. </t>
  </si>
  <si>
    <t>CAPITAL ALLOCATION PROBLEM</t>
  </si>
  <si>
    <t>1. determinar el tradoff entre riesgo y retorno para elegir como dividir entre riesgosas y no riesgosas</t>
  </si>
  <si>
    <t>2. el nivel de aversion al riesgo va a mostrar como se van a seleccionar</t>
  </si>
  <si>
    <t xml:space="preserve">
When we shift wealth from the risky portfolio to the risk-free asset, we do not change the relative proportions of the various risky assets within the risky portfolio.</t>
  </si>
  <si>
    <t>Rather, we reduce the relative weight of the risky portfolio as a whole in favor of risk-
free assets.</t>
  </si>
  <si>
    <t>Ejemplo portfolio</t>
  </si>
  <si>
    <t>Valor</t>
  </si>
  <si>
    <t>risk free</t>
  </si>
  <si>
    <t>risky</t>
  </si>
  <si>
    <t>IBM</t>
  </si>
  <si>
    <t>GM</t>
  </si>
  <si>
    <t>risk weight</t>
  </si>
  <si>
    <t>riskfree weight</t>
  </si>
  <si>
    <t>ibm weight</t>
  </si>
  <si>
    <t>PESO GENERAL</t>
  </si>
  <si>
    <t>gm weight</t>
  </si>
  <si>
    <t>pasar de 0,7 riesgoso a 0,56 riesgoso</t>
  </si>
  <si>
    <t>risky termina siendo</t>
  </si>
  <si>
    <t xml:space="preserve">del tol p_risky se van </t>
  </si>
  <si>
    <t>y eso se usa para comprar mas risk free</t>
  </si>
  <si>
    <t>riskfree termina siendo</t>
  </si>
  <si>
    <t>tambien</t>
  </si>
  <si>
    <t>300000 * (1-0,56 )</t>
  </si>
  <si>
    <t>42000 + 90000</t>
  </si>
  <si>
    <t>SE DEJARON LAS PROPORCIONES DE CADA ACTIVO EN LA PARTE RIESGOSA SIN CAMBIAR</t>
  </si>
  <si>
    <t>de ibm se van</t>
  </si>
  <si>
    <t>de gm se van</t>
  </si>
  <si>
    <t>queda</t>
  </si>
  <si>
    <t>300000 * 0,56</t>
  </si>
  <si>
    <t xml:space="preserve">SI SE DECIDE REDUCIR LA PROPOCION DEL TOTAL RIESGOSA </t>
  </si>
  <si>
    <t>210000 - 168000</t>
  </si>
  <si>
    <t>(que se agregan al riskfree)</t>
  </si>
  <si>
    <t>SIGUE SIENDO</t>
  </si>
  <si>
    <t xml:space="preserve">Rather than thinking of our risky holdings as IBM and GM stock separately, </t>
  </si>
  <si>
    <t xml:space="preserve">we may view our holdings as if they were in a single fund that holds IBM and GM in fixed pro- portions. </t>
  </si>
  <si>
    <t>El fondo riesgoso es un activo por si mimso aparte que consiste de una proporcion fija de activos dentro de ella</t>
  </si>
  <si>
    <t xml:space="preserve">As long as we do not alter the weights of each stock within the risky portfolio, </t>
  </si>
  <si>
    <t xml:space="preserve">the prob- ability distribution of the rate of return on the risky portfolio remains unchanged by the asset reallocation. </t>
  </si>
  <si>
    <t>What will change is the probability distribution of the rate of retum on the complete portfolio that consists of the risky asset and the risk-free asset.</t>
  </si>
  <si>
    <t>CAP 5 )</t>
  </si>
  <si>
    <t>CAP 6 )</t>
  </si>
  <si>
    <t>Zvi Bodie &amp; Alex Kane &amp; Alan Marcus. (2004) Investments, Quinta Edición. España: MacGraw Hill. Capítulo 12</t>
  </si>
  <si>
    <t>E(Rp)</t>
  </si>
  <si>
    <t>SD(Rp)</t>
  </si>
  <si>
    <t>Rf</t>
  </si>
  <si>
    <t>risk premium</t>
  </si>
  <si>
    <t>w invertido en risky a</t>
  </si>
  <si>
    <t>y</t>
  </si>
  <si>
    <t>invertido en rf</t>
  </si>
  <si>
    <t>1-y</t>
  </si>
  <si>
    <t>Rc</t>
  </si>
  <si>
    <t>y*r_p + (1-y) * r_f</t>
  </si>
  <si>
    <t>r_p</t>
  </si>
  <si>
    <t>risky rate of return</t>
  </si>
  <si>
    <t>E(Rc)</t>
  </si>
  <si>
    <t>y*E(Rp) + (1-y) * r_f</t>
  </si>
  <si>
    <t>y*E(Rp) + r_f - y*r_f</t>
  </si>
  <si>
    <t xml:space="preserve">r_f - y*r_f + y*E(Rp) </t>
  </si>
  <si>
    <t>r_f - y *( r_f +E(Rp) )</t>
  </si>
  <si>
    <t>r_f + y *( r_f - E(Rp) )</t>
  </si>
  <si>
    <t>lo de ahi es el risk premium!</t>
  </si>
  <si>
    <t>La tasa de retorno BASE de cualquier portfiolio es el retorno risk free</t>
  </si>
  <si>
    <t>Además de eso, se ESPERA que gane una prima de riesgo que depende de:</t>
  </si>
  <si>
    <t>el risk premium del activo riesgoso en el portfolio (P: activo riesgoso, [que es un portfolio con activos riesgosos en realdiad] )</t>
  </si>
  <si>
    <t>la proporcion del portfolio completo que esta invertida en activos riesgosos</t>
  </si>
  <si>
    <t>Retorno total de la cartera</t>
  </si>
  <si>
    <t>REAL</t>
  </si>
  <si>
    <t>Retorno ESPERADO de la cartera</t>
  </si>
  <si>
    <r>
      <t xml:space="preserve">Investors are assumed to be risk averse and thus unwilling to </t>
    </r>
    <r>
      <rPr>
        <sz val="11"/>
        <color theme="1"/>
        <rFont val="Times"/>
      </rPr>
      <t xml:space="preserve">take on a risky position without a positive risk premium. </t>
    </r>
  </si>
  <si>
    <t>La desviacion estandard del portfolio con un activo riesgoso y uno risk free</t>
  </si>
  <si>
    <t>un activo riesgoso y uno risk free</t>
  </si>
  <si>
    <t>es simlpemente el peso del a ctivo riesgoso por la desviacion de ese activo riesgoso</t>
  </si>
  <si>
    <t>Ahora se pueden plotear las caracteristicas del portfolio como FUNCION DE Y</t>
  </si>
  <si>
    <t>The expected return - standard deviation combination for the risk-free asset, F, appears on the vertical axis because the standard deviation is zero. The risky asset, P, is plotted with a standard deviation, a p = 22% and expected return of 15%. If an investor chooses to invest solely in the risky asset, then y = 1.0, and the resulting portfolio is P. If the chosen position is y = O, then 1 - y = 1.0, and the resulting portfolio is the risk-free portfolio F.</t>
  </si>
  <si>
    <t>Todos los posibles portfolios para valores de y</t>
  </si>
  <si>
    <t>La funcion es esta</t>
  </si>
  <si>
    <t>SDc = SDp * y</t>
  </si>
  <si>
    <t>como funciones de y</t>
  </si>
  <si>
    <t xml:space="preserve"> It also increases portfolio standard deviation at the rate 22%.</t>
  </si>
  <si>
    <t>Increasing the fraction of the overall portfolio invested in the risky asset increases the expected retum by the risk premium which is 8%.</t>
  </si>
  <si>
    <t xml:space="preserve"> The extra return per extra risk is thus 8/22 = .36.</t>
  </si>
  <si>
    <t>risk premium / SDp</t>
  </si>
  <si>
    <t>cuanto aumenta en % el retorno por 1 punto de SD es</t>
  </si>
  <si>
    <t>CAL</t>
  </si>
  <si>
    <t>PENDIENTE : REWARD TO VARIABILITY RATIO</t>
  </si>
  <si>
    <t>E(Rc) = 0,07 + 0,5*0,08</t>
  </si>
  <si>
    <t>si y = 0,5</t>
  </si>
  <si>
    <t>SDc</t>
  </si>
  <si>
    <t>0,05 * 0,22</t>
  </si>
  <si>
    <t>CON UN SHORT podes moverte a la derecha de P</t>
  </si>
  <si>
    <t>ejemplo</t>
  </si>
  <si>
    <t>presupuesto de 300000</t>
  </si>
  <si>
    <t>pide prestado 120000</t>
  </si>
  <si>
    <t>el total 420000 lo invierte en el risky asset</t>
  </si>
  <si>
    <t>leevraged position en el activo riesgoso</t>
  </si>
  <si>
    <t>financiado con un prestamo</t>
  </si>
  <si>
    <t>y = 420000/300000</t>
  </si>
  <si>
    <t>short position</t>
  </si>
  <si>
    <t>Obviamente crece la desviacion estandar</t>
  </si>
  <si>
    <t>TASA SIN RIESGO DE VERDAD</t>
  </si>
  <si>
    <t>nadie puede pedir prestado a la riskfree si no sos el gobierno</t>
  </si>
  <si>
    <t>hay una rf_b</t>
  </si>
  <si>
    <t>ej. 0,09</t>
  </si>
  <si>
    <t>entonces la CAL tiene una pendiente con risk premium menor</t>
  </si>
  <si>
    <t>si la rf_b es mayor</t>
  </si>
  <si>
    <t>y la pendiente es menor</t>
  </si>
  <si>
    <t>por eso la recta tiene otra forma despues de que tiene que</t>
  </si>
  <si>
    <t>empezar a shortearse para proporcionar el portfolio completo</t>
  </si>
  <si>
    <t>a la izquierda de P; él PRESTA a 0,07 al gobierno en risk free</t>
  </si>
  <si>
    <t xml:space="preserve">a la derecha de P; él PIDE PRESTADO a 0,09 </t>
  </si>
  <si>
    <t>asi que y&gt; 1; el inversor esta piediendo prestado para financiar</t>
  </si>
  <si>
    <t>inversiones adicionales en activos riesgoso</t>
  </si>
  <si>
    <t>y si y &gt; 1 ; l pendiente es menor</t>
  </si>
  <si>
    <t>"on margin"</t>
  </si>
  <si>
    <t xml:space="preserve">E(Rc) =  r_f + y *( E(Rp)  - r_f ) </t>
  </si>
  <si>
    <t>Pendiente: (premium)/(SDp)</t>
  </si>
  <si>
    <t>RISK AVERSION</t>
  </si>
  <si>
    <t>CAPITAL MARKET LINE</t>
  </si>
  <si>
    <t>qué activos van en P, el portfolio riesgoso</t>
  </si>
  <si>
    <t>estrategia pasiva</t>
  </si>
  <si>
    <t>estategia activa</t>
  </si>
  <si>
    <t>We cal! the capital allocation line provided by one-month T-bills and a broad index of common stocks the capital market line (CML)</t>
  </si>
  <si>
    <t>. A passive strategy generales an investrnent opportunity·set that is represented by the CML.</t>
  </si>
  <si>
    <t>sin analisis directo o intirecto de titulos que se incluyirian</t>
  </si>
  <si>
    <t>CML es la CAL para un money market , o safe tbill, y un fndo que sigue las proporciones de algiun indice real</t>
  </si>
  <si>
    <t>6 )</t>
  </si>
  <si>
    <t>PORTFOLIO RIESGOSO</t>
  </si>
  <si>
    <t>Fuentes de riesgo de un activo</t>
  </si>
  <si>
    <t>1. factores macroeconomicos : inflacion, tasa d e interes, business cycle</t>
  </si>
  <si>
    <t>2. factores especificos a la empresa; contratacion , desarrollo</t>
  </si>
  <si>
    <t>DIVERSIFICACION</t>
  </si>
  <si>
    <t>si bien de los riesgos de 1) no se puede evitar; con otra empresa en el portfolio se escapa del riesgo especifico a la firma</t>
  </si>
  <si>
    <t>solo cuando todo el riesgo de un portfolio es especifico a la firma , ahi se puede reducir riesgo diversificando a niveles arbitrariamente bajos</t>
  </si>
  <si>
    <t>insurance principle</t>
  </si>
  <si>
    <t>EJEMPLO PORTFOLIO CON DOS ACTIVOS</t>
  </si>
  <si>
    <t>D</t>
  </si>
  <si>
    <t>long term bonds portfolio</t>
  </si>
  <si>
    <t>E</t>
  </si>
  <si>
    <t>Equities porfolio</t>
  </si>
  <si>
    <t>r_p =wD * rD + wE * rE</t>
  </si>
  <si>
    <t>la varianza del portfolio es elerighted average de la suma de covarianzas y cada peso es el produco de la proporcion en el producto con si mismo</t>
  </si>
  <si>
    <t>si la correlacion es 1</t>
  </si>
  <si>
    <t>entonces la varianza del portfolio es</t>
  </si>
  <si>
    <t>en todos los demas casos : cuando la correlacion es menos que 1; entonces la desviacion del portfolio va a ser menos que el promedio ponderado de las desviaciones que lo componen</t>
  </si>
  <si>
    <t>Because the portfolio expected return is always the weighted average of its component expected returns, whereas its
standard deviation is less than the weighted average of the componen! standard deviations, porifolios of less than peifectly correlated assets always offer better risk-return opportunities than the individual component securities on their own.</t>
  </si>
  <si>
    <t>la desviacion estandar d eun portfoli ode acivos es menos que el promedio ponderado de los desvios de los activos que lo componen</t>
  </si>
  <si>
    <t>a menos correlacion mas eficiencia</t>
  </si>
  <si>
    <t xml:space="preserve">en el caso que la correlacion sea -1; la desviacion del portfolio va ser la mas baja que puede ser </t>
  </si>
  <si>
    <t>perfectly hedge</t>
  </si>
  <si>
    <t>CON EL EJEMPLO</t>
  </si>
  <si>
    <t>la desviacion va a cambiar con distintos pesos</t>
  </si>
  <si>
    <t xml:space="preserve">PROMEDIO </t>
  </si>
  <si>
    <t>STANDARD</t>
  </si>
  <si>
    <t>Column 1</t>
  </si>
  <si>
    <t>Column 2</t>
  </si>
  <si>
    <t>ER</t>
  </si>
  <si>
    <t>CORREL</t>
  </si>
  <si>
    <t>WEIGHTS</t>
  </si>
  <si>
    <t>SD con p = 0.3</t>
  </si>
  <si>
    <t>Portfolio de minima varianza</t>
  </si>
  <si>
    <t>SDmin &lt; cualquiera de los dos por si solos</t>
  </si>
  <si>
    <t>efecto de la diversificaccion\</t>
  </si>
  <si>
    <t>con p = 1; no hay ventaja en diversificar</t>
  </si>
  <si>
    <t>el desvio del portfolio es el promedio ponderado</t>
  </si>
  <si>
    <t>de los desvios que lo componen</t>
  </si>
  <si>
    <t>Correlacion = 0</t>
  </si>
  <si>
    <t>la diversificacion sí es efectiva</t>
  </si>
  <si>
    <t>el riesgo del portfolio es mas bajo</t>
  </si>
  <si>
    <t>CAPM</t>
  </si>
  <si>
    <t>7 )</t>
  </si>
  <si>
    <t>Correlacion = -1 : se puede llegar a cov 0</t>
  </si>
  <si>
    <t>Relacion entre retorno y riesgo del portgolio - dados los parametros</t>
  </si>
  <si>
    <t>PORTFOLIO OPPORTUNITY SETS</t>
  </si>
  <si>
    <t>Opportunity set para p = 0.3</t>
  </si>
  <si>
    <t>Son las combinaciones de retorno esperado  desviacion estandar para</t>
  </si>
  <si>
    <t>todos los portfolios que se pueden construir a partir de dos  activos disponibles</t>
  </si>
  <si>
    <t>Asset allocation with stocks and bonds and bills</t>
  </si>
  <si>
    <t>Con uno seguro y dos riesgosos</t>
  </si>
  <si>
    <t xml:space="preserve">los dos seguros tienen un opportunity set </t>
  </si>
  <si>
    <t>esos juntos + rf tienen un CAL</t>
  </si>
  <si>
    <t>generalizacion para muchos activos</t>
  </si>
  <si>
    <t>Next, we identify the optima! portfalio of risky assets by finding the portfalio weights that result in the steepest CAL.</t>
  </si>
  <si>
    <t xml:space="preserve">First, we identify the risk-return combinations available from the set of risky assets. </t>
  </si>
  <si>
    <t xml:space="preserve"> Finally, we choose an appropriate complete port- falio by mixing the risk-free asset with the optima! risky portfolio. </t>
  </si>
  <si>
    <t>1. risk return oportunities</t>
  </si>
  <si>
    <t>es la frontera de minima varianza</t>
  </si>
  <si>
    <t>el grafico con la menor varianza posible para cierto retorno</t>
  </si>
  <si>
    <t>Siempre los activos por si solos van a ser mas varianza que las combinaciones</t>
  </si>
  <si>
    <t>se descarta la parte de abajo y se queda la efficient frontier</t>
  </si>
  <si>
    <t>2. ahora con el risk free asset</t>
  </si>
  <si>
    <t>busca la cal con mayor reward to variability (la de mayor penidente)</t>
  </si>
  <si>
    <t>3. un mix apropiado entre P y T-bills</t>
  </si>
  <si>
    <t>DE NUEVO</t>
  </si>
  <si>
    <t>1. se necesitan las estimaciones de retorno esperado de cada titulo y estimaciones de la matriz de covarianzas</t>
  </si>
  <si>
    <t>el retorno esperado</t>
  </si>
  <si>
    <t>datos de la matriz de covarianzas</t>
  </si>
  <si>
    <t>con un tiempo horizonte; se pueden hacer estimaciones a ese horizonte</t>
  </si>
  <si>
    <t>ej. hold un año</t>
  </si>
  <si>
    <t>con n titulos</t>
  </si>
  <si>
    <t>en t_0, hay precios p0_1 .... p0_n</t>
  </si>
  <si>
    <t>y se hacen predicciones</t>
  </si>
  <si>
    <t>en t_0, hay precios E(p1_1) ....E( p1_n )</t>
  </si>
  <si>
    <t>y dividendos</t>
  </si>
  <si>
    <t>ahora se tienen.n estimaciones de E(r_i)</t>
  </si>
  <si>
    <t>y una matriz de n x n con las covarianzas</t>
  </si>
  <si>
    <t>y los n elementos diagonales son las varianzas</t>
  </si>
  <si>
    <t>n^2 - n ) / 2 elementos son estimaciones de covarianzas</t>
  </si>
  <si>
    <t>auch</t>
  </si>
  <si>
    <t>n(n-1) / 2</t>
  </si>
  <si>
    <t>y ahora se pueden calcular los pesos</t>
  </si>
  <si>
    <t xml:space="preserve">CAPITAL ALLOCATION AND SEPARATION </t>
  </si>
  <si>
    <t>ahora introducimos el activo sin riesgo</t>
  </si>
  <si>
    <t>SEPARATION PROPERTY</t>
  </si>
  <si>
    <t>la eleccion de portfolio se puede separar en dos tareas idependeibtes</t>
  </si>
  <si>
    <t>1. determinar el portfolio riesgoso P optimo: que s el mismo para todos</t>
  </si>
  <si>
    <t>2. decidir encima de la CAL depende de preferencias</t>
  </si>
  <si>
    <t>ASSET ALLOCATION AND SECURITY SELECTION</t>
  </si>
  <si>
    <t>teoria de security seleciton y asset allocation son las mismas</t>
  </si>
  <si>
    <t>8 )</t>
  </si>
  <si>
    <t>para predecir relacion riesgo retorno</t>
  </si>
  <si>
    <t>MODEL ASSUMPTIONS</t>
  </si>
  <si>
    <t>asegurar que los individuos son tan similares como se pueda</t>
  </si>
  <si>
    <t>solo varia la riqueza inicial y la tolerancia al riesgo</t>
  </si>
  <si>
    <t>1 . Hay muchos inversores y la riqueza personal de cada uno es ínfima comparada con la riqueza total de todos los inversres</t>
  </si>
  <si>
    <t>los precios no se ven afectados por sus propios movimientos</t>
  </si>
  <si>
    <t>(competencia perfecta)</t>
  </si>
  <si>
    <t>6 . Todos los inversores analizan las acciones de la misma forma y tienen la misma vision del mundo -- &gt; identicas estimaciones de las probabilidades de cashflow</t>
  </si>
  <si>
    <t>Dado una lista de precios de los titulos, todos derivan la misma lista para encajarla el modelo de markowitz</t>
  </si>
  <si>
    <r>
      <t xml:space="preserve">2 . Todos tienen el mismo </t>
    </r>
    <r>
      <rPr>
        <b/>
        <sz val="12"/>
        <color theme="1"/>
        <rFont val="Calibri"/>
        <family val="2"/>
        <scheme val="minor"/>
      </rPr>
      <t xml:space="preserve">HOLDING PERIOD </t>
    </r>
  </si>
  <si>
    <r>
      <t xml:space="preserve">3 . Solo se invierte en </t>
    </r>
    <r>
      <rPr>
        <b/>
        <sz val="12"/>
        <color theme="1"/>
        <rFont val="Calibri"/>
        <family val="2"/>
        <scheme val="minor"/>
      </rPr>
      <t>PUBLICLY TRADED ASSETS</t>
    </r>
    <r>
      <rPr>
        <sz val="12"/>
        <color theme="1"/>
        <rFont val="Calibri"/>
        <family val="2"/>
        <scheme val="minor"/>
      </rPr>
      <t xml:space="preserve"> (stocks, bonds and risk free borrowing ) : se ignoran otro tipos de inversiones como capital humano ets</t>
    </r>
  </si>
  <si>
    <r>
      <t xml:space="preserve">4 . No se pagan impuestos ni hay </t>
    </r>
    <r>
      <rPr>
        <b/>
        <sz val="12"/>
        <color theme="1"/>
        <rFont val="Calibri"/>
        <family val="2"/>
        <scheme val="minor"/>
      </rPr>
      <t xml:space="preserve">COSTOS DE TRANSACCION </t>
    </r>
    <r>
      <rPr>
        <sz val="12"/>
        <color theme="1"/>
        <rFont val="Calibri"/>
        <family val="2"/>
        <scheme val="minor"/>
      </rPr>
      <t xml:space="preserve">(comisiones, cargos de serivicio ) </t>
    </r>
  </si>
  <si>
    <r>
      <t xml:space="preserve">5 . Todos son </t>
    </r>
    <r>
      <rPr>
        <b/>
        <sz val="12"/>
        <color theme="1"/>
        <rFont val="Calibri"/>
        <family val="2"/>
        <scheme val="minor"/>
      </rPr>
      <t>RACIONALES</t>
    </r>
    <r>
      <rPr>
        <sz val="12"/>
        <color theme="1"/>
        <rFont val="Calibri"/>
        <family val="2"/>
        <scheme val="minor"/>
      </rPr>
      <t xml:space="preserve"> y usan el criterio de media varianza para tener un portfolio optimo</t>
    </r>
  </si>
  <si>
    <r>
      <t xml:space="preserve">Son </t>
    </r>
    <r>
      <rPr>
        <b/>
        <sz val="12"/>
        <color theme="1"/>
        <rFont val="Calibri"/>
        <family val="2"/>
        <scheme val="minor"/>
      </rPr>
      <t>PRICE - TAKERS</t>
    </r>
  </si>
  <si>
    <t xml:space="preserve">entonces tienen la misma esperanza y matriz de covarianzas </t>
  </si>
  <si>
    <t>HOMOGENOUS EXPECTATIONS</t>
  </si>
  <si>
    <t>Portfoio P</t>
  </si>
  <si>
    <t>PROB</t>
  </si>
  <si>
    <t>RETURN</t>
  </si>
  <si>
    <t>Risk Free</t>
  </si>
  <si>
    <t>RISK PREMIUM</t>
  </si>
  <si>
    <t>RISK PREM</t>
  </si>
  <si>
    <t>0.1 = E(P)%  - r_f%</t>
  </si>
  <si>
    <t>0.1 = E(P)%  - 0.05</t>
  </si>
  <si>
    <t>E(p)%</t>
  </si>
  <si>
    <t>Precio P</t>
  </si>
  <si>
    <t>1 )</t>
  </si>
  <si>
    <t xml:space="preserve">a ) </t>
  </si>
  <si>
    <t xml:space="preserve">b ) </t>
  </si>
  <si>
    <t xml:space="preserve">E(rP) </t>
  </si>
  <si>
    <t>c )</t>
  </si>
  <si>
    <t>RISK PREM requerida</t>
  </si>
  <si>
    <t>E(p) exigido</t>
  </si>
  <si>
    <t xml:space="preserve">d ) </t>
  </si>
  <si>
    <t>A mayor sea la prima de riesgo exigida</t>
  </si>
  <si>
    <t>menos va a valer el activo</t>
  </si>
  <si>
    <t>menos va a ser el precio</t>
  </si>
  <si>
    <t>es decir que a mayor retorno esperado exigido (por el mercado)</t>
  </si>
  <si>
    <t>aussi o a menos sea la risk free,</t>
  </si>
  <si>
    <t>2)</t>
  </si>
  <si>
    <t>MAXIMO A para para el cual el risky se preiere a risk free</t>
  </si>
  <si>
    <t>0,08 &lt; 0,1-0,005A0,15^2</t>
  </si>
  <si>
    <t>A &lt;</t>
  </si>
  <si>
    <t>SD(P)</t>
  </si>
  <si>
    <t>r_f</t>
  </si>
  <si>
    <t>x</t>
  </si>
  <si>
    <t xml:space="preserve">U = </t>
  </si>
  <si>
    <t xml:space="preserve">A = </t>
  </si>
  <si>
    <t>: E() - SD()*0,5*3</t>
  </si>
  <si>
    <t>E() =</t>
  </si>
  <si>
    <t>0,05 + SD^2*0,5*3</t>
  </si>
  <si>
    <t>3 )</t>
  </si>
  <si>
    <t>4 )</t>
  </si>
  <si>
    <t>5)</t>
  </si>
  <si>
    <t>4)</t>
  </si>
  <si>
    <t>6)</t>
  </si>
  <si>
    <t>INVERSION</t>
  </si>
  <si>
    <t>SD</t>
  </si>
  <si>
    <t>E(r)</t>
  </si>
  <si>
    <t>U = E(r) - 0,5 * A * SD^2</t>
  </si>
  <si>
    <t>el que de mas retorno</t>
  </si>
  <si>
    <t>investor aversion to risk</t>
  </si>
  <si>
    <t>A</t>
  </si>
  <si>
    <t>es la prima de riesgo</t>
  </si>
  <si>
    <t>9 ) a)</t>
  </si>
  <si>
    <t>b )</t>
  </si>
  <si>
    <t>certainty equivalent rate</t>
  </si>
  <si>
    <t>10)</t>
  </si>
  <si>
    <t xml:space="preserve">E(SP) = </t>
  </si>
  <si>
    <t xml:space="preserve">SD(SP) = </t>
  </si>
  <si>
    <t xml:space="preserve">PREMIUM = </t>
  </si>
  <si>
    <t>T-Bill =</t>
  </si>
  <si>
    <t>risk_premium = Expected - risk_free</t>
  </si>
  <si>
    <t>W_b</t>
  </si>
  <si>
    <t>W_I</t>
  </si>
  <si>
    <t>VAR(P)</t>
  </si>
  <si>
    <t>A = 3</t>
  </si>
  <si>
    <t>U = E - 0,5*A*var</t>
  </si>
  <si>
    <t>11 )</t>
  </si>
  <si>
    <t>12 )</t>
  </si>
  <si>
    <t>A = 5</t>
  </si>
  <si>
    <t>13)</t>
  </si>
  <si>
    <t>Kane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</si>
</sst>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_-* #,##0.0000_-;\-* #,##0.0000_-;_-* &quot;-&quot;??_-;_-@_-"/>
    <numFmt numFmtId="165" formatCode="_-* #,##0.000_-;\-* #,##0.000_-;_-* &quot;-&quot;????_-;_-@_-"/>
    <numFmt numFmtId="166" formatCode="0.000%"/>
    <numFmt numFmtId="167" formatCode="0.00000"/>
    <numFmt numFmtId="168" formatCode="0.000000"/>
    <numFmt numFmtId="171" formatCode="0.0000"/>
  </numFmts>
  <fonts count="22">
    <font>
      <sz val="12"/>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1"/>
      <color rgb="FF212121"/>
      <name val="Inherit"/>
    </font>
    <font>
      <sz val="12"/>
      <color rgb="FF212121"/>
      <name val="Inherit"/>
    </font>
    <font>
      <b/>
      <sz val="11"/>
      <color theme="1"/>
      <name val="Calibri"/>
      <family val="2"/>
      <scheme val="minor"/>
    </font>
    <font>
      <sz val="10"/>
      <color theme="1"/>
      <name val="Calibri"/>
      <family val="2"/>
      <scheme val="minor"/>
    </font>
    <font>
      <b/>
      <i/>
      <u/>
      <sz val="20"/>
      <color theme="1"/>
      <name val="Calibri"/>
      <family val="2"/>
      <scheme val="minor"/>
    </font>
    <font>
      <b/>
      <sz val="16"/>
      <color theme="1"/>
      <name val="Calibri"/>
      <family val="2"/>
      <scheme val="minor"/>
    </font>
    <font>
      <b/>
      <i/>
      <u/>
      <sz val="24"/>
      <color theme="1"/>
      <name val="Calibri"/>
      <family val="2"/>
      <scheme val="minor"/>
    </font>
    <font>
      <sz val="12"/>
      <color theme="1"/>
      <name val="Helvetica"/>
      <family val="2"/>
    </font>
    <font>
      <sz val="12"/>
      <color rgb="FF000000"/>
      <name val="Calibri"/>
      <family val="2"/>
      <scheme val="minor"/>
    </font>
    <font>
      <b/>
      <u/>
      <sz val="12"/>
      <color theme="1"/>
      <name val="Calibri"/>
      <family val="2"/>
      <scheme val="minor"/>
    </font>
    <font>
      <b/>
      <i/>
      <u/>
      <sz val="12"/>
      <color theme="1"/>
      <name val="Calibri"/>
      <family val="2"/>
      <scheme val="minor"/>
    </font>
    <font>
      <i/>
      <sz val="12"/>
      <color theme="1"/>
      <name val="Calibri"/>
      <family val="2"/>
      <scheme val="minor"/>
    </font>
    <font>
      <i/>
      <u/>
      <sz val="12"/>
      <color theme="1"/>
      <name val="Calibri"/>
      <family val="2"/>
      <scheme val="minor"/>
    </font>
    <font>
      <i/>
      <sz val="10"/>
      <color theme="1"/>
      <name val="Calibri"/>
      <family val="2"/>
      <scheme val="minor"/>
    </font>
    <font>
      <i/>
      <sz val="10"/>
      <color rgb="FF000000"/>
      <name val="Calibri"/>
      <family val="2"/>
      <scheme val="minor"/>
    </font>
    <font>
      <sz val="11"/>
      <color theme="1"/>
      <name val="Times"/>
    </font>
    <font>
      <sz val="8"/>
      <name val="Calibri"/>
      <family val="2"/>
      <scheme val="minor"/>
    </font>
    <font>
      <sz val="10"/>
      <color rgb="FFFF0000"/>
      <name val="Calibri"/>
      <family val="2"/>
      <scheme val="minor"/>
    </font>
  </fonts>
  <fills count="8">
    <fill>
      <patternFill patternType="none"/>
    </fill>
    <fill>
      <patternFill patternType="gray125"/>
    </fill>
    <fill>
      <patternFill patternType="solid">
        <fgColor theme="0"/>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92D050"/>
        <bgColor indexed="64"/>
      </patternFill>
    </fill>
    <fill>
      <patternFill patternType="solid">
        <fgColor rgb="FF92D050"/>
        <bgColor rgb="FF000000"/>
      </patternFill>
    </fill>
    <fill>
      <patternFill patternType="solid">
        <fgColor rgb="FFFFFF00"/>
        <bgColor indexed="64"/>
      </patternFill>
    </fill>
  </fills>
  <borders count="5">
    <border>
      <left/>
      <right/>
      <top/>
      <bottom/>
      <diagonal/>
    </border>
    <border>
      <left/>
      <right/>
      <top/>
      <bottom style="medium">
        <color indexed="6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top style="medium">
        <color indexed="64"/>
      </top>
      <bottom style="thin">
        <color indexed="64"/>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90">
    <xf numFmtId="0" fontId="0" fillId="0" borderId="0" xfId="0"/>
    <xf numFmtId="0" fontId="0" fillId="2" borderId="0" xfId="0" applyFill="1"/>
    <xf numFmtId="0" fontId="3" fillId="2" borderId="0" xfId="0" applyFont="1" applyFill="1"/>
    <xf numFmtId="0" fontId="4" fillId="2" borderId="0" xfId="0" applyFont="1" applyFill="1" applyAlignment="1">
      <alignment horizontal="left" vertical="center"/>
    </xf>
    <xf numFmtId="0" fontId="0" fillId="2" borderId="0" xfId="0" applyFill="1" applyAlignment="1">
      <alignment vertical="center" textRotation="90"/>
    </xf>
    <xf numFmtId="0" fontId="5" fillId="0" borderId="0" xfId="0" applyFont="1" applyAlignment="1">
      <alignment horizontal="left" vertical="center"/>
    </xf>
    <xf numFmtId="0" fontId="2" fillId="3" borderId="1" xfId="0" applyFont="1" applyFill="1" applyBorder="1" applyAlignment="1">
      <alignment horizontal="center" vertical="center" wrapText="1"/>
    </xf>
    <xf numFmtId="0" fontId="2" fillId="2" borderId="0" xfId="0" applyFont="1" applyFill="1" applyAlignment="1">
      <alignment horizontal="center"/>
    </xf>
    <xf numFmtId="0" fontId="0" fillId="2" borderId="0" xfId="0" applyFill="1" applyAlignment="1">
      <alignment wrapText="1"/>
    </xf>
    <xf numFmtId="0" fontId="0" fillId="3" borderId="2" xfId="0" applyFill="1" applyBorder="1" applyAlignment="1">
      <alignment wrapText="1"/>
    </xf>
    <xf numFmtId="0" fontId="0" fillId="3" borderId="2" xfId="0" applyFill="1" applyBorder="1" applyAlignment="1">
      <alignment horizontal="center" wrapText="1"/>
    </xf>
    <xf numFmtId="0" fontId="6" fillId="2" borderId="0" xfId="0" applyFont="1" applyFill="1"/>
    <xf numFmtId="9" fontId="0" fillId="2" borderId="0" xfId="0" applyNumberFormat="1" applyFill="1"/>
    <xf numFmtId="0" fontId="0" fillId="2" borderId="0" xfId="0" applyFill="1" applyAlignment="1">
      <alignment horizontal="left"/>
    </xf>
    <xf numFmtId="164" fontId="0" fillId="2" borderId="0" xfId="1" applyNumberFormat="1" applyFont="1" applyFill="1"/>
    <xf numFmtId="9" fontId="0" fillId="2" borderId="0" xfId="2" applyFont="1" applyFill="1"/>
    <xf numFmtId="9" fontId="0" fillId="2" borderId="0" xfId="2" applyFont="1" applyFill="1" applyAlignment="1">
      <alignment horizontal="left"/>
    </xf>
    <xf numFmtId="0" fontId="0" fillId="2" borderId="0" xfId="0" applyFill="1" applyAlignment="1">
      <alignment vertical="center" textRotation="90" wrapText="1"/>
    </xf>
    <xf numFmtId="0" fontId="7" fillId="2" borderId="0" xfId="0" applyFont="1" applyFill="1"/>
    <xf numFmtId="10" fontId="0" fillId="2" borderId="0" xfId="2" applyNumberFormat="1" applyFont="1" applyFill="1"/>
    <xf numFmtId="165" fontId="0" fillId="2" borderId="0" xfId="0" applyNumberFormat="1" applyFill="1"/>
    <xf numFmtId="0" fontId="6" fillId="2" borderId="0" xfId="0" applyFont="1" applyFill="1" applyAlignment="1">
      <alignment horizontal="left"/>
    </xf>
    <xf numFmtId="49" fontId="0" fillId="2" borderId="0" xfId="0" applyNumberFormat="1" applyFill="1"/>
    <xf numFmtId="0" fontId="8" fillId="0" borderId="0" xfId="0" applyFont="1"/>
    <xf numFmtId="0" fontId="3" fillId="2" borderId="0" xfId="0" applyFont="1" applyFill="1" applyAlignment="1">
      <alignment horizontal="center"/>
    </xf>
    <xf numFmtId="0" fontId="0" fillId="4" borderId="0" xfId="0" applyFill="1"/>
    <xf numFmtId="10" fontId="0" fillId="4" borderId="0" xfId="2" applyNumberFormat="1" applyFont="1" applyFill="1"/>
    <xf numFmtId="166" fontId="0" fillId="4" borderId="0" xfId="2" applyNumberFormat="1" applyFont="1" applyFill="1"/>
    <xf numFmtId="164" fontId="0" fillId="4" borderId="0" xfId="0" applyNumberFormat="1" applyFill="1"/>
    <xf numFmtId="164" fontId="0" fillId="2" borderId="0" xfId="0" applyNumberFormat="1" applyFill="1"/>
    <xf numFmtId="14" fontId="0" fillId="2" borderId="0" xfId="0" applyNumberFormat="1" applyFill="1"/>
    <xf numFmtId="43" fontId="0" fillId="3" borderId="0" xfId="1" applyFont="1" applyFill="1"/>
    <xf numFmtId="43" fontId="0" fillId="2" borderId="0" xfId="1" applyFont="1" applyFill="1"/>
    <xf numFmtId="14" fontId="0" fillId="2" borderId="0" xfId="1" applyNumberFormat="1" applyFont="1" applyFill="1"/>
    <xf numFmtId="2" fontId="0" fillId="2" borderId="0" xfId="1" applyNumberFormat="1" applyFont="1" applyFill="1"/>
    <xf numFmtId="0" fontId="9" fillId="3" borderId="0" xfId="0" applyFont="1" applyFill="1"/>
    <xf numFmtId="0" fontId="0" fillId="0" borderId="0" xfId="0" quotePrefix="1"/>
    <xf numFmtId="0" fontId="10" fillId="0" borderId="0" xfId="0" applyFont="1"/>
    <xf numFmtId="0" fontId="14" fillId="0" borderId="0" xfId="0" applyFont="1"/>
    <xf numFmtId="0" fontId="0" fillId="0" borderId="0" xfId="0" applyAlignment="1">
      <alignment horizontal="center" vertical="center"/>
    </xf>
    <xf numFmtId="0" fontId="0" fillId="5" borderId="0" xfId="0" applyFill="1" applyAlignment="1">
      <alignment horizontal="center" vertical="center"/>
    </xf>
    <xf numFmtId="0" fontId="7" fillId="0" borderId="0" xfId="0" applyFont="1" applyAlignment="1">
      <alignment horizontal="left" vertical="center" wrapText="1"/>
    </xf>
    <xf numFmtId="0" fontId="0" fillId="0" borderId="0" xfId="0" applyAlignment="1">
      <alignment horizontal="left" vertical="center"/>
    </xf>
    <xf numFmtId="0" fontId="12" fillId="6" borderId="0" xfId="0" applyFont="1" applyFill="1" applyAlignment="1">
      <alignment horizontal="center" vertical="center"/>
    </xf>
    <xf numFmtId="0" fontId="17" fillId="5" borderId="0" xfId="0" applyFont="1" applyFill="1" applyAlignment="1">
      <alignment horizontal="left" vertical="center" wrapText="1"/>
    </xf>
    <xf numFmtId="0" fontId="7" fillId="0" borderId="0" xfId="0" applyFont="1" applyAlignment="1">
      <alignment vertical="center" wrapText="1"/>
    </xf>
    <xf numFmtId="0" fontId="18" fillId="6" borderId="0" xfId="0" applyFont="1" applyFill="1" applyAlignment="1">
      <alignment horizontal="left" vertical="center" wrapText="1"/>
    </xf>
    <xf numFmtId="0" fontId="0" fillId="0" borderId="0" xfId="0" applyAlignment="1">
      <alignment vertical="center" wrapText="1"/>
    </xf>
    <xf numFmtId="14" fontId="0" fillId="5" borderId="0" xfId="0" applyNumberFormat="1" applyFill="1" applyAlignment="1">
      <alignment horizontal="center" vertical="center"/>
    </xf>
    <xf numFmtId="2" fontId="0" fillId="0" borderId="0" xfId="1" applyNumberFormat="1" applyFont="1"/>
    <xf numFmtId="2" fontId="2" fillId="5" borderId="0" xfId="1" applyNumberFormat="1" applyFont="1" applyFill="1"/>
    <xf numFmtId="2" fontId="0" fillId="5" borderId="0" xfId="1" applyNumberFormat="1" applyFont="1" applyFill="1"/>
    <xf numFmtId="2" fontId="11" fillId="5" borderId="0" xfId="1" applyNumberFormat="1" applyFont="1" applyFill="1"/>
    <xf numFmtId="2" fontId="11" fillId="0" borderId="0" xfId="1" applyNumberFormat="1" applyFont="1"/>
    <xf numFmtId="2" fontId="2" fillId="0" borderId="0" xfId="1" applyNumberFormat="1" applyFont="1"/>
    <xf numFmtId="168" fontId="0" fillId="0" borderId="0" xfId="0" applyNumberFormat="1"/>
    <xf numFmtId="0" fontId="0" fillId="0" borderId="1" xfId="0" applyBorder="1"/>
    <xf numFmtId="0" fontId="15" fillId="0" borderId="4" xfId="0" applyFont="1" applyBorder="1" applyAlignment="1">
      <alignment horizontal="center"/>
    </xf>
    <xf numFmtId="167" fontId="0" fillId="0" borderId="0" xfId="1" applyNumberFormat="1" applyFont="1"/>
    <xf numFmtId="0" fontId="21" fillId="0" borderId="0" xfId="0" applyFont="1" applyAlignment="1">
      <alignment horizontal="left" vertical="center" wrapText="1"/>
    </xf>
    <xf numFmtId="0" fontId="0" fillId="5" borderId="0" xfId="0" applyFill="1"/>
    <xf numFmtId="2" fontId="8" fillId="5" borderId="0" xfId="1" applyNumberFormat="1" applyFont="1" applyFill="1"/>
    <xf numFmtId="171" fontId="0" fillId="5" borderId="0" xfId="0" applyNumberFormat="1" applyFill="1"/>
    <xf numFmtId="171" fontId="0" fillId="0" borderId="0" xfId="0" applyNumberFormat="1"/>
    <xf numFmtId="0" fontId="0" fillId="0" borderId="0" xfId="0" applyAlignment="1">
      <alignment horizontal="center" vertical="center"/>
    </xf>
    <xf numFmtId="0" fontId="2" fillId="3" borderId="1" xfId="0" applyFont="1" applyFill="1" applyBorder="1" applyAlignment="1">
      <alignment horizontal="center" vertical="center" wrapText="1"/>
    </xf>
    <xf numFmtId="171" fontId="2" fillId="5" borderId="0" xfId="1" applyNumberFormat="1" applyFont="1" applyFill="1"/>
    <xf numFmtId="171" fontId="8" fillId="5" borderId="0" xfId="1" applyNumberFormat="1" applyFont="1" applyFill="1"/>
    <xf numFmtId="171" fontId="0" fillId="5" borderId="0" xfId="1" applyNumberFormat="1" applyFont="1" applyFill="1"/>
    <xf numFmtId="171" fontId="0" fillId="0" borderId="0" xfId="1" applyNumberFormat="1" applyFont="1"/>
    <xf numFmtId="171" fontId="0" fillId="5" borderId="3" xfId="1" applyNumberFormat="1" applyFont="1" applyFill="1" applyBorder="1"/>
    <xf numFmtId="171" fontId="0" fillId="0" borderId="0" xfId="2" applyNumberFormat="1" applyFont="1"/>
    <xf numFmtId="171" fontId="16" fillId="0" borderId="0" xfId="1" applyNumberFormat="1" applyFont="1"/>
    <xf numFmtId="171" fontId="13" fillId="5" borderId="0" xfId="1" applyNumberFormat="1" applyFont="1" applyFill="1"/>
    <xf numFmtId="171" fontId="2" fillId="0" borderId="0" xfId="0" applyNumberFormat="1" applyFont="1"/>
    <xf numFmtId="171" fontId="0" fillId="7" borderId="0" xfId="0" applyNumberFormat="1" applyFill="1"/>
    <xf numFmtId="171" fontId="2" fillId="0" borderId="0" xfId="1" applyNumberFormat="1" applyFont="1"/>
    <xf numFmtId="171" fontId="0" fillId="0" borderId="0" xfId="1" quotePrefix="1" applyNumberFormat="1" applyFont="1"/>
    <xf numFmtId="171" fontId="13" fillId="0" borderId="0" xfId="1" applyNumberFormat="1" applyFont="1"/>
    <xf numFmtId="171" fontId="15" fillId="0" borderId="0" xfId="1" applyNumberFormat="1" applyFont="1"/>
    <xf numFmtId="171" fontId="0" fillId="0" borderId="0" xfId="1" applyNumberFormat="1" applyFont="1" applyAlignment="1"/>
    <xf numFmtId="171" fontId="0" fillId="0" borderId="0" xfId="1" applyNumberFormat="1" applyFont="1" applyAlignment="1">
      <alignment horizontal="center" vertical="center" wrapText="1"/>
    </xf>
    <xf numFmtId="171" fontId="0" fillId="0" borderId="0" xfId="1" applyNumberFormat="1" applyFont="1" applyAlignment="1">
      <alignment vertical="top"/>
    </xf>
    <xf numFmtId="171" fontId="0" fillId="0" borderId="0" xfId="1" applyNumberFormat="1" applyFont="1" applyAlignment="1">
      <alignment vertical="top" wrapText="1"/>
    </xf>
    <xf numFmtId="171" fontId="0" fillId="0" borderId="0" xfId="1" applyNumberFormat="1" applyFont="1" applyAlignment="1">
      <alignment horizontal="center" wrapText="1"/>
    </xf>
    <xf numFmtId="171" fontId="14" fillId="5" borderId="0" xfId="1" applyNumberFormat="1" applyFont="1" applyFill="1"/>
    <xf numFmtId="10" fontId="0" fillId="0" borderId="0" xfId="2" applyNumberFormat="1" applyFont="1"/>
    <xf numFmtId="10" fontId="0" fillId="7" borderId="0" xfId="2" applyNumberFormat="1" applyFont="1" applyFill="1"/>
    <xf numFmtId="168" fontId="0" fillId="7" borderId="0" xfId="1" applyNumberFormat="1" applyFont="1" applyFill="1"/>
    <xf numFmtId="171" fontId="0" fillId="7" borderId="0" xfId="1" applyNumberFormat="1" applyFont="1" applyFill="1"/>
  </cellXfs>
  <cellStyles count="3">
    <cellStyle name="Comma" xfId="1" builtinId="3"/>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R"/>
        </a:p>
      </c:txPr>
    </c:title>
    <c:autoTitleDeleted val="0"/>
    <c:plotArea>
      <c:layout/>
      <c:lineChart>
        <c:grouping val="standard"/>
        <c:varyColors val="0"/>
        <c:ser>
          <c:idx val="0"/>
          <c:order val="0"/>
          <c:tx>
            <c:strRef>
              <c:f>P_guia!$N$32</c:f>
              <c:strCache>
                <c:ptCount val="1"/>
                <c:pt idx="0">
                  <c:v>VAR</c:v>
                </c:pt>
              </c:strCache>
            </c:strRef>
          </c:tx>
          <c:spPr>
            <a:ln w="28575" cap="rnd">
              <a:solidFill>
                <a:schemeClr val="accent1"/>
              </a:solidFill>
              <a:round/>
            </a:ln>
            <a:effectLst/>
          </c:spPr>
          <c:marker>
            <c:symbol val="none"/>
          </c:marker>
          <c:cat>
            <c:numRef>
              <c:f>P_guia!$L$33:$L$43</c:f>
              <c:numCache>
                <c:formatCode>0.00</c:formatCode>
                <c:ptCount val="11"/>
                <c:pt idx="0">
                  <c:v>-1</c:v>
                </c:pt>
                <c:pt idx="1">
                  <c:v>-0.7</c:v>
                </c:pt>
                <c:pt idx="2">
                  <c:v>-0.4</c:v>
                </c:pt>
                <c:pt idx="3">
                  <c:v>-0.1</c:v>
                </c:pt>
                <c:pt idx="4">
                  <c:v>0.2</c:v>
                </c:pt>
                <c:pt idx="5">
                  <c:v>0.5</c:v>
                </c:pt>
                <c:pt idx="6">
                  <c:v>0.8</c:v>
                </c:pt>
                <c:pt idx="7">
                  <c:v>1.1000000000000001</c:v>
                </c:pt>
                <c:pt idx="8">
                  <c:v>1.4</c:v>
                </c:pt>
                <c:pt idx="9">
                  <c:v>1.7</c:v>
                </c:pt>
                <c:pt idx="10">
                  <c:v>2</c:v>
                </c:pt>
              </c:numCache>
            </c:numRef>
          </c:cat>
          <c:val>
            <c:numRef>
              <c:f>P_guia!$N$33:$N$43</c:f>
              <c:numCache>
                <c:formatCode>0.00</c:formatCode>
                <c:ptCount val="11"/>
                <c:pt idx="0">
                  <c:v>0.1422079727174709</c:v>
                </c:pt>
                <c:pt idx="1">
                  <c:v>0.10343609286240737</c:v>
                </c:pt>
                <c:pt idx="2">
                  <c:v>7.1241973681833923E-2</c:v>
                </c:pt>
                <c:pt idx="3">
                  <c:v>4.5625615175750575E-2</c:v>
                </c:pt>
                <c:pt idx="4">
                  <c:v>2.6587017344157304E-2</c:v>
                </c:pt>
                <c:pt idx="5">
                  <c:v>1.4126180187054116E-2</c:v>
                </c:pt>
                <c:pt idx="6">
                  <c:v>8.2431037044410176E-3</c:v>
                </c:pt>
                <c:pt idx="7">
                  <c:v>8.937787896318005E-3</c:v>
                </c:pt>
                <c:pt idx="8">
                  <c:v>1.6210232762685076E-2</c:v>
                </c:pt>
                <c:pt idx="9">
                  <c:v>3.0060438303542235E-2</c:v>
                </c:pt>
                <c:pt idx="10">
                  <c:v>5.0488404518889488E-2</c:v>
                </c:pt>
              </c:numCache>
            </c:numRef>
          </c:val>
          <c:smooth val="0"/>
          <c:extLst>
            <c:ext xmlns:c16="http://schemas.microsoft.com/office/drawing/2014/chart" uri="{C3380CC4-5D6E-409C-BE32-E72D297353CC}">
              <c16:uniqueId val="{00000000-694F-4D41-9BB5-B9BBEE83537B}"/>
            </c:ext>
          </c:extLst>
        </c:ser>
        <c:dLbls>
          <c:showLegendKey val="0"/>
          <c:showVal val="0"/>
          <c:showCatName val="0"/>
          <c:showSerName val="0"/>
          <c:showPercent val="0"/>
          <c:showBubbleSize val="0"/>
        </c:dLbls>
        <c:smooth val="0"/>
        <c:axId val="1970327536"/>
        <c:axId val="1970329264"/>
      </c:lineChart>
      <c:catAx>
        <c:axId val="1970327536"/>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R"/>
          </a:p>
        </c:txPr>
        <c:crossAx val="1970329264"/>
        <c:crosses val="autoZero"/>
        <c:auto val="1"/>
        <c:lblAlgn val="ctr"/>
        <c:lblOffset val="100"/>
        <c:noMultiLvlLbl val="0"/>
      </c:catAx>
      <c:valAx>
        <c:axId val="19703292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R"/>
          </a:p>
        </c:txPr>
        <c:crossAx val="1970327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A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BODIE!$Z$34</c:f>
              <c:strCache>
                <c:ptCount val="1"/>
                <c:pt idx="0">
                  <c:v>SD(P)</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BODIE!$Z$35:$Z$61</c:f>
              <c:numCache>
                <c:formatCode>0.0000</c:formatCode>
                <c:ptCount val="27"/>
                <c:pt idx="0">
                  <c:v>0</c:v>
                </c:pt>
                <c:pt idx="1">
                  <c:v>9.9999999999999967E-3</c:v>
                </c:pt>
                <c:pt idx="2">
                  <c:v>1.9999999999999997E-2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numCache>
            </c:numRef>
          </c:xVal>
          <c:yVal>
            <c:numRef>
              <c:f>BODIE!$Y$35:$Y$61</c:f>
              <c:numCache>
                <c:formatCode>0.0000</c:formatCode>
                <c:ptCount val="27"/>
                <c:pt idx="0">
                  <c:v>0.05</c:v>
                </c:pt>
                <c:pt idx="1">
                  <c:v>5.015E-2</c:v>
                </c:pt>
                <c:pt idx="2">
                  <c:v>5.0600000000000006E-2</c:v>
                </c:pt>
                <c:pt idx="3">
                  <c:v>5.135E-2</c:v>
                </c:pt>
                <c:pt idx="4">
                  <c:v>5.2400000000000002E-2</c:v>
                </c:pt>
                <c:pt idx="5">
                  <c:v>5.3750000000000006E-2</c:v>
                </c:pt>
                <c:pt idx="6">
                  <c:v>5.5400000000000005E-2</c:v>
                </c:pt>
                <c:pt idx="7">
                  <c:v>5.7350000000000005E-2</c:v>
                </c:pt>
                <c:pt idx="8">
                  <c:v>5.96E-2</c:v>
                </c:pt>
                <c:pt idx="9">
                  <c:v>6.2150000000000004E-2</c:v>
                </c:pt>
                <c:pt idx="10">
                  <c:v>6.5000000000000002E-2</c:v>
                </c:pt>
                <c:pt idx="11">
                  <c:v>6.8150000000000002E-2</c:v>
                </c:pt>
                <c:pt idx="12">
                  <c:v>7.1599999999999997E-2</c:v>
                </c:pt>
                <c:pt idx="13">
                  <c:v>7.535E-2</c:v>
                </c:pt>
                <c:pt idx="14">
                  <c:v>7.9399999999999998E-2</c:v>
                </c:pt>
                <c:pt idx="15">
                  <c:v>8.3750000000000005E-2</c:v>
                </c:pt>
                <c:pt idx="16">
                  <c:v>8.8400000000000006E-2</c:v>
                </c:pt>
                <c:pt idx="17">
                  <c:v>9.3350000000000016E-2</c:v>
                </c:pt>
                <c:pt idx="18">
                  <c:v>9.8600000000000007E-2</c:v>
                </c:pt>
                <c:pt idx="19">
                  <c:v>0.10415000000000002</c:v>
                </c:pt>
                <c:pt idx="20">
                  <c:v>0.11000000000000003</c:v>
                </c:pt>
                <c:pt idx="21">
                  <c:v>0.11615000000000003</c:v>
                </c:pt>
                <c:pt idx="22">
                  <c:v>0.12260000000000004</c:v>
                </c:pt>
                <c:pt idx="23">
                  <c:v>0.12935000000000005</c:v>
                </c:pt>
                <c:pt idx="24">
                  <c:v>0.13640000000000005</c:v>
                </c:pt>
                <c:pt idx="25">
                  <c:v>0.14375000000000004</c:v>
                </c:pt>
                <c:pt idx="26">
                  <c:v>0.15140000000000003</c:v>
                </c:pt>
              </c:numCache>
            </c:numRef>
          </c:yVal>
          <c:smooth val="0"/>
          <c:extLst>
            <c:ext xmlns:c16="http://schemas.microsoft.com/office/drawing/2014/chart" uri="{C3380CC4-5D6E-409C-BE32-E72D297353CC}">
              <c16:uniqueId val="{00000000-2403-304B-AC7B-82258552ECBE}"/>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BODIE!$Z$35:$Z$61</c:f>
              <c:numCache>
                <c:formatCode>0.0000</c:formatCode>
                <c:ptCount val="27"/>
                <c:pt idx="0">
                  <c:v>0</c:v>
                </c:pt>
                <c:pt idx="1">
                  <c:v>9.9999999999999967E-3</c:v>
                </c:pt>
                <c:pt idx="2">
                  <c:v>1.9999999999999997E-2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numCache>
            </c:numRef>
          </c:xVal>
          <c:yVal>
            <c:numRef>
              <c:f>BODIE!$X$35:$X$61</c:f>
              <c:numCache>
                <c:formatCode>0.0000</c:formatCode>
                <c:ptCount val="27"/>
                <c:pt idx="0">
                  <c:v>0.04</c:v>
                </c:pt>
                <c:pt idx="1">
                  <c:v>4.02E-2</c:v>
                </c:pt>
                <c:pt idx="2">
                  <c:v>4.0800000000000003E-2</c:v>
                </c:pt>
                <c:pt idx="3">
                  <c:v>4.1800000000000004E-2</c:v>
                </c:pt>
                <c:pt idx="4">
                  <c:v>4.3200000000000002E-2</c:v>
                </c:pt>
                <c:pt idx="5">
                  <c:v>4.4999999999999998E-2</c:v>
                </c:pt>
                <c:pt idx="6">
                  <c:v>4.7200000000000006E-2</c:v>
                </c:pt>
                <c:pt idx="7">
                  <c:v>4.9800000000000004E-2</c:v>
                </c:pt>
                <c:pt idx="8">
                  <c:v>5.28E-2</c:v>
                </c:pt>
                <c:pt idx="9">
                  <c:v>5.62E-2</c:v>
                </c:pt>
                <c:pt idx="10">
                  <c:v>0.06</c:v>
                </c:pt>
                <c:pt idx="11">
                  <c:v>6.4199999999999993E-2</c:v>
                </c:pt>
                <c:pt idx="12">
                  <c:v>6.88E-2</c:v>
                </c:pt>
                <c:pt idx="13">
                  <c:v>7.3799999999999991E-2</c:v>
                </c:pt>
                <c:pt idx="14">
                  <c:v>7.9199999999999993E-2</c:v>
                </c:pt>
                <c:pt idx="15">
                  <c:v>8.4999999999999992E-2</c:v>
                </c:pt>
                <c:pt idx="16">
                  <c:v>9.1200000000000003E-2</c:v>
                </c:pt>
                <c:pt idx="17">
                  <c:v>9.7800000000000012E-2</c:v>
                </c:pt>
                <c:pt idx="18">
                  <c:v>0.1048</c:v>
                </c:pt>
                <c:pt idx="19">
                  <c:v>0.11220000000000002</c:v>
                </c:pt>
                <c:pt idx="20">
                  <c:v>0.12000000000000002</c:v>
                </c:pt>
                <c:pt idx="21">
                  <c:v>0.12820000000000004</c:v>
                </c:pt>
                <c:pt idx="22">
                  <c:v>0.13680000000000006</c:v>
                </c:pt>
                <c:pt idx="23">
                  <c:v>0.14580000000000007</c:v>
                </c:pt>
                <c:pt idx="24">
                  <c:v>0.15520000000000006</c:v>
                </c:pt>
                <c:pt idx="25">
                  <c:v>0.16500000000000006</c:v>
                </c:pt>
                <c:pt idx="26">
                  <c:v>0.17520000000000008</c:v>
                </c:pt>
              </c:numCache>
            </c:numRef>
          </c:yVal>
          <c:smooth val="0"/>
          <c:extLst>
            <c:ext xmlns:c16="http://schemas.microsoft.com/office/drawing/2014/chart" uri="{C3380CC4-5D6E-409C-BE32-E72D297353CC}">
              <c16:uniqueId val="{00000002-2403-304B-AC7B-82258552ECBE}"/>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BODIE!$Z$35:$Z$61</c:f>
              <c:numCache>
                <c:formatCode>0.0000</c:formatCode>
                <c:ptCount val="27"/>
                <c:pt idx="0">
                  <c:v>0</c:v>
                </c:pt>
                <c:pt idx="1">
                  <c:v>9.9999999999999967E-3</c:v>
                </c:pt>
                <c:pt idx="2">
                  <c:v>1.9999999999999997E-2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numCache>
            </c:numRef>
          </c:xVal>
          <c:yVal>
            <c:numRef>
              <c:f>BODIE!$W$35:$W$61</c:f>
              <c:numCache>
                <c:formatCode>0.0000</c:formatCode>
                <c:ptCount val="27"/>
                <c:pt idx="0">
                  <c:v>0.05</c:v>
                </c:pt>
                <c:pt idx="1">
                  <c:v>0.05</c:v>
                </c:pt>
                <c:pt idx="2">
                  <c:v>0.05</c:v>
                </c:pt>
                <c:pt idx="3">
                  <c:v>0.05</c:v>
                </c:pt>
                <c:pt idx="4">
                  <c:v>0.05</c:v>
                </c:pt>
                <c:pt idx="5">
                  <c:v>0.05</c:v>
                </c:pt>
                <c:pt idx="6">
                  <c:v>0.05</c:v>
                </c:pt>
                <c:pt idx="7">
                  <c:v>0.05</c:v>
                </c:pt>
                <c:pt idx="8">
                  <c:v>0.05</c:v>
                </c:pt>
                <c:pt idx="9">
                  <c:v>0.05</c:v>
                </c:pt>
                <c:pt idx="10">
                  <c:v>0.05</c:v>
                </c:pt>
                <c:pt idx="11">
                  <c:v>0.05</c:v>
                </c:pt>
                <c:pt idx="12">
                  <c:v>0.05</c:v>
                </c:pt>
                <c:pt idx="13">
                  <c:v>0.05</c:v>
                </c:pt>
                <c:pt idx="14">
                  <c:v>0.05</c:v>
                </c:pt>
                <c:pt idx="15">
                  <c:v>0.05</c:v>
                </c:pt>
                <c:pt idx="16">
                  <c:v>0.05</c:v>
                </c:pt>
                <c:pt idx="17">
                  <c:v>0.05</c:v>
                </c:pt>
                <c:pt idx="18">
                  <c:v>0.05</c:v>
                </c:pt>
                <c:pt idx="19">
                  <c:v>0.05</c:v>
                </c:pt>
                <c:pt idx="20">
                  <c:v>0.05</c:v>
                </c:pt>
                <c:pt idx="21">
                  <c:v>0.05</c:v>
                </c:pt>
                <c:pt idx="22">
                  <c:v>0.05</c:v>
                </c:pt>
                <c:pt idx="23">
                  <c:v>0.05</c:v>
                </c:pt>
                <c:pt idx="24">
                  <c:v>0.05</c:v>
                </c:pt>
                <c:pt idx="25">
                  <c:v>0.05</c:v>
                </c:pt>
                <c:pt idx="26">
                  <c:v>0.05</c:v>
                </c:pt>
              </c:numCache>
            </c:numRef>
          </c:yVal>
          <c:smooth val="0"/>
          <c:extLst>
            <c:ext xmlns:c16="http://schemas.microsoft.com/office/drawing/2014/chart" uri="{C3380CC4-5D6E-409C-BE32-E72D297353CC}">
              <c16:uniqueId val="{00000003-2403-304B-AC7B-82258552ECBE}"/>
            </c:ext>
          </c:extLst>
        </c:ser>
        <c:dLbls>
          <c:showLegendKey val="0"/>
          <c:showVal val="0"/>
          <c:showCatName val="0"/>
          <c:showSerName val="0"/>
          <c:showPercent val="0"/>
          <c:showBubbleSize val="0"/>
        </c:dLbls>
        <c:axId val="2100743152"/>
        <c:axId val="2100787984"/>
      </c:scatterChart>
      <c:valAx>
        <c:axId val="2100743152"/>
        <c:scaling>
          <c:orientation val="minMax"/>
        </c:scaling>
        <c:delete val="0"/>
        <c:axPos val="b"/>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R"/>
          </a:p>
        </c:txPr>
        <c:crossAx val="2100787984"/>
        <c:crosses val="autoZero"/>
        <c:crossBetween val="midCat"/>
      </c:valAx>
      <c:valAx>
        <c:axId val="21007879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R"/>
          </a:p>
        </c:txPr>
        <c:crossAx val="210074315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A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1.xml"/><Relationship Id="rId13"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0.png"/><Relationship Id="rId5" Type="http://schemas.openxmlformats.org/officeDocument/2006/relationships/image" Target="../media/image5.png"/><Relationship Id="rId10" Type="http://schemas.openxmlformats.org/officeDocument/2006/relationships/image" Target="../media/image9.png"/><Relationship Id="rId4" Type="http://schemas.openxmlformats.org/officeDocument/2006/relationships/image" Target="../media/image4.png"/><Relationship Id="rId9" Type="http://schemas.openxmlformats.org/officeDocument/2006/relationships/image" Target="../media/image8.png"/></Relationships>
</file>

<file path=xl/drawings/_rels/drawing2.xml.rels><?xml version="1.0" encoding="UTF-8" standalone="yes"?>
<Relationships xmlns="http://schemas.openxmlformats.org/package/2006/relationships"><Relationship Id="rId26" Type="http://schemas.openxmlformats.org/officeDocument/2006/relationships/image" Target="../media/image20.png"/><Relationship Id="rId42" Type="http://schemas.openxmlformats.org/officeDocument/2006/relationships/image" Target="../media/image37.png"/><Relationship Id="rId47" Type="http://schemas.openxmlformats.org/officeDocument/2006/relationships/customXml" Target="../ink/ink4.xml"/><Relationship Id="rId63" Type="http://schemas.openxmlformats.org/officeDocument/2006/relationships/image" Target="../media/image51.png"/><Relationship Id="rId68" Type="http://schemas.openxmlformats.org/officeDocument/2006/relationships/image" Target="../media/image56.png"/><Relationship Id="rId84" Type="http://schemas.openxmlformats.org/officeDocument/2006/relationships/image" Target="../media/image71.png"/><Relationship Id="rId7" Type="http://schemas.openxmlformats.org/officeDocument/2006/relationships/image" Target="../media/image19.png"/><Relationship Id="rId71" Type="http://schemas.openxmlformats.org/officeDocument/2006/relationships/image" Target="../media/image59.png"/><Relationship Id="rId2" Type="http://schemas.openxmlformats.org/officeDocument/2006/relationships/image" Target="../media/image14.png"/><Relationship Id="rId29" Type="http://schemas.openxmlformats.org/officeDocument/2006/relationships/image" Target="../media/image23.png"/><Relationship Id="rId24" Type="http://schemas.openxmlformats.org/officeDocument/2006/relationships/customXml" Target="../ink/ink2.xml"/><Relationship Id="rId32" Type="http://schemas.openxmlformats.org/officeDocument/2006/relationships/image" Target="../media/image27.png"/><Relationship Id="rId37" Type="http://schemas.openxmlformats.org/officeDocument/2006/relationships/image" Target="../media/image32.png"/><Relationship Id="rId40" Type="http://schemas.openxmlformats.org/officeDocument/2006/relationships/image" Target="../media/image35.png"/><Relationship Id="rId45" Type="http://schemas.openxmlformats.org/officeDocument/2006/relationships/image" Target="../media/image40.png"/><Relationship Id="rId53" Type="http://schemas.openxmlformats.org/officeDocument/2006/relationships/customXml" Target="../ink/ink7.xml"/><Relationship Id="rId58" Type="http://schemas.openxmlformats.org/officeDocument/2006/relationships/image" Target="../media/image47.png"/><Relationship Id="rId66" Type="http://schemas.openxmlformats.org/officeDocument/2006/relationships/image" Target="../media/image54.png"/><Relationship Id="rId74" Type="http://schemas.openxmlformats.org/officeDocument/2006/relationships/image" Target="../media/image62.png"/><Relationship Id="rId79" Type="http://schemas.openxmlformats.org/officeDocument/2006/relationships/image" Target="../media/image67.png"/><Relationship Id="rId5" Type="http://schemas.openxmlformats.org/officeDocument/2006/relationships/image" Target="../media/image17.png"/><Relationship Id="rId61" Type="http://schemas.openxmlformats.org/officeDocument/2006/relationships/image" Target="../media/image49.png"/><Relationship Id="rId82" Type="http://schemas.openxmlformats.org/officeDocument/2006/relationships/image" Target="../media/image70.png"/><Relationship Id="rId27" Type="http://schemas.openxmlformats.org/officeDocument/2006/relationships/customXml" Target="../ink/ink3.xml"/><Relationship Id="rId30" Type="http://schemas.openxmlformats.org/officeDocument/2006/relationships/image" Target="../media/image25.png"/><Relationship Id="rId35" Type="http://schemas.openxmlformats.org/officeDocument/2006/relationships/image" Target="../media/image30.png"/><Relationship Id="rId43" Type="http://schemas.openxmlformats.org/officeDocument/2006/relationships/image" Target="../media/image38.png"/><Relationship Id="rId48" Type="http://schemas.openxmlformats.org/officeDocument/2006/relationships/image" Target="../media/image42.png"/><Relationship Id="rId56" Type="http://schemas.openxmlformats.org/officeDocument/2006/relationships/image" Target="../media/image46.png"/><Relationship Id="rId64" Type="http://schemas.openxmlformats.org/officeDocument/2006/relationships/image" Target="../media/image52.png"/><Relationship Id="rId69" Type="http://schemas.openxmlformats.org/officeDocument/2006/relationships/image" Target="../media/image57.png"/><Relationship Id="rId77" Type="http://schemas.openxmlformats.org/officeDocument/2006/relationships/image" Target="../media/image65.png"/><Relationship Id="rId8" Type="http://schemas.openxmlformats.org/officeDocument/2006/relationships/customXml" Target="../ink/ink1.xml"/><Relationship Id="rId51" Type="http://schemas.openxmlformats.org/officeDocument/2006/relationships/customXml" Target="../ink/ink6.xml"/><Relationship Id="rId72" Type="http://schemas.openxmlformats.org/officeDocument/2006/relationships/image" Target="../media/image60.png"/><Relationship Id="rId80" Type="http://schemas.openxmlformats.org/officeDocument/2006/relationships/image" Target="../media/image68.png"/><Relationship Id="rId3" Type="http://schemas.openxmlformats.org/officeDocument/2006/relationships/image" Target="../media/image15.png"/><Relationship Id="rId25" Type="http://schemas.openxmlformats.org/officeDocument/2006/relationships/image" Target="../media/image22.png"/><Relationship Id="rId33" Type="http://schemas.openxmlformats.org/officeDocument/2006/relationships/image" Target="../media/image28.png"/><Relationship Id="rId38" Type="http://schemas.openxmlformats.org/officeDocument/2006/relationships/image" Target="../media/image33.png"/><Relationship Id="rId46" Type="http://schemas.openxmlformats.org/officeDocument/2006/relationships/image" Target="../media/image41.png"/><Relationship Id="rId59" Type="http://schemas.openxmlformats.org/officeDocument/2006/relationships/customXml" Target="../ink/ink10.xml"/><Relationship Id="rId67" Type="http://schemas.openxmlformats.org/officeDocument/2006/relationships/image" Target="../media/image55.png"/><Relationship Id="rId41" Type="http://schemas.openxmlformats.org/officeDocument/2006/relationships/image" Target="../media/image36.png"/><Relationship Id="rId54" Type="http://schemas.openxmlformats.org/officeDocument/2006/relationships/image" Target="../media/image45.png"/><Relationship Id="rId62" Type="http://schemas.openxmlformats.org/officeDocument/2006/relationships/image" Target="../media/image50.png"/><Relationship Id="rId70" Type="http://schemas.openxmlformats.org/officeDocument/2006/relationships/image" Target="../media/image58.png"/><Relationship Id="rId75" Type="http://schemas.openxmlformats.org/officeDocument/2006/relationships/image" Target="../media/image63.png"/><Relationship Id="rId83" Type="http://schemas.openxmlformats.org/officeDocument/2006/relationships/chart" Target="../charts/chart2.xml"/><Relationship Id="rId1" Type="http://schemas.openxmlformats.org/officeDocument/2006/relationships/image" Target="../media/image13.png"/><Relationship Id="rId6" Type="http://schemas.openxmlformats.org/officeDocument/2006/relationships/image" Target="../media/image18.png"/><Relationship Id="rId23" Type="http://schemas.openxmlformats.org/officeDocument/2006/relationships/image" Target="../media/image21.png"/><Relationship Id="rId28" Type="http://schemas.openxmlformats.org/officeDocument/2006/relationships/image" Target="../media/image24.png"/><Relationship Id="rId36" Type="http://schemas.openxmlformats.org/officeDocument/2006/relationships/image" Target="../media/image31.png"/><Relationship Id="rId49" Type="http://schemas.openxmlformats.org/officeDocument/2006/relationships/customXml" Target="../ink/ink5.xml"/><Relationship Id="rId57" Type="http://schemas.openxmlformats.org/officeDocument/2006/relationships/customXml" Target="../ink/ink9.xml"/><Relationship Id="rId31" Type="http://schemas.openxmlformats.org/officeDocument/2006/relationships/image" Target="../media/image26.png"/><Relationship Id="rId44" Type="http://schemas.openxmlformats.org/officeDocument/2006/relationships/image" Target="../media/image39.png"/><Relationship Id="rId52" Type="http://schemas.openxmlformats.org/officeDocument/2006/relationships/image" Target="../media/image44.png"/><Relationship Id="rId60" Type="http://schemas.openxmlformats.org/officeDocument/2006/relationships/image" Target="../media/image48.png"/><Relationship Id="rId65" Type="http://schemas.openxmlformats.org/officeDocument/2006/relationships/image" Target="../media/image53.png"/><Relationship Id="rId73" Type="http://schemas.openxmlformats.org/officeDocument/2006/relationships/image" Target="../media/image61.png"/><Relationship Id="rId78" Type="http://schemas.openxmlformats.org/officeDocument/2006/relationships/image" Target="../media/image66.png"/><Relationship Id="rId81" Type="http://schemas.openxmlformats.org/officeDocument/2006/relationships/image" Target="../media/image69.png"/><Relationship Id="rId4" Type="http://schemas.openxmlformats.org/officeDocument/2006/relationships/image" Target="../media/image16.png"/><Relationship Id="rId39" Type="http://schemas.openxmlformats.org/officeDocument/2006/relationships/image" Target="../media/image34.png"/><Relationship Id="rId34" Type="http://schemas.openxmlformats.org/officeDocument/2006/relationships/image" Target="../media/image29.png"/><Relationship Id="rId50" Type="http://schemas.openxmlformats.org/officeDocument/2006/relationships/image" Target="../media/image43.png"/><Relationship Id="rId55" Type="http://schemas.openxmlformats.org/officeDocument/2006/relationships/customXml" Target="../ink/ink8.xml"/><Relationship Id="rId76" Type="http://schemas.openxmlformats.org/officeDocument/2006/relationships/image" Target="../media/image64.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72.png"/></Relationships>
</file>

<file path=xl/drawings/_rels/drawing6.xml.rels><?xml version="1.0" encoding="UTF-8" standalone="yes"?>
<Relationships xmlns="http://schemas.openxmlformats.org/package/2006/relationships"><Relationship Id="rId8" Type="http://schemas.openxmlformats.org/officeDocument/2006/relationships/image" Target="../media/image78.png"/><Relationship Id="rId13" Type="http://schemas.openxmlformats.org/officeDocument/2006/relationships/customXml" Target="../ink/ink14.xml"/><Relationship Id="rId18" Type="http://schemas.openxmlformats.org/officeDocument/2006/relationships/image" Target="../media/image82.png"/><Relationship Id="rId26" Type="http://schemas.openxmlformats.org/officeDocument/2006/relationships/customXml" Target="../ink/ink16.xml"/><Relationship Id="rId3" Type="http://schemas.openxmlformats.org/officeDocument/2006/relationships/image" Target="../media/image75.png"/><Relationship Id="rId21" Type="http://schemas.openxmlformats.org/officeDocument/2006/relationships/image" Target="../media/image85.png"/><Relationship Id="rId7" Type="http://schemas.openxmlformats.org/officeDocument/2006/relationships/image" Target="../media/image77.png"/><Relationship Id="rId12" Type="http://schemas.openxmlformats.org/officeDocument/2006/relationships/image" Target="../media/image290.png"/><Relationship Id="rId17" Type="http://schemas.openxmlformats.org/officeDocument/2006/relationships/image" Target="../media/image81.png"/><Relationship Id="rId25" Type="http://schemas.openxmlformats.org/officeDocument/2006/relationships/image" Target="../media/image400.png"/><Relationship Id="rId2" Type="http://schemas.openxmlformats.org/officeDocument/2006/relationships/image" Target="../media/image74.png"/><Relationship Id="rId16" Type="http://schemas.openxmlformats.org/officeDocument/2006/relationships/image" Target="../media/image80.png"/><Relationship Id="rId20" Type="http://schemas.openxmlformats.org/officeDocument/2006/relationships/image" Target="../media/image84.png"/><Relationship Id="rId29" Type="http://schemas.openxmlformats.org/officeDocument/2006/relationships/image" Target="../media/image420.png"/><Relationship Id="rId1" Type="http://schemas.openxmlformats.org/officeDocument/2006/relationships/image" Target="../media/image73.png"/><Relationship Id="rId6" Type="http://schemas.openxmlformats.org/officeDocument/2006/relationships/image" Target="../media/image76.png"/><Relationship Id="rId11" Type="http://schemas.openxmlformats.org/officeDocument/2006/relationships/customXml" Target="../ink/ink13.xml"/><Relationship Id="rId24" Type="http://schemas.openxmlformats.org/officeDocument/2006/relationships/customXml" Target="../ink/ink15.xml"/><Relationship Id="rId32" Type="http://schemas.openxmlformats.org/officeDocument/2006/relationships/image" Target="../media/image88.png"/><Relationship Id="rId5" Type="http://schemas.openxmlformats.org/officeDocument/2006/relationships/image" Target="../media/image240.png"/><Relationship Id="rId15" Type="http://schemas.openxmlformats.org/officeDocument/2006/relationships/image" Target="../media/image79.png"/><Relationship Id="rId23" Type="http://schemas.openxmlformats.org/officeDocument/2006/relationships/image" Target="../media/image87.png"/><Relationship Id="rId28" Type="http://schemas.openxmlformats.org/officeDocument/2006/relationships/customXml" Target="../ink/ink17.xml"/><Relationship Id="rId10" Type="http://schemas.openxmlformats.org/officeDocument/2006/relationships/image" Target="../media/image280.png"/><Relationship Id="rId19" Type="http://schemas.openxmlformats.org/officeDocument/2006/relationships/image" Target="../media/image83.png"/><Relationship Id="rId31" Type="http://schemas.openxmlformats.org/officeDocument/2006/relationships/image" Target="../media/image430.png"/><Relationship Id="rId4" Type="http://schemas.openxmlformats.org/officeDocument/2006/relationships/customXml" Target="../ink/ink11.xml"/><Relationship Id="rId9" Type="http://schemas.openxmlformats.org/officeDocument/2006/relationships/customXml" Target="../ink/ink12.xml"/><Relationship Id="rId14" Type="http://schemas.openxmlformats.org/officeDocument/2006/relationships/image" Target="../media/image300.png"/><Relationship Id="rId22" Type="http://schemas.openxmlformats.org/officeDocument/2006/relationships/image" Target="../media/image86.png"/><Relationship Id="rId27" Type="http://schemas.openxmlformats.org/officeDocument/2006/relationships/image" Target="../media/image410.png"/><Relationship Id="rId30" Type="http://schemas.openxmlformats.org/officeDocument/2006/relationships/customXml" Target="../ink/ink18.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365760</xdr:colOff>
      <xdr:row>43</xdr:row>
      <xdr:rowOff>98590</xdr:rowOff>
    </xdr:to>
    <xdr:pic>
      <xdr:nvPicPr>
        <xdr:cNvPr id="3" name="Picture 2">
          <a:extLst>
            <a:ext uri="{FF2B5EF4-FFF2-40B4-BE49-F238E27FC236}">
              <a16:creationId xmlns:a16="http://schemas.microsoft.com/office/drawing/2014/main" id="{281B0220-6C5F-5462-6AF8-23320EF6A376}"/>
            </a:ext>
          </a:extLst>
        </xdr:cNvPr>
        <xdr:cNvPicPr>
          <a:picLocks noChangeAspect="1"/>
        </xdr:cNvPicPr>
      </xdr:nvPicPr>
      <xdr:blipFill>
        <a:blip xmlns:r="http://schemas.openxmlformats.org/officeDocument/2006/relationships" r:embed="rId1"/>
        <a:stretch>
          <a:fillRect/>
        </a:stretch>
      </xdr:blipFill>
      <xdr:spPr>
        <a:xfrm>
          <a:off x="0" y="0"/>
          <a:ext cx="7772400" cy="8844836"/>
        </a:xfrm>
        <a:prstGeom prst="rect">
          <a:avLst/>
        </a:prstGeom>
      </xdr:spPr>
    </xdr:pic>
    <xdr:clientData/>
  </xdr:twoCellAnchor>
  <xdr:twoCellAnchor editAs="oneCell">
    <xdr:from>
      <xdr:col>21</xdr:col>
      <xdr:colOff>87340</xdr:colOff>
      <xdr:row>0</xdr:row>
      <xdr:rowOff>20320</xdr:rowOff>
    </xdr:from>
    <xdr:to>
      <xdr:col>24</xdr:col>
      <xdr:colOff>599820</xdr:colOff>
      <xdr:row>6</xdr:row>
      <xdr:rowOff>794</xdr:rowOff>
    </xdr:to>
    <xdr:pic>
      <xdr:nvPicPr>
        <xdr:cNvPr id="4" name="Picture 3">
          <a:extLst>
            <a:ext uri="{FF2B5EF4-FFF2-40B4-BE49-F238E27FC236}">
              <a16:creationId xmlns:a16="http://schemas.microsoft.com/office/drawing/2014/main" id="{4191A4A4-887A-CF46-9260-501BEF8E6CC9}"/>
            </a:ext>
          </a:extLst>
        </xdr:cNvPr>
        <xdr:cNvPicPr>
          <a:picLocks noChangeAspect="1"/>
        </xdr:cNvPicPr>
      </xdr:nvPicPr>
      <xdr:blipFill>
        <a:blip xmlns:r="http://schemas.openxmlformats.org/officeDocument/2006/relationships" r:embed="rId2"/>
        <a:stretch>
          <a:fillRect/>
        </a:stretch>
      </xdr:blipFill>
      <xdr:spPr>
        <a:xfrm>
          <a:off x="19939980" y="20320"/>
          <a:ext cx="2981360" cy="1209842"/>
        </a:xfrm>
        <a:prstGeom prst="rect">
          <a:avLst/>
        </a:prstGeom>
      </xdr:spPr>
    </xdr:pic>
    <xdr:clientData/>
  </xdr:twoCellAnchor>
  <xdr:twoCellAnchor editAs="oneCell">
    <xdr:from>
      <xdr:col>21</xdr:col>
      <xdr:colOff>71120</xdr:colOff>
      <xdr:row>6</xdr:row>
      <xdr:rowOff>14535</xdr:rowOff>
    </xdr:from>
    <xdr:to>
      <xdr:col>25</xdr:col>
      <xdr:colOff>170180</xdr:colOff>
      <xdr:row>12</xdr:row>
      <xdr:rowOff>154235</xdr:rowOff>
    </xdr:to>
    <xdr:pic>
      <xdr:nvPicPr>
        <xdr:cNvPr id="5" name="Picture 4">
          <a:extLst>
            <a:ext uri="{FF2B5EF4-FFF2-40B4-BE49-F238E27FC236}">
              <a16:creationId xmlns:a16="http://schemas.microsoft.com/office/drawing/2014/main" id="{FD929435-3831-174D-9A4B-FE9F729DE877}"/>
            </a:ext>
          </a:extLst>
        </xdr:cNvPr>
        <xdr:cNvPicPr>
          <a:picLocks noChangeAspect="1"/>
        </xdr:cNvPicPr>
      </xdr:nvPicPr>
      <xdr:blipFill>
        <a:blip xmlns:r="http://schemas.openxmlformats.org/officeDocument/2006/relationships" r:embed="rId3"/>
        <a:stretch>
          <a:fillRect/>
        </a:stretch>
      </xdr:blipFill>
      <xdr:spPr>
        <a:xfrm>
          <a:off x="20309840" y="1233735"/>
          <a:ext cx="3390900" cy="1358900"/>
        </a:xfrm>
        <a:prstGeom prst="rect">
          <a:avLst/>
        </a:prstGeom>
      </xdr:spPr>
    </xdr:pic>
    <xdr:clientData/>
  </xdr:twoCellAnchor>
  <xdr:twoCellAnchor editAs="oneCell">
    <xdr:from>
      <xdr:col>21</xdr:col>
      <xdr:colOff>91440</xdr:colOff>
      <xdr:row>13</xdr:row>
      <xdr:rowOff>14535</xdr:rowOff>
    </xdr:from>
    <xdr:to>
      <xdr:col>25</xdr:col>
      <xdr:colOff>211667</xdr:colOff>
      <xdr:row>16</xdr:row>
      <xdr:rowOff>124189</xdr:rowOff>
    </xdr:to>
    <xdr:pic>
      <xdr:nvPicPr>
        <xdr:cNvPr id="6" name="Picture 5">
          <a:extLst>
            <a:ext uri="{FF2B5EF4-FFF2-40B4-BE49-F238E27FC236}">
              <a16:creationId xmlns:a16="http://schemas.microsoft.com/office/drawing/2014/main" id="{CF99719E-73B4-DC4E-B6FE-F7F1B7D6B016}"/>
            </a:ext>
          </a:extLst>
        </xdr:cNvPr>
        <xdr:cNvPicPr>
          <a:picLocks noChangeAspect="1"/>
        </xdr:cNvPicPr>
      </xdr:nvPicPr>
      <xdr:blipFill>
        <a:blip xmlns:r="http://schemas.openxmlformats.org/officeDocument/2006/relationships" r:embed="rId4"/>
        <a:stretch>
          <a:fillRect/>
        </a:stretch>
      </xdr:blipFill>
      <xdr:spPr>
        <a:xfrm>
          <a:off x="20330160" y="2656135"/>
          <a:ext cx="3412067" cy="719253"/>
        </a:xfrm>
        <a:prstGeom prst="rect">
          <a:avLst/>
        </a:prstGeom>
      </xdr:spPr>
    </xdr:pic>
    <xdr:clientData/>
  </xdr:twoCellAnchor>
  <xdr:twoCellAnchor editAs="oneCell">
    <xdr:from>
      <xdr:col>21</xdr:col>
      <xdr:colOff>172720</xdr:colOff>
      <xdr:row>26</xdr:row>
      <xdr:rowOff>121920</xdr:rowOff>
    </xdr:from>
    <xdr:to>
      <xdr:col>25</xdr:col>
      <xdr:colOff>474980</xdr:colOff>
      <xdr:row>33</xdr:row>
      <xdr:rowOff>45720</xdr:rowOff>
    </xdr:to>
    <xdr:pic>
      <xdr:nvPicPr>
        <xdr:cNvPr id="7" name="Picture 6">
          <a:extLst>
            <a:ext uri="{FF2B5EF4-FFF2-40B4-BE49-F238E27FC236}">
              <a16:creationId xmlns:a16="http://schemas.microsoft.com/office/drawing/2014/main" id="{393AFB10-984C-8CD5-2D38-05F8AA7BF905}"/>
            </a:ext>
          </a:extLst>
        </xdr:cNvPr>
        <xdr:cNvPicPr>
          <a:picLocks noChangeAspect="1"/>
        </xdr:cNvPicPr>
      </xdr:nvPicPr>
      <xdr:blipFill>
        <a:blip xmlns:r="http://schemas.openxmlformats.org/officeDocument/2006/relationships" r:embed="rId5"/>
        <a:stretch>
          <a:fillRect/>
        </a:stretch>
      </xdr:blipFill>
      <xdr:spPr>
        <a:xfrm>
          <a:off x="20025360" y="5405120"/>
          <a:ext cx="3594100" cy="1346200"/>
        </a:xfrm>
        <a:prstGeom prst="rect">
          <a:avLst/>
        </a:prstGeom>
      </xdr:spPr>
    </xdr:pic>
    <xdr:clientData/>
  </xdr:twoCellAnchor>
  <xdr:twoCellAnchor editAs="oneCell">
    <xdr:from>
      <xdr:col>21</xdr:col>
      <xdr:colOff>193040</xdr:colOff>
      <xdr:row>33</xdr:row>
      <xdr:rowOff>182880</xdr:rowOff>
    </xdr:from>
    <xdr:to>
      <xdr:col>26</xdr:col>
      <xdr:colOff>713740</xdr:colOff>
      <xdr:row>38</xdr:row>
      <xdr:rowOff>119380</xdr:rowOff>
    </xdr:to>
    <xdr:pic>
      <xdr:nvPicPr>
        <xdr:cNvPr id="8" name="Picture 7">
          <a:extLst>
            <a:ext uri="{FF2B5EF4-FFF2-40B4-BE49-F238E27FC236}">
              <a16:creationId xmlns:a16="http://schemas.microsoft.com/office/drawing/2014/main" id="{1725B03C-EB77-9747-DBC9-099BFF8DA3B7}"/>
            </a:ext>
          </a:extLst>
        </xdr:cNvPr>
        <xdr:cNvPicPr>
          <a:picLocks noChangeAspect="1"/>
        </xdr:cNvPicPr>
      </xdr:nvPicPr>
      <xdr:blipFill>
        <a:blip xmlns:r="http://schemas.openxmlformats.org/officeDocument/2006/relationships" r:embed="rId6"/>
        <a:stretch>
          <a:fillRect/>
        </a:stretch>
      </xdr:blipFill>
      <xdr:spPr>
        <a:xfrm>
          <a:off x="20045680" y="6888480"/>
          <a:ext cx="4635500" cy="952500"/>
        </a:xfrm>
        <a:prstGeom prst="rect">
          <a:avLst/>
        </a:prstGeom>
      </xdr:spPr>
    </xdr:pic>
    <xdr:clientData/>
  </xdr:twoCellAnchor>
  <xdr:twoCellAnchor editAs="oneCell">
    <xdr:from>
      <xdr:col>21</xdr:col>
      <xdr:colOff>132080</xdr:colOff>
      <xdr:row>38</xdr:row>
      <xdr:rowOff>193040</xdr:rowOff>
    </xdr:from>
    <xdr:to>
      <xdr:col>25</xdr:col>
      <xdr:colOff>637540</xdr:colOff>
      <xdr:row>44</xdr:row>
      <xdr:rowOff>27940</xdr:rowOff>
    </xdr:to>
    <xdr:pic>
      <xdr:nvPicPr>
        <xdr:cNvPr id="9" name="Picture 8">
          <a:extLst>
            <a:ext uri="{FF2B5EF4-FFF2-40B4-BE49-F238E27FC236}">
              <a16:creationId xmlns:a16="http://schemas.microsoft.com/office/drawing/2014/main" id="{545F6B7A-EC87-9321-C1B6-8685BDFE9446}"/>
            </a:ext>
          </a:extLst>
        </xdr:cNvPr>
        <xdr:cNvPicPr>
          <a:picLocks noChangeAspect="1"/>
        </xdr:cNvPicPr>
      </xdr:nvPicPr>
      <xdr:blipFill>
        <a:blip xmlns:r="http://schemas.openxmlformats.org/officeDocument/2006/relationships" r:embed="rId7"/>
        <a:stretch>
          <a:fillRect/>
        </a:stretch>
      </xdr:blipFill>
      <xdr:spPr>
        <a:xfrm>
          <a:off x="19984720" y="7914640"/>
          <a:ext cx="3797300" cy="1054100"/>
        </a:xfrm>
        <a:prstGeom prst="rect">
          <a:avLst/>
        </a:prstGeom>
      </xdr:spPr>
    </xdr:pic>
    <xdr:clientData/>
  </xdr:twoCellAnchor>
  <xdr:twoCellAnchor>
    <xdr:from>
      <xdr:col>14</xdr:col>
      <xdr:colOff>636443</xdr:colOff>
      <xdr:row>18</xdr:row>
      <xdr:rowOff>165389</xdr:rowOff>
    </xdr:from>
    <xdr:to>
      <xdr:col>18</xdr:col>
      <xdr:colOff>316056</xdr:colOff>
      <xdr:row>32</xdr:row>
      <xdr:rowOff>79952</xdr:rowOff>
    </xdr:to>
    <xdr:graphicFrame macro="">
      <xdr:nvGraphicFramePr>
        <xdr:cNvPr id="11" name="Chart 10">
          <a:extLst>
            <a:ext uri="{FF2B5EF4-FFF2-40B4-BE49-F238E27FC236}">
              <a16:creationId xmlns:a16="http://schemas.microsoft.com/office/drawing/2014/main" id="{18853C18-B040-9B54-E26E-A635074E81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47</xdr:row>
      <xdr:rowOff>0</xdr:rowOff>
    </xdr:from>
    <xdr:to>
      <xdr:col>9</xdr:col>
      <xdr:colOff>368877</xdr:colOff>
      <xdr:row>79</xdr:row>
      <xdr:rowOff>190526</xdr:rowOff>
    </xdr:to>
    <xdr:pic>
      <xdr:nvPicPr>
        <xdr:cNvPr id="12" name="Picture 11">
          <a:extLst>
            <a:ext uri="{FF2B5EF4-FFF2-40B4-BE49-F238E27FC236}">
              <a16:creationId xmlns:a16="http://schemas.microsoft.com/office/drawing/2014/main" id="{38AB16A0-C12C-EA0C-4C18-8AB237E6A9DA}"/>
            </a:ext>
          </a:extLst>
        </xdr:cNvPr>
        <xdr:cNvPicPr>
          <a:picLocks noChangeAspect="1"/>
        </xdr:cNvPicPr>
      </xdr:nvPicPr>
      <xdr:blipFill>
        <a:blip xmlns:r="http://schemas.openxmlformats.org/officeDocument/2006/relationships" r:embed="rId9"/>
        <a:stretch>
          <a:fillRect/>
        </a:stretch>
      </xdr:blipFill>
      <xdr:spPr>
        <a:xfrm>
          <a:off x="0" y="9496136"/>
          <a:ext cx="7772400" cy="6655981"/>
        </a:xfrm>
        <a:prstGeom prst="rect">
          <a:avLst/>
        </a:prstGeom>
      </xdr:spPr>
    </xdr:pic>
    <xdr:clientData/>
  </xdr:twoCellAnchor>
  <xdr:twoCellAnchor editAs="oneCell">
    <xdr:from>
      <xdr:col>21</xdr:col>
      <xdr:colOff>86591</xdr:colOff>
      <xdr:row>53</xdr:row>
      <xdr:rowOff>14432</xdr:rowOff>
    </xdr:from>
    <xdr:to>
      <xdr:col>30</xdr:col>
      <xdr:colOff>455468</xdr:colOff>
      <xdr:row>71</xdr:row>
      <xdr:rowOff>39611</xdr:rowOff>
    </xdr:to>
    <xdr:pic>
      <xdr:nvPicPr>
        <xdr:cNvPr id="13" name="Picture 12">
          <a:extLst>
            <a:ext uri="{FF2B5EF4-FFF2-40B4-BE49-F238E27FC236}">
              <a16:creationId xmlns:a16="http://schemas.microsoft.com/office/drawing/2014/main" id="{F7A7C741-AD9A-FB41-DDEB-E8A5FEBAC984}"/>
            </a:ext>
          </a:extLst>
        </xdr:cNvPr>
        <xdr:cNvPicPr>
          <a:picLocks noChangeAspect="1"/>
        </xdr:cNvPicPr>
      </xdr:nvPicPr>
      <xdr:blipFill>
        <a:blip xmlns:r="http://schemas.openxmlformats.org/officeDocument/2006/relationships" r:embed="rId10"/>
        <a:stretch>
          <a:fillRect/>
        </a:stretch>
      </xdr:blipFill>
      <xdr:spPr>
        <a:xfrm>
          <a:off x="19915909" y="10722841"/>
          <a:ext cx="7772400" cy="3661996"/>
        </a:xfrm>
        <a:prstGeom prst="rect">
          <a:avLst/>
        </a:prstGeom>
      </xdr:spPr>
    </xdr:pic>
    <xdr:clientData/>
  </xdr:twoCellAnchor>
  <xdr:twoCellAnchor editAs="oneCell">
    <xdr:from>
      <xdr:col>21</xdr:col>
      <xdr:colOff>0</xdr:colOff>
      <xdr:row>74</xdr:row>
      <xdr:rowOff>0</xdr:rowOff>
    </xdr:from>
    <xdr:to>
      <xdr:col>30</xdr:col>
      <xdr:colOff>368877</xdr:colOff>
      <xdr:row>98</xdr:row>
      <xdr:rowOff>130216</xdr:rowOff>
    </xdr:to>
    <xdr:pic>
      <xdr:nvPicPr>
        <xdr:cNvPr id="14" name="Picture 13">
          <a:extLst>
            <a:ext uri="{FF2B5EF4-FFF2-40B4-BE49-F238E27FC236}">
              <a16:creationId xmlns:a16="http://schemas.microsoft.com/office/drawing/2014/main" id="{4EBC7CBB-475E-4D07-5218-C3BC12B3634C}"/>
            </a:ext>
          </a:extLst>
        </xdr:cNvPr>
        <xdr:cNvPicPr>
          <a:picLocks noChangeAspect="1"/>
        </xdr:cNvPicPr>
      </xdr:nvPicPr>
      <xdr:blipFill>
        <a:blip xmlns:r="http://schemas.openxmlformats.org/officeDocument/2006/relationships" r:embed="rId11"/>
        <a:stretch>
          <a:fillRect/>
        </a:stretch>
      </xdr:blipFill>
      <xdr:spPr>
        <a:xfrm>
          <a:off x="19829318" y="14951364"/>
          <a:ext cx="7772400" cy="4979307"/>
        </a:xfrm>
        <a:prstGeom prst="rect">
          <a:avLst/>
        </a:prstGeom>
      </xdr:spPr>
    </xdr:pic>
    <xdr:clientData/>
  </xdr:twoCellAnchor>
  <xdr:twoCellAnchor editAs="oneCell">
    <xdr:from>
      <xdr:col>0</xdr:col>
      <xdr:colOff>0</xdr:colOff>
      <xdr:row>81</xdr:row>
      <xdr:rowOff>0</xdr:rowOff>
    </xdr:from>
    <xdr:to>
      <xdr:col>9</xdr:col>
      <xdr:colOff>311150</xdr:colOff>
      <xdr:row>99</xdr:row>
      <xdr:rowOff>10851</xdr:rowOff>
    </xdr:to>
    <xdr:pic>
      <xdr:nvPicPr>
        <xdr:cNvPr id="44" name="Picture 43">
          <a:extLst>
            <a:ext uri="{FF2B5EF4-FFF2-40B4-BE49-F238E27FC236}">
              <a16:creationId xmlns:a16="http://schemas.microsoft.com/office/drawing/2014/main" id="{27CDE41A-B19D-EEF9-2B2E-57A05362A4AC}"/>
            </a:ext>
          </a:extLst>
        </xdr:cNvPr>
        <xdr:cNvPicPr>
          <a:picLocks noChangeAspect="1"/>
        </xdr:cNvPicPr>
      </xdr:nvPicPr>
      <xdr:blipFill>
        <a:blip xmlns:r="http://schemas.openxmlformats.org/officeDocument/2006/relationships" r:embed="rId12"/>
        <a:stretch>
          <a:fillRect/>
        </a:stretch>
      </xdr:blipFill>
      <xdr:spPr>
        <a:xfrm>
          <a:off x="0" y="16536458"/>
          <a:ext cx="7772400" cy="3662101"/>
        </a:xfrm>
        <a:prstGeom prst="rect">
          <a:avLst/>
        </a:prstGeom>
      </xdr:spPr>
    </xdr:pic>
    <xdr:clientData/>
  </xdr:twoCellAnchor>
  <xdr:twoCellAnchor editAs="oneCell">
    <xdr:from>
      <xdr:col>0</xdr:col>
      <xdr:colOff>0</xdr:colOff>
      <xdr:row>102</xdr:row>
      <xdr:rowOff>0</xdr:rowOff>
    </xdr:from>
    <xdr:to>
      <xdr:col>9</xdr:col>
      <xdr:colOff>311150</xdr:colOff>
      <xdr:row>132</xdr:row>
      <xdr:rowOff>118933</xdr:rowOff>
    </xdr:to>
    <xdr:pic>
      <xdr:nvPicPr>
        <xdr:cNvPr id="45" name="Picture 44">
          <a:extLst>
            <a:ext uri="{FF2B5EF4-FFF2-40B4-BE49-F238E27FC236}">
              <a16:creationId xmlns:a16="http://schemas.microsoft.com/office/drawing/2014/main" id="{3D3278DB-759A-06E8-EE15-6EE90682B169}"/>
            </a:ext>
          </a:extLst>
        </xdr:cNvPr>
        <xdr:cNvPicPr>
          <a:picLocks noChangeAspect="1"/>
        </xdr:cNvPicPr>
      </xdr:nvPicPr>
      <xdr:blipFill>
        <a:blip xmlns:r="http://schemas.openxmlformats.org/officeDocument/2006/relationships" r:embed="rId13"/>
        <a:stretch>
          <a:fillRect/>
        </a:stretch>
      </xdr:blipFill>
      <xdr:spPr>
        <a:xfrm>
          <a:off x="0" y="20796250"/>
          <a:ext cx="7772400" cy="62043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37353</xdr:colOff>
      <xdr:row>11</xdr:row>
      <xdr:rowOff>56029</xdr:rowOff>
    </xdr:from>
    <xdr:ext cx="7160511" cy="1329930"/>
    <xdr:pic>
      <xdr:nvPicPr>
        <xdr:cNvPr id="2" name="Picture 1">
          <a:extLst>
            <a:ext uri="{FF2B5EF4-FFF2-40B4-BE49-F238E27FC236}">
              <a16:creationId xmlns:a16="http://schemas.microsoft.com/office/drawing/2014/main" id="{72D5BC58-6D73-104D-8969-A6EB74C4EFB8}"/>
            </a:ext>
          </a:extLst>
        </xdr:cNvPr>
        <xdr:cNvPicPr>
          <a:picLocks noChangeAspect="1"/>
        </xdr:cNvPicPr>
      </xdr:nvPicPr>
      <xdr:blipFill>
        <a:blip xmlns:r="http://schemas.openxmlformats.org/officeDocument/2006/relationships" r:embed="rId1"/>
        <a:stretch>
          <a:fillRect/>
        </a:stretch>
      </xdr:blipFill>
      <xdr:spPr>
        <a:xfrm>
          <a:off x="28993353" y="2291229"/>
          <a:ext cx="7160511" cy="1329930"/>
        </a:xfrm>
        <a:prstGeom prst="rect">
          <a:avLst/>
        </a:prstGeom>
      </xdr:spPr>
    </xdr:pic>
    <xdr:clientData/>
  </xdr:oneCellAnchor>
  <xdr:oneCellAnchor>
    <xdr:from>
      <xdr:col>1</xdr:col>
      <xdr:colOff>74706</xdr:colOff>
      <xdr:row>17</xdr:row>
      <xdr:rowOff>112058</xdr:rowOff>
    </xdr:from>
    <xdr:ext cx="3558713" cy="652266"/>
    <xdr:pic>
      <xdr:nvPicPr>
        <xdr:cNvPr id="3" name="Picture 2">
          <a:extLst>
            <a:ext uri="{FF2B5EF4-FFF2-40B4-BE49-F238E27FC236}">
              <a16:creationId xmlns:a16="http://schemas.microsoft.com/office/drawing/2014/main" id="{D7C9B1AB-C774-1046-918C-CC176E159C50}"/>
            </a:ext>
          </a:extLst>
        </xdr:cNvPr>
        <xdr:cNvPicPr>
          <a:picLocks noChangeAspect="1"/>
        </xdr:cNvPicPr>
      </xdr:nvPicPr>
      <xdr:blipFill>
        <a:blip xmlns:r="http://schemas.openxmlformats.org/officeDocument/2006/relationships" r:embed="rId2"/>
        <a:stretch>
          <a:fillRect/>
        </a:stretch>
      </xdr:blipFill>
      <xdr:spPr>
        <a:xfrm>
          <a:off x="29030706" y="3566458"/>
          <a:ext cx="3558713" cy="652266"/>
        </a:xfrm>
        <a:prstGeom prst="rect">
          <a:avLst/>
        </a:prstGeom>
      </xdr:spPr>
    </xdr:pic>
    <xdr:clientData/>
  </xdr:oneCellAnchor>
  <xdr:oneCellAnchor>
    <xdr:from>
      <xdr:col>1</xdr:col>
      <xdr:colOff>466912</xdr:colOff>
      <xdr:row>25</xdr:row>
      <xdr:rowOff>186765</xdr:rowOff>
    </xdr:from>
    <xdr:ext cx="2449609" cy="588765"/>
    <xdr:pic>
      <xdr:nvPicPr>
        <xdr:cNvPr id="4" name="Picture 3">
          <a:extLst>
            <a:ext uri="{FF2B5EF4-FFF2-40B4-BE49-F238E27FC236}">
              <a16:creationId xmlns:a16="http://schemas.microsoft.com/office/drawing/2014/main" id="{57D2E747-701E-6E40-AB02-EABD8F4EA139}"/>
            </a:ext>
          </a:extLst>
        </xdr:cNvPr>
        <xdr:cNvPicPr>
          <a:picLocks noChangeAspect="1"/>
        </xdr:cNvPicPr>
      </xdr:nvPicPr>
      <xdr:blipFill>
        <a:blip xmlns:r="http://schemas.openxmlformats.org/officeDocument/2006/relationships" r:embed="rId3"/>
        <a:stretch>
          <a:fillRect/>
        </a:stretch>
      </xdr:blipFill>
      <xdr:spPr>
        <a:xfrm>
          <a:off x="29422912" y="5266765"/>
          <a:ext cx="2449609" cy="588765"/>
        </a:xfrm>
        <a:prstGeom prst="rect">
          <a:avLst/>
        </a:prstGeom>
      </xdr:spPr>
    </xdr:pic>
    <xdr:clientData/>
  </xdr:oneCellAnchor>
  <xdr:oneCellAnchor>
    <xdr:from>
      <xdr:col>2</xdr:col>
      <xdr:colOff>9338</xdr:colOff>
      <xdr:row>92</xdr:row>
      <xdr:rowOff>168087</xdr:rowOff>
    </xdr:from>
    <xdr:ext cx="5829174" cy="453814"/>
    <xdr:pic>
      <xdr:nvPicPr>
        <xdr:cNvPr id="5" name="Picture 4">
          <a:extLst>
            <a:ext uri="{FF2B5EF4-FFF2-40B4-BE49-F238E27FC236}">
              <a16:creationId xmlns:a16="http://schemas.microsoft.com/office/drawing/2014/main" id="{0E83DB24-1CA5-9D4B-B828-B2489DD63FA4}"/>
            </a:ext>
          </a:extLst>
        </xdr:cNvPr>
        <xdr:cNvPicPr>
          <a:picLocks noChangeAspect="1"/>
        </xdr:cNvPicPr>
      </xdr:nvPicPr>
      <xdr:blipFill rotWithShape="1">
        <a:blip xmlns:r="http://schemas.openxmlformats.org/officeDocument/2006/relationships" r:embed="rId4"/>
        <a:srcRect t="18810"/>
        <a:stretch/>
      </xdr:blipFill>
      <xdr:spPr>
        <a:xfrm>
          <a:off x="29790838" y="18862487"/>
          <a:ext cx="5829174" cy="453814"/>
        </a:xfrm>
        <a:prstGeom prst="rect">
          <a:avLst/>
        </a:prstGeom>
      </xdr:spPr>
    </xdr:pic>
    <xdr:clientData/>
  </xdr:oneCellAnchor>
  <xdr:oneCellAnchor>
    <xdr:from>
      <xdr:col>2</xdr:col>
      <xdr:colOff>18677</xdr:colOff>
      <xdr:row>101</xdr:row>
      <xdr:rowOff>102722</xdr:rowOff>
    </xdr:from>
    <xdr:ext cx="3989611" cy="664965"/>
    <xdr:pic>
      <xdr:nvPicPr>
        <xdr:cNvPr id="6" name="Picture 5">
          <a:extLst>
            <a:ext uri="{FF2B5EF4-FFF2-40B4-BE49-F238E27FC236}">
              <a16:creationId xmlns:a16="http://schemas.microsoft.com/office/drawing/2014/main" id="{4B5679DF-03A8-5845-AFC0-CC2BF5D1ABDF}"/>
            </a:ext>
          </a:extLst>
        </xdr:cNvPr>
        <xdr:cNvPicPr>
          <a:picLocks noChangeAspect="1"/>
        </xdr:cNvPicPr>
      </xdr:nvPicPr>
      <xdr:blipFill>
        <a:blip xmlns:r="http://schemas.openxmlformats.org/officeDocument/2006/relationships" r:embed="rId5"/>
        <a:stretch>
          <a:fillRect/>
        </a:stretch>
      </xdr:blipFill>
      <xdr:spPr>
        <a:xfrm>
          <a:off x="29800177" y="20625922"/>
          <a:ext cx="3989611" cy="664965"/>
        </a:xfrm>
        <a:prstGeom prst="rect">
          <a:avLst/>
        </a:prstGeom>
      </xdr:spPr>
    </xdr:pic>
    <xdr:clientData/>
  </xdr:oneCellAnchor>
  <xdr:oneCellAnchor>
    <xdr:from>
      <xdr:col>2</xdr:col>
      <xdr:colOff>84044</xdr:colOff>
      <xdr:row>108</xdr:row>
      <xdr:rowOff>46691</xdr:rowOff>
    </xdr:from>
    <xdr:ext cx="3566776" cy="511044"/>
    <xdr:pic>
      <xdr:nvPicPr>
        <xdr:cNvPr id="7" name="Picture 6">
          <a:extLst>
            <a:ext uri="{FF2B5EF4-FFF2-40B4-BE49-F238E27FC236}">
              <a16:creationId xmlns:a16="http://schemas.microsoft.com/office/drawing/2014/main" id="{036DA198-3F53-7B4A-AD61-83F37D8BCBF7}"/>
            </a:ext>
          </a:extLst>
        </xdr:cNvPr>
        <xdr:cNvPicPr>
          <a:picLocks noChangeAspect="1"/>
        </xdr:cNvPicPr>
      </xdr:nvPicPr>
      <xdr:blipFill>
        <a:blip xmlns:r="http://schemas.openxmlformats.org/officeDocument/2006/relationships" r:embed="rId6"/>
        <a:stretch>
          <a:fillRect/>
        </a:stretch>
      </xdr:blipFill>
      <xdr:spPr>
        <a:xfrm>
          <a:off x="29865544" y="21992291"/>
          <a:ext cx="3566776" cy="511044"/>
        </a:xfrm>
        <a:prstGeom prst="rect">
          <a:avLst/>
        </a:prstGeom>
      </xdr:spPr>
    </xdr:pic>
    <xdr:clientData/>
  </xdr:oneCellAnchor>
  <xdr:oneCellAnchor>
    <xdr:from>
      <xdr:col>6</xdr:col>
      <xdr:colOff>29364</xdr:colOff>
      <xdr:row>205</xdr:row>
      <xdr:rowOff>90716</xdr:rowOff>
    </xdr:from>
    <xdr:ext cx="4851739" cy="3204229"/>
    <xdr:pic>
      <xdr:nvPicPr>
        <xdr:cNvPr id="8" name="Picture 7">
          <a:extLst>
            <a:ext uri="{FF2B5EF4-FFF2-40B4-BE49-F238E27FC236}">
              <a16:creationId xmlns:a16="http://schemas.microsoft.com/office/drawing/2014/main" id="{CF62F22B-649D-0D4C-B4D9-D35FE878BC8C}"/>
            </a:ext>
          </a:extLst>
        </xdr:cNvPr>
        <xdr:cNvPicPr>
          <a:picLocks noChangeAspect="1"/>
        </xdr:cNvPicPr>
      </xdr:nvPicPr>
      <xdr:blipFill>
        <a:blip xmlns:r="http://schemas.openxmlformats.org/officeDocument/2006/relationships" r:embed="rId7"/>
        <a:stretch>
          <a:fillRect/>
        </a:stretch>
      </xdr:blipFill>
      <xdr:spPr>
        <a:xfrm>
          <a:off x="33112864" y="41746716"/>
          <a:ext cx="4851739" cy="3204229"/>
        </a:xfrm>
        <a:prstGeom prst="rect">
          <a:avLst/>
        </a:prstGeom>
      </xdr:spPr>
    </xdr:pic>
    <xdr:clientData/>
  </xdr:oneCellAnchor>
  <xdr:oneCellAnchor>
    <xdr:from>
      <xdr:col>7</xdr:col>
      <xdr:colOff>236583</xdr:colOff>
      <xdr:row>211</xdr:row>
      <xdr:rowOff>14251</xdr:rowOff>
    </xdr:from>
    <xdr:ext cx="2600135" cy="927407"/>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9" name="Ink 8">
              <a:extLst>
                <a:ext uri="{FF2B5EF4-FFF2-40B4-BE49-F238E27FC236}">
                  <a16:creationId xmlns:a16="http://schemas.microsoft.com/office/drawing/2014/main" id="{3E830C4B-2330-6841-B012-F61FCBE14BFF}"/>
                </a:ext>
              </a:extLst>
            </xdr14:cNvPr>
            <xdr14:cNvContentPartPr/>
          </xdr14:nvContentPartPr>
          <xdr14:nvPr macro=""/>
          <xdr14:xfrm>
            <a:off x="35524440" y="42232680"/>
            <a:ext cx="2593080" cy="897840"/>
          </xdr14:xfrm>
        </xdr:contentPart>
      </mc:Choice>
      <mc:Fallback xmlns="">
        <xdr:pic>
          <xdr:nvPicPr>
            <xdr:cNvPr id="10" name="Ink 9">
              <a:extLst>
                <a:ext uri="{FF2B5EF4-FFF2-40B4-BE49-F238E27FC236}">
                  <a16:creationId xmlns:a16="http://schemas.microsoft.com/office/drawing/2014/main" id="{0D20B66B-FA99-1400-316C-3B1772E96769}"/>
                </a:ext>
              </a:extLst>
            </xdr:cNvPr>
            <xdr:cNvPicPr/>
          </xdr:nvPicPr>
          <xdr:blipFill>
            <a:blip xmlns:r="http://schemas.openxmlformats.org/officeDocument/2006/relationships" r:embed="rId23"/>
            <a:stretch>
              <a:fillRect/>
            </a:stretch>
          </xdr:blipFill>
          <xdr:spPr>
            <a:xfrm>
              <a:off x="35520120" y="42228430"/>
              <a:ext cx="2601720" cy="906340"/>
            </a:xfrm>
            <a:prstGeom prst="rect">
              <a:avLst/>
            </a:prstGeom>
          </xdr:spPr>
        </xdr:pic>
      </mc:Fallback>
    </mc:AlternateContent>
    <xdr:clientData/>
  </xdr:oneCellAnchor>
  <xdr:oneCellAnchor>
    <xdr:from>
      <xdr:col>8</xdr:col>
      <xdr:colOff>678283</xdr:colOff>
      <xdr:row>215</xdr:row>
      <xdr:rowOff>28126</xdr:rowOff>
    </xdr:from>
    <xdr:ext cx="245712" cy="1390389"/>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10" name="Ink 9">
              <a:extLst>
                <a:ext uri="{FF2B5EF4-FFF2-40B4-BE49-F238E27FC236}">
                  <a16:creationId xmlns:a16="http://schemas.microsoft.com/office/drawing/2014/main" id="{3CB23B1B-81A1-5C44-BF0D-699164C48B67}"/>
                </a:ext>
              </a:extLst>
            </xdr14:cNvPr>
            <xdr14:cNvContentPartPr/>
          </xdr14:nvContentPartPr>
          <xdr14:nvPr macro=""/>
          <xdr14:xfrm>
            <a:off x="36791640" y="43044840"/>
            <a:ext cx="243360" cy="1346040"/>
          </xdr14:xfrm>
        </xdr:contentPart>
      </mc:Choice>
      <mc:Fallback xmlns="">
        <xdr:pic>
          <xdr:nvPicPr>
            <xdr:cNvPr id="21" name="Ink 20">
              <a:extLst>
                <a:ext uri="{FF2B5EF4-FFF2-40B4-BE49-F238E27FC236}">
                  <a16:creationId xmlns:a16="http://schemas.microsoft.com/office/drawing/2014/main" id="{594AA530-C565-95D1-8F70-AB911434C55D}"/>
                </a:ext>
              </a:extLst>
            </xdr:cNvPr>
            <xdr:cNvPicPr/>
          </xdr:nvPicPr>
          <xdr:blipFill>
            <a:blip xmlns:r="http://schemas.openxmlformats.org/officeDocument/2006/relationships" r:embed="rId25"/>
            <a:stretch>
              <a:fillRect/>
            </a:stretch>
          </xdr:blipFill>
          <xdr:spPr>
            <a:xfrm>
              <a:off x="36787320" y="43040589"/>
              <a:ext cx="252000" cy="1354541"/>
            </a:xfrm>
            <a:prstGeom prst="rect">
              <a:avLst/>
            </a:prstGeom>
          </xdr:spPr>
        </xdr:pic>
      </mc:Fallback>
    </mc:AlternateContent>
    <xdr:clientData/>
  </xdr:oneCellAnchor>
  <xdr:oneCellAnchor>
    <xdr:from>
      <xdr:col>6</xdr:col>
      <xdr:colOff>12699</xdr:colOff>
      <xdr:row>233</xdr:row>
      <xdr:rowOff>38100</xdr:rowOff>
    </xdr:from>
    <xdr:ext cx="4880760" cy="3129845"/>
    <xdr:pic>
      <xdr:nvPicPr>
        <xdr:cNvPr id="11" name="Picture 10">
          <a:extLst>
            <a:ext uri="{FF2B5EF4-FFF2-40B4-BE49-F238E27FC236}">
              <a16:creationId xmlns:a16="http://schemas.microsoft.com/office/drawing/2014/main" id="{03ADBF39-944A-8143-8728-44986539F443}"/>
            </a:ext>
          </a:extLst>
        </xdr:cNvPr>
        <xdr:cNvPicPr>
          <a:picLocks noChangeAspect="1"/>
        </xdr:cNvPicPr>
      </xdr:nvPicPr>
      <xdr:blipFill>
        <a:blip xmlns:r="http://schemas.openxmlformats.org/officeDocument/2006/relationships" r:embed="rId26"/>
        <a:stretch>
          <a:fillRect/>
        </a:stretch>
      </xdr:blipFill>
      <xdr:spPr>
        <a:xfrm>
          <a:off x="33096199" y="47383700"/>
          <a:ext cx="4880760" cy="3129845"/>
        </a:xfrm>
        <a:prstGeom prst="rect">
          <a:avLst/>
        </a:prstGeom>
      </xdr:spPr>
    </xdr:pic>
    <xdr:clientData/>
  </xdr:oneCellAnchor>
  <xdr:oneCellAnchor>
    <xdr:from>
      <xdr:col>10</xdr:col>
      <xdr:colOff>491880</xdr:colOff>
      <xdr:row>203</xdr:row>
      <xdr:rowOff>131960</xdr:rowOff>
    </xdr:from>
    <xdr:ext cx="126000" cy="1320180"/>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12" name="Ink 11">
              <a:extLst>
                <a:ext uri="{FF2B5EF4-FFF2-40B4-BE49-F238E27FC236}">
                  <a16:creationId xmlns:a16="http://schemas.microsoft.com/office/drawing/2014/main" id="{0DD0E1C9-251B-C54F-AFDD-C8567309D833}"/>
                </a:ext>
              </a:extLst>
            </xdr14:cNvPr>
            <xdr14:cNvContentPartPr/>
          </xdr14:nvContentPartPr>
          <xdr14:nvPr macro=""/>
          <xdr14:xfrm>
            <a:off x="38195640" y="41483160"/>
            <a:ext cx="126000" cy="1293840"/>
          </xdr14:xfrm>
        </xdr:contentPart>
      </mc:Choice>
      <mc:Fallback xmlns="">
        <xdr:pic>
          <xdr:nvPicPr>
            <xdr:cNvPr id="26" name="Ink 25">
              <a:extLst>
                <a:ext uri="{FF2B5EF4-FFF2-40B4-BE49-F238E27FC236}">
                  <a16:creationId xmlns:a16="http://schemas.microsoft.com/office/drawing/2014/main" id="{A7491EA6-96D1-2394-5389-000CDE6204E5}"/>
                </a:ext>
              </a:extLst>
            </xdr:cNvPr>
            <xdr:cNvPicPr/>
          </xdr:nvPicPr>
          <xdr:blipFill>
            <a:blip xmlns:r="http://schemas.openxmlformats.org/officeDocument/2006/relationships" r:embed="rId28"/>
            <a:stretch>
              <a:fillRect/>
            </a:stretch>
          </xdr:blipFill>
          <xdr:spPr>
            <a:xfrm>
              <a:off x="38191320" y="41478840"/>
              <a:ext cx="134640" cy="1302480"/>
            </a:xfrm>
            <a:prstGeom prst="rect">
              <a:avLst/>
            </a:prstGeom>
          </xdr:spPr>
        </xdr:pic>
      </mc:Fallback>
    </mc:AlternateContent>
    <xdr:clientData/>
  </xdr:oneCellAnchor>
  <xdr:oneCellAnchor>
    <xdr:from>
      <xdr:col>6</xdr:col>
      <xdr:colOff>0</xdr:colOff>
      <xdr:row>249</xdr:row>
      <xdr:rowOff>0</xdr:rowOff>
    </xdr:from>
    <xdr:ext cx="4240859" cy="1537641"/>
    <xdr:pic>
      <xdr:nvPicPr>
        <xdr:cNvPr id="13" name="Picture 12">
          <a:extLst>
            <a:ext uri="{FF2B5EF4-FFF2-40B4-BE49-F238E27FC236}">
              <a16:creationId xmlns:a16="http://schemas.microsoft.com/office/drawing/2014/main" id="{2CE7A11B-FB8B-5D45-ACE3-F18153E7490D}"/>
            </a:ext>
          </a:extLst>
        </xdr:cNvPr>
        <xdr:cNvPicPr>
          <a:picLocks noChangeAspect="1"/>
        </xdr:cNvPicPr>
      </xdr:nvPicPr>
      <xdr:blipFill>
        <a:blip xmlns:r="http://schemas.openxmlformats.org/officeDocument/2006/relationships" r:embed="rId29"/>
        <a:stretch>
          <a:fillRect/>
        </a:stretch>
      </xdr:blipFill>
      <xdr:spPr>
        <a:xfrm>
          <a:off x="33083500" y="50596800"/>
          <a:ext cx="4240859" cy="1537641"/>
        </a:xfrm>
        <a:prstGeom prst="rect">
          <a:avLst/>
        </a:prstGeom>
      </xdr:spPr>
    </xdr:pic>
    <xdr:clientData/>
  </xdr:oneCellAnchor>
  <xdr:oneCellAnchor>
    <xdr:from>
      <xdr:col>6</xdr:col>
      <xdr:colOff>0</xdr:colOff>
      <xdr:row>258</xdr:row>
      <xdr:rowOff>1</xdr:rowOff>
    </xdr:from>
    <xdr:ext cx="4808914" cy="3277164"/>
    <xdr:pic>
      <xdr:nvPicPr>
        <xdr:cNvPr id="14" name="Picture 13">
          <a:extLst>
            <a:ext uri="{FF2B5EF4-FFF2-40B4-BE49-F238E27FC236}">
              <a16:creationId xmlns:a16="http://schemas.microsoft.com/office/drawing/2014/main" id="{6AF1467F-9288-4C4F-B8CC-8884F210A540}"/>
            </a:ext>
          </a:extLst>
        </xdr:cNvPr>
        <xdr:cNvPicPr>
          <a:picLocks noChangeAspect="1"/>
        </xdr:cNvPicPr>
      </xdr:nvPicPr>
      <xdr:blipFill>
        <a:blip xmlns:r="http://schemas.openxmlformats.org/officeDocument/2006/relationships" r:embed="rId30"/>
        <a:stretch>
          <a:fillRect/>
        </a:stretch>
      </xdr:blipFill>
      <xdr:spPr>
        <a:xfrm>
          <a:off x="33083500" y="52425601"/>
          <a:ext cx="4808914" cy="3277164"/>
        </a:xfrm>
        <a:prstGeom prst="rect">
          <a:avLst/>
        </a:prstGeom>
      </xdr:spPr>
    </xdr:pic>
    <xdr:clientData/>
  </xdr:oneCellAnchor>
  <xdr:oneCellAnchor>
    <xdr:from>
      <xdr:col>1</xdr:col>
      <xdr:colOff>1249680</xdr:colOff>
      <xdr:row>279</xdr:row>
      <xdr:rowOff>20320</xdr:rowOff>
    </xdr:from>
    <xdr:ext cx="6292802" cy="2289292"/>
    <xdr:pic>
      <xdr:nvPicPr>
        <xdr:cNvPr id="15" name="Picture 14">
          <a:extLst>
            <a:ext uri="{FF2B5EF4-FFF2-40B4-BE49-F238E27FC236}">
              <a16:creationId xmlns:a16="http://schemas.microsoft.com/office/drawing/2014/main" id="{8C815008-308D-8B4F-A0BF-635F8CBAE413}"/>
            </a:ext>
          </a:extLst>
        </xdr:cNvPr>
        <xdr:cNvPicPr>
          <a:picLocks noChangeAspect="1"/>
        </xdr:cNvPicPr>
      </xdr:nvPicPr>
      <xdr:blipFill>
        <a:blip xmlns:r="http://schemas.openxmlformats.org/officeDocument/2006/relationships" r:embed="rId31"/>
        <a:stretch>
          <a:fillRect/>
        </a:stretch>
      </xdr:blipFill>
      <xdr:spPr>
        <a:xfrm>
          <a:off x="29786580" y="56713120"/>
          <a:ext cx="6292802" cy="2289292"/>
        </a:xfrm>
        <a:prstGeom prst="rect">
          <a:avLst/>
        </a:prstGeom>
      </xdr:spPr>
    </xdr:pic>
    <xdr:clientData/>
  </xdr:oneCellAnchor>
  <xdr:oneCellAnchor>
    <xdr:from>
      <xdr:col>1</xdr:col>
      <xdr:colOff>1320800</xdr:colOff>
      <xdr:row>289</xdr:row>
      <xdr:rowOff>162560</xdr:rowOff>
    </xdr:from>
    <xdr:ext cx="6178502" cy="4244623"/>
    <xdr:pic>
      <xdr:nvPicPr>
        <xdr:cNvPr id="16" name="Picture 15">
          <a:extLst>
            <a:ext uri="{FF2B5EF4-FFF2-40B4-BE49-F238E27FC236}">
              <a16:creationId xmlns:a16="http://schemas.microsoft.com/office/drawing/2014/main" id="{610A2D8D-9D58-F444-9C13-6CA1E96D4A1D}"/>
            </a:ext>
          </a:extLst>
        </xdr:cNvPr>
        <xdr:cNvPicPr>
          <a:picLocks noChangeAspect="1"/>
        </xdr:cNvPicPr>
      </xdr:nvPicPr>
      <xdr:blipFill>
        <a:blip xmlns:r="http://schemas.openxmlformats.org/officeDocument/2006/relationships" r:embed="rId32"/>
        <a:stretch>
          <a:fillRect/>
        </a:stretch>
      </xdr:blipFill>
      <xdr:spPr>
        <a:xfrm>
          <a:off x="29781500" y="58887360"/>
          <a:ext cx="6178502" cy="4244623"/>
        </a:xfrm>
        <a:prstGeom prst="rect">
          <a:avLst/>
        </a:prstGeom>
      </xdr:spPr>
    </xdr:pic>
    <xdr:clientData/>
  </xdr:oneCellAnchor>
  <xdr:oneCellAnchor>
    <xdr:from>
      <xdr:col>2</xdr:col>
      <xdr:colOff>349250</xdr:colOff>
      <xdr:row>341</xdr:row>
      <xdr:rowOff>21167</xdr:rowOff>
    </xdr:from>
    <xdr:ext cx="7406686" cy="3110795"/>
    <xdr:pic>
      <xdr:nvPicPr>
        <xdr:cNvPr id="17" name="Picture 16">
          <a:extLst>
            <a:ext uri="{FF2B5EF4-FFF2-40B4-BE49-F238E27FC236}">
              <a16:creationId xmlns:a16="http://schemas.microsoft.com/office/drawing/2014/main" id="{4B77ACA1-FC46-FF41-A319-D2D1F7835AC0}"/>
            </a:ext>
          </a:extLst>
        </xdr:cNvPr>
        <xdr:cNvPicPr>
          <a:picLocks noChangeAspect="1"/>
        </xdr:cNvPicPr>
      </xdr:nvPicPr>
      <xdr:blipFill>
        <a:blip xmlns:r="http://schemas.openxmlformats.org/officeDocument/2006/relationships" r:embed="rId33"/>
        <a:stretch>
          <a:fillRect/>
        </a:stretch>
      </xdr:blipFill>
      <xdr:spPr>
        <a:xfrm>
          <a:off x="30130750" y="69312367"/>
          <a:ext cx="7406686" cy="3110795"/>
        </a:xfrm>
        <a:prstGeom prst="rect">
          <a:avLst/>
        </a:prstGeom>
      </xdr:spPr>
    </xdr:pic>
    <xdr:clientData/>
  </xdr:oneCellAnchor>
  <xdr:oneCellAnchor>
    <xdr:from>
      <xdr:col>0</xdr:col>
      <xdr:colOff>814916</xdr:colOff>
      <xdr:row>370</xdr:row>
      <xdr:rowOff>169333</xdr:rowOff>
    </xdr:from>
    <xdr:ext cx="7791214" cy="1305409"/>
    <xdr:pic>
      <xdr:nvPicPr>
        <xdr:cNvPr id="18" name="Picture 17">
          <a:extLst>
            <a:ext uri="{FF2B5EF4-FFF2-40B4-BE49-F238E27FC236}">
              <a16:creationId xmlns:a16="http://schemas.microsoft.com/office/drawing/2014/main" id="{613550B3-93E5-5A49-9C35-0EF03CF94793}"/>
            </a:ext>
          </a:extLst>
        </xdr:cNvPr>
        <xdr:cNvPicPr>
          <a:picLocks noChangeAspect="1"/>
        </xdr:cNvPicPr>
      </xdr:nvPicPr>
      <xdr:blipFill>
        <a:blip xmlns:r="http://schemas.openxmlformats.org/officeDocument/2006/relationships" r:embed="rId34"/>
        <a:stretch>
          <a:fillRect/>
        </a:stretch>
      </xdr:blipFill>
      <xdr:spPr>
        <a:xfrm>
          <a:off x="28945416" y="75353333"/>
          <a:ext cx="7791214" cy="1305409"/>
        </a:xfrm>
        <a:prstGeom prst="rect">
          <a:avLst/>
        </a:prstGeom>
      </xdr:spPr>
    </xdr:pic>
    <xdr:clientData/>
  </xdr:oneCellAnchor>
  <xdr:oneCellAnchor>
    <xdr:from>
      <xdr:col>1</xdr:col>
      <xdr:colOff>21168</xdr:colOff>
      <xdr:row>431</xdr:row>
      <xdr:rowOff>10583</xdr:rowOff>
    </xdr:from>
    <xdr:ext cx="4707937" cy="2112378"/>
    <xdr:pic>
      <xdr:nvPicPr>
        <xdr:cNvPr id="19" name="Picture 18">
          <a:extLst>
            <a:ext uri="{FF2B5EF4-FFF2-40B4-BE49-F238E27FC236}">
              <a16:creationId xmlns:a16="http://schemas.microsoft.com/office/drawing/2014/main" id="{EE4DAB31-4BCB-E14D-9F4B-0EAE4F1B1BAB}"/>
            </a:ext>
          </a:extLst>
        </xdr:cNvPr>
        <xdr:cNvPicPr>
          <a:picLocks noChangeAspect="1"/>
        </xdr:cNvPicPr>
      </xdr:nvPicPr>
      <xdr:blipFill>
        <a:blip xmlns:r="http://schemas.openxmlformats.org/officeDocument/2006/relationships" r:embed="rId35"/>
        <a:stretch>
          <a:fillRect/>
        </a:stretch>
      </xdr:blipFill>
      <xdr:spPr>
        <a:xfrm>
          <a:off x="28977168" y="87589783"/>
          <a:ext cx="4707937" cy="2112378"/>
        </a:xfrm>
        <a:prstGeom prst="rect">
          <a:avLst/>
        </a:prstGeom>
      </xdr:spPr>
    </xdr:pic>
    <xdr:clientData/>
  </xdr:oneCellAnchor>
  <xdr:oneCellAnchor>
    <xdr:from>
      <xdr:col>1</xdr:col>
      <xdr:colOff>0</xdr:colOff>
      <xdr:row>377</xdr:row>
      <xdr:rowOff>63500</xdr:rowOff>
    </xdr:from>
    <xdr:ext cx="7788862" cy="2468300"/>
    <xdr:pic>
      <xdr:nvPicPr>
        <xdr:cNvPr id="20" name="Picture 19">
          <a:extLst>
            <a:ext uri="{FF2B5EF4-FFF2-40B4-BE49-F238E27FC236}">
              <a16:creationId xmlns:a16="http://schemas.microsoft.com/office/drawing/2014/main" id="{22285EE7-7D00-274C-8BE2-35847B6E40BC}"/>
            </a:ext>
          </a:extLst>
        </xdr:cNvPr>
        <xdr:cNvPicPr>
          <a:picLocks noChangeAspect="1"/>
        </xdr:cNvPicPr>
      </xdr:nvPicPr>
      <xdr:blipFill>
        <a:blip xmlns:r="http://schemas.openxmlformats.org/officeDocument/2006/relationships" r:embed="rId36"/>
        <a:stretch>
          <a:fillRect/>
        </a:stretch>
      </xdr:blipFill>
      <xdr:spPr>
        <a:xfrm>
          <a:off x="28956000" y="76669900"/>
          <a:ext cx="7788862" cy="2468300"/>
        </a:xfrm>
        <a:prstGeom prst="rect">
          <a:avLst/>
        </a:prstGeom>
      </xdr:spPr>
    </xdr:pic>
    <xdr:clientData/>
  </xdr:oneCellAnchor>
  <xdr:oneCellAnchor>
    <xdr:from>
      <xdr:col>8</xdr:col>
      <xdr:colOff>645582</xdr:colOff>
      <xdr:row>370</xdr:row>
      <xdr:rowOff>190498</xdr:rowOff>
    </xdr:from>
    <xdr:ext cx="2993140" cy="1332325"/>
    <xdr:pic>
      <xdr:nvPicPr>
        <xdr:cNvPr id="21" name="Picture 20">
          <a:extLst>
            <a:ext uri="{FF2B5EF4-FFF2-40B4-BE49-F238E27FC236}">
              <a16:creationId xmlns:a16="http://schemas.microsoft.com/office/drawing/2014/main" id="{89260F99-798B-9042-992C-CDBAE58330A3}"/>
            </a:ext>
          </a:extLst>
        </xdr:cNvPr>
        <xdr:cNvPicPr>
          <a:picLocks noChangeAspect="1"/>
        </xdr:cNvPicPr>
      </xdr:nvPicPr>
      <xdr:blipFill>
        <a:blip xmlns:r="http://schemas.openxmlformats.org/officeDocument/2006/relationships" r:embed="rId37"/>
        <a:stretch>
          <a:fillRect/>
        </a:stretch>
      </xdr:blipFill>
      <xdr:spPr>
        <a:xfrm>
          <a:off x="35380082" y="75374498"/>
          <a:ext cx="2993140" cy="1332325"/>
        </a:xfrm>
        <a:prstGeom prst="rect">
          <a:avLst/>
        </a:prstGeom>
      </xdr:spPr>
    </xdr:pic>
    <xdr:clientData/>
  </xdr:oneCellAnchor>
  <xdr:oneCellAnchor>
    <xdr:from>
      <xdr:col>1</xdr:col>
      <xdr:colOff>1153583</xdr:colOff>
      <xdr:row>398</xdr:row>
      <xdr:rowOff>95250</xdr:rowOff>
    </xdr:from>
    <xdr:ext cx="3276835" cy="601839"/>
    <xdr:pic>
      <xdr:nvPicPr>
        <xdr:cNvPr id="22" name="Picture 21">
          <a:extLst>
            <a:ext uri="{FF2B5EF4-FFF2-40B4-BE49-F238E27FC236}">
              <a16:creationId xmlns:a16="http://schemas.microsoft.com/office/drawing/2014/main" id="{3DDC0C53-0FB3-CE45-B0A4-BDCECF719C99}"/>
            </a:ext>
          </a:extLst>
        </xdr:cNvPr>
        <xdr:cNvPicPr>
          <a:picLocks noChangeAspect="1"/>
        </xdr:cNvPicPr>
      </xdr:nvPicPr>
      <xdr:blipFill>
        <a:blip xmlns:r="http://schemas.openxmlformats.org/officeDocument/2006/relationships" r:embed="rId38"/>
        <a:stretch>
          <a:fillRect/>
        </a:stretch>
      </xdr:blipFill>
      <xdr:spPr>
        <a:xfrm>
          <a:off x="29779383" y="80968850"/>
          <a:ext cx="3276835" cy="601839"/>
        </a:xfrm>
        <a:prstGeom prst="rect">
          <a:avLst/>
        </a:prstGeom>
      </xdr:spPr>
    </xdr:pic>
    <xdr:clientData/>
  </xdr:oneCellAnchor>
  <xdr:oneCellAnchor>
    <xdr:from>
      <xdr:col>1</xdr:col>
      <xdr:colOff>1439333</xdr:colOff>
      <xdr:row>392</xdr:row>
      <xdr:rowOff>21167</xdr:rowOff>
    </xdr:from>
    <xdr:ext cx="4723459" cy="792338"/>
    <xdr:pic>
      <xdr:nvPicPr>
        <xdr:cNvPr id="23" name="Picture 22">
          <a:extLst>
            <a:ext uri="{FF2B5EF4-FFF2-40B4-BE49-F238E27FC236}">
              <a16:creationId xmlns:a16="http://schemas.microsoft.com/office/drawing/2014/main" id="{D1320B23-2072-1644-BB93-E594E19A7B46}"/>
            </a:ext>
          </a:extLst>
        </xdr:cNvPr>
        <xdr:cNvPicPr>
          <a:picLocks noChangeAspect="1"/>
        </xdr:cNvPicPr>
      </xdr:nvPicPr>
      <xdr:blipFill>
        <a:blip xmlns:r="http://schemas.openxmlformats.org/officeDocument/2006/relationships" r:embed="rId39"/>
        <a:stretch>
          <a:fillRect/>
        </a:stretch>
      </xdr:blipFill>
      <xdr:spPr>
        <a:xfrm>
          <a:off x="29785733" y="79675567"/>
          <a:ext cx="4723459" cy="792338"/>
        </a:xfrm>
        <a:prstGeom prst="rect">
          <a:avLst/>
        </a:prstGeom>
      </xdr:spPr>
    </xdr:pic>
    <xdr:clientData/>
  </xdr:oneCellAnchor>
  <xdr:oneCellAnchor>
    <xdr:from>
      <xdr:col>2</xdr:col>
      <xdr:colOff>0</xdr:colOff>
      <xdr:row>418</xdr:row>
      <xdr:rowOff>0</xdr:rowOff>
    </xdr:from>
    <xdr:ext cx="2966155" cy="639938"/>
    <xdr:pic>
      <xdr:nvPicPr>
        <xdr:cNvPr id="24" name="Picture 23">
          <a:extLst>
            <a:ext uri="{FF2B5EF4-FFF2-40B4-BE49-F238E27FC236}">
              <a16:creationId xmlns:a16="http://schemas.microsoft.com/office/drawing/2014/main" id="{3FA87F9E-4241-7F40-815B-9BDA15D1577F}"/>
            </a:ext>
          </a:extLst>
        </xdr:cNvPr>
        <xdr:cNvPicPr>
          <a:picLocks noChangeAspect="1"/>
        </xdr:cNvPicPr>
      </xdr:nvPicPr>
      <xdr:blipFill>
        <a:blip xmlns:r="http://schemas.openxmlformats.org/officeDocument/2006/relationships" r:embed="rId40"/>
        <a:stretch>
          <a:fillRect/>
        </a:stretch>
      </xdr:blipFill>
      <xdr:spPr>
        <a:xfrm>
          <a:off x="29781500" y="84937600"/>
          <a:ext cx="2966155" cy="639938"/>
        </a:xfrm>
        <a:prstGeom prst="rect">
          <a:avLst/>
        </a:prstGeom>
      </xdr:spPr>
    </xdr:pic>
    <xdr:clientData/>
  </xdr:oneCellAnchor>
  <xdr:oneCellAnchor>
    <xdr:from>
      <xdr:col>1</xdr:col>
      <xdr:colOff>1460500</xdr:colOff>
      <xdr:row>421</xdr:row>
      <xdr:rowOff>42333</xdr:rowOff>
    </xdr:from>
    <xdr:ext cx="1839383" cy="874419"/>
    <xdr:pic>
      <xdr:nvPicPr>
        <xdr:cNvPr id="25" name="Picture 24">
          <a:extLst>
            <a:ext uri="{FF2B5EF4-FFF2-40B4-BE49-F238E27FC236}">
              <a16:creationId xmlns:a16="http://schemas.microsoft.com/office/drawing/2014/main" id="{F3755775-2799-F943-9448-D79A9729E4DA}"/>
            </a:ext>
          </a:extLst>
        </xdr:cNvPr>
        <xdr:cNvPicPr>
          <a:picLocks noChangeAspect="1"/>
        </xdr:cNvPicPr>
      </xdr:nvPicPr>
      <xdr:blipFill>
        <a:blip xmlns:r="http://schemas.openxmlformats.org/officeDocument/2006/relationships" r:embed="rId41"/>
        <a:stretch>
          <a:fillRect/>
        </a:stretch>
      </xdr:blipFill>
      <xdr:spPr>
        <a:xfrm>
          <a:off x="29781500" y="85589533"/>
          <a:ext cx="1839383" cy="874419"/>
        </a:xfrm>
        <a:prstGeom prst="rect">
          <a:avLst/>
        </a:prstGeom>
      </xdr:spPr>
    </xdr:pic>
    <xdr:clientData/>
  </xdr:oneCellAnchor>
  <xdr:oneCellAnchor>
    <xdr:from>
      <xdr:col>5</xdr:col>
      <xdr:colOff>158750</xdr:colOff>
      <xdr:row>431</xdr:row>
      <xdr:rowOff>52916</xdr:rowOff>
    </xdr:from>
    <xdr:ext cx="5507331" cy="1659937"/>
    <xdr:pic>
      <xdr:nvPicPr>
        <xdr:cNvPr id="26" name="Picture 25">
          <a:extLst>
            <a:ext uri="{FF2B5EF4-FFF2-40B4-BE49-F238E27FC236}">
              <a16:creationId xmlns:a16="http://schemas.microsoft.com/office/drawing/2014/main" id="{2F4635F5-EA8C-1F4B-8AC5-F046D4DF0F8C}"/>
            </a:ext>
          </a:extLst>
        </xdr:cNvPr>
        <xdr:cNvPicPr>
          <a:picLocks noChangeAspect="1"/>
        </xdr:cNvPicPr>
      </xdr:nvPicPr>
      <xdr:blipFill>
        <a:blip xmlns:r="http://schemas.openxmlformats.org/officeDocument/2006/relationships" r:embed="rId42"/>
        <a:stretch>
          <a:fillRect/>
        </a:stretch>
      </xdr:blipFill>
      <xdr:spPr>
        <a:xfrm>
          <a:off x="32416750" y="87632116"/>
          <a:ext cx="5507331" cy="1659937"/>
        </a:xfrm>
        <a:prstGeom prst="rect">
          <a:avLst/>
        </a:prstGeom>
      </xdr:spPr>
    </xdr:pic>
    <xdr:clientData/>
  </xdr:oneCellAnchor>
  <xdr:oneCellAnchor>
    <xdr:from>
      <xdr:col>1</xdr:col>
      <xdr:colOff>116416</xdr:colOff>
      <xdr:row>440</xdr:row>
      <xdr:rowOff>137584</xdr:rowOff>
    </xdr:from>
    <xdr:ext cx="6948311" cy="5543550"/>
    <xdr:pic>
      <xdr:nvPicPr>
        <xdr:cNvPr id="27" name="Picture 26">
          <a:extLst>
            <a:ext uri="{FF2B5EF4-FFF2-40B4-BE49-F238E27FC236}">
              <a16:creationId xmlns:a16="http://schemas.microsoft.com/office/drawing/2014/main" id="{B38C1467-8BD4-8B4F-9E95-0D42916C8435}"/>
            </a:ext>
          </a:extLst>
        </xdr:cNvPr>
        <xdr:cNvPicPr>
          <a:picLocks noChangeAspect="1"/>
        </xdr:cNvPicPr>
      </xdr:nvPicPr>
      <xdr:blipFill>
        <a:blip xmlns:r="http://schemas.openxmlformats.org/officeDocument/2006/relationships" r:embed="rId43"/>
        <a:stretch>
          <a:fillRect/>
        </a:stretch>
      </xdr:blipFill>
      <xdr:spPr>
        <a:xfrm>
          <a:off x="29072416" y="89545584"/>
          <a:ext cx="6948311" cy="5543550"/>
        </a:xfrm>
        <a:prstGeom prst="rect">
          <a:avLst/>
        </a:prstGeom>
      </xdr:spPr>
    </xdr:pic>
    <xdr:clientData/>
  </xdr:oneCellAnchor>
  <xdr:oneCellAnchor>
    <xdr:from>
      <xdr:col>1</xdr:col>
      <xdr:colOff>0</xdr:colOff>
      <xdr:row>469</xdr:row>
      <xdr:rowOff>0</xdr:rowOff>
    </xdr:from>
    <xdr:ext cx="7788862" cy="4048093"/>
    <xdr:pic>
      <xdr:nvPicPr>
        <xdr:cNvPr id="28" name="Picture 27">
          <a:extLst>
            <a:ext uri="{FF2B5EF4-FFF2-40B4-BE49-F238E27FC236}">
              <a16:creationId xmlns:a16="http://schemas.microsoft.com/office/drawing/2014/main" id="{160A1DE9-2AD2-994E-9D71-DEE580D64167}"/>
            </a:ext>
          </a:extLst>
        </xdr:cNvPr>
        <xdr:cNvPicPr>
          <a:picLocks noChangeAspect="1"/>
        </xdr:cNvPicPr>
      </xdr:nvPicPr>
      <xdr:blipFill>
        <a:blip xmlns:r="http://schemas.openxmlformats.org/officeDocument/2006/relationships" r:embed="rId44"/>
        <a:stretch>
          <a:fillRect/>
        </a:stretch>
      </xdr:blipFill>
      <xdr:spPr>
        <a:xfrm>
          <a:off x="28956000" y="95300800"/>
          <a:ext cx="7788862" cy="4048093"/>
        </a:xfrm>
        <a:prstGeom prst="rect">
          <a:avLst/>
        </a:prstGeom>
      </xdr:spPr>
    </xdr:pic>
    <xdr:clientData/>
  </xdr:oneCellAnchor>
  <xdr:oneCellAnchor>
    <xdr:from>
      <xdr:col>1</xdr:col>
      <xdr:colOff>352741</xdr:colOff>
      <xdr:row>492</xdr:row>
      <xdr:rowOff>82963</xdr:rowOff>
    </xdr:from>
    <xdr:ext cx="6766335" cy="5563294"/>
    <xdr:pic>
      <xdr:nvPicPr>
        <xdr:cNvPr id="29" name="Picture 28">
          <a:extLst>
            <a:ext uri="{FF2B5EF4-FFF2-40B4-BE49-F238E27FC236}">
              <a16:creationId xmlns:a16="http://schemas.microsoft.com/office/drawing/2014/main" id="{353EEB4A-0FE3-0D40-9357-2A3A3CB9B79C}"/>
            </a:ext>
          </a:extLst>
        </xdr:cNvPr>
        <xdr:cNvPicPr>
          <a:picLocks noChangeAspect="1"/>
        </xdr:cNvPicPr>
      </xdr:nvPicPr>
      <xdr:blipFill>
        <a:blip xmlns:r="http://schemas.openxmlformats.org/officeDocument/2006/relationships" r:embed="rId45"/>
        <a:stretch>
          <a:fillRect/>
        </a:stretch>
      </xdr:blipFill>
      <xdr:spPr>
        <a:xfrm>
          <a:off x="29308741" y="100057363"/>
          <a:ext cx="6766335" cy="5563294"/>
        </a:xfrm>
        <a:prstGeom prst="rect">
          <a:avLst/>
        </a:prstGeom>
      </xdr:spPr>
    </xdr:pic>
    <xdr:clientData/>
  </xdr:oneCellAnchor>
  <xdr:oneCellAnchor>
    <xdr:from>
      <xdr:col>1</xdr:col>
      <xdr:colOff>57247</xdr:colOff>
      <xdr:row>528</xdr:row>
      <xdr:rowOff>45080</xdr:rowOff>
    </xdr:from>
    <xdr:ext cx="6267354" cy="5572713"/>
    <xdr:pic>
      <xdr:nvPicPr>
        <xdr:cNvPr id="31" name="Picture 30">
          <a:extLst>
            <a:ext uri="{FF2B5EF4-FFF2-40B4-BE49-F238E27FC236}">
              <a16:creationId xmlns:a16="http://schemas.microsoft.com/office/drawing/2014/main" id="{5752C9F1-B9F5-5D46-B97A-78C7402D6746}"/>
            </a:ext>
          </a:extLst>
        </xdr:cNvPr>
        <xdr:cNvPicPr>
          <a:picLocks noChangeAspect="1"/>
        </xdr:cNvPicPr>
      </xdr:nvPicPr>
      <xdr:blipFill>
        <a:blip xmlns:r="http://schemas.openxmlformats.org/officeDocument/2006/relationships" r:embed="rId46"/>
        <a:stretch>
          <a:fillRect/>
        </a:stretch>
      </xdr:blipFill>
      <xdr:spPr>
        <a:xfrm>
          <a:off x="886980" y="107715680"/>
          <a:ext cx="6267354" cy="5572713"/>
        </a:xfrm>
        <a:prstGeom prst="rect">
          <a:avLst/>
        </a:prstGeom>
      </xdr:spPr>
    </xdr:pic>
    <xdr:clientData/>
  </xdr:oneCellAnchor>
  <xdr:oneCellAnchor>
    <xdr:from>
      <xdr:col>5</xdr:col>
      <xdr:colOff>21758</xdr:colOff>
      <xdr:row>497</xdr:row>
      <xdr:rowOff>149184</xdr:rowOff>
    </xdr:from>
    <xdr:ext cx="3741807" cy="298579"/>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32" name="Ink 31">
              <a:extLst>
                <a:ext uri="{FF2B5EF4-FFF2-40B4-BE49-F238E27FC236}">
                  <a16:creationId xmlns:a16="http://schemas.microsoft.com/office/drawing/2014/main" id="{E57D2F3C-3C34-D245-9473-C48E2BD9E7A6}"/>
                </a:ext>
              </a:extLst>
            </xdr14:cNvPr>
            <xdr14:cNvContentPartPr/>
          </xdr14:nvContentPartPr>
          <xdr14:nvPr macro=""/>
          <xdr14:xfrm>
            <a:off x="33635978" y="98696523"/>
            <a:ext cx="3738960" cy="280800"/>
          </xdr14:xfrm>
        </xdr:contentPart>
      </mc:Choice>
      <mc:Fallback xmlns="">
        <xdr:pic>
          <xdr:nvPicPr>
            <xdr:cNvPr id="32" name="Ink 31">
              <a:extLst>
                <a:ext uri="{FF2B5EF4-FFF2-40B4-BE49-F238E27FC236}">
                  <a16:creationId xmlns:a16="http://schemas.microsoft.com/office/drawing/2014/main" id="{E57D2F3C-3C34-D245-9473-C48E2BD9E7A6}"/>
                </a:ext>
              </a:extLst>
            </xdr:cNvPr>
            <xdr:cNvPicPr/>
          </xdr:nvPicPr>
          <xdr:blipFill>
            <a:blip xmlns:r="http://schemas.openxmlformats.org/officeDocument/2006/relationships" r:embed="rId48"/>
            <a:stretch>
              <a:fillRect/>
            </a:stretch>
          </xdr:blipFill>
          <xdr:spPr>
            <a:xfrm>
              <a:off x="33631661" y="98692463"/>
              <a:ext cx="3747593" cy="288920"/>
            </a:xfrm>
            <a:prstGeom prst="rect">
              <a:avLst/>
            </a:prstGeom>
          </xdr:spPr>
        </xdr:pic>
      </mc:Fallback>
    </mc:AlternateContent>
    <xdr:clientData/>
  </xdr:oneCellAnchor>
  <xdr:oneCellAnchor>
    <xdr:from>
      <xdr:col>2</xdr:col>
      <xdr:colOff>788291</xdr:colOff>
      <xdr:row>505</xdr:row>
      <xdr:rowOff>149673</xdr:rowOff>
    </xdr:from>
    <xdr:ext cx="106560" cy="76210"/>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33" name="Ink 32">
              <a:extLst>
                <a:ext uri="{FF2B5EF4-FFF2-40B4-BE49-F238E27FC236}">
                  <a16:creationId xmlns:a16="http://schemas.microsoft.com/office/drawing/2014/main" id="{F417B8C9-212E-874D-A37E-C315BC4F44E0}"/>
                </a:ext>
              </a:extLst>
            </xdr14:cNvPr>
            <xdr14:cNvContentPartPr/>
          </xdr14:nvContentPartPr>
          <xdr14:nvPr macro=""/>
          <xdr14:xfrm>
            <a:off x="31256640" y="100281600"/>
            <a:ext cx="106560" cy="67320"/>
          </xdr14:xfrm>
        </xdr:contentPart>
      </mc:Choice>
      <mc:Fallback xmlns="">
        <xdr:pic>
          <xdr:nvPicPr>
            <xdr:cNvPr id="33" name="Ink 32">
              <a:extLst>
                <a:ext uri="{FF2B5EF4-FFF2-40B4-BE49-F238E27FC236}">
                  <a16:creationId xmlns:a16="http://schemas.microsoft.com/office/drawing/2014/main" id="{F417B8C9-212E-874D-A37E-C315BC4F44E0}"/>
                </a:ext>
              </a:extLst>
            </xdr:cNvPr>
            <xdr:cNvPicPr/>
          </xdr:nvPicPr>
          <xdr:blipFill>
            <a:blip xmlns:r="http://schemas.openxmlformats.org/officeDocument/2006/relationships" r:embed="rId50"/>
            <a:stretch>
              <a:fillRect/>
            </a:stretch>
          </xdr:blipFill>
          <xdr:spPr>
            <a:xfrm>
              <a:off x="31238640" y="100263960"/>
              <a:ext cx="142200" cy="102960"/>
            </a:xfrm>
            <a:prstGeom prst="rect">
              <a:avLst/>
            </a:prstGeom>
          </xdr:spPr>
        </xdr:pic>
      </mc:Fallback>
    </mc:AlternateContent>
    <xdr:clientData/>
  </xdr:oneCellAnchor>
  <xdr:oneCellAnchor>
    <xdr:from>
      <xdr:col>2</xdr:col>
      <xdr:colOff>848411</xdr:colOff>
      <xdr:row>505</xdr:row>
      <xdr:rowOff>194313</xdr:rowOff>
    </xdr:from>
    <xdr:ext cx="4812123" cy="194650"/>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34" name="Ink 33">
              <a:extLst>
                <a:ext uri="{FF2B5EF4-FFF2-40B4-BE49-F238E27FC236}">
                  <a16:creationId xmlns:a16="http://schemas.microsoft.com/office/drawing/2014/main" id="{05F764B7-7633-D847-AB44-42019DC7D137}"/>
                </a:ext>
              </a:extLst>
            </xdr14:cNvPr>
            <xdr14:cNvContentPartPr/>
          </xdr14:nvContentPartPr>
          <xdr14:nvPr macro=""/>
          <xdr14:xfrm>
            <a:off x="31316760" y="100326240"/>
            <a:ext cx="4814280" cy="185760"/>
          </xdr14:xfrm>
        </xdr:contentPart>
      </mc:Choice>
      <mc:Fallback xmlns="">
        <xdr:pic>
          <xdr:nvPicPr>
            <xdr:cNvPr id="34" name="Ink 33">
              <a:extLst>
                <a:ext uri="{FF2B5EF4-FFF2-40B4-BE49-F238E27FC236}">
                  <a16:creationId xmlns:a16="http://schemas.microsoft.com/office/drawing/2014/main" id="{05F764B7-7633-D847-AB44-42019DC7D137}"/>
                </a:ext>
              </a:extLst>
            </xdr:cNvPr>
            <xdr:cNvPicPr/>
          </xdr:nvPicPr>
          <xdr:blipFill>
            <a:blip xmlns:r="http://schemas.openxmlformats.org/officeDocument/2006/relationships" r:embed="rId52"/>
            <a:stretch>
              <a:fillRect/>
            </a:stretch>
          </xdr:blipFill>
          <xdr:spPr>
            <a:xfrm>
              <a:off x="31299120" y="100308600"/>
              <a:ext cx="4849920" cy="221400"/>
            </a:xfrm>
            <a:prstGeom prst="rect">
              <a:avLst/>
            </a:prstGeom>
          </xdr:spPr>
        </xdr:pic>
      </mc:Fallback>
    </mc:AlternateContent>
    <xdr:clientData/>
  </xdr:oneCellAnchor>
  <xdr:oneCellAnchor>
    <xdr:from>
      <xdr:col>3</xdr:col>
      <xdr:colOff>314995</xdr:colOff>
      <xdr:row>501</xdr:row>
      <xdr:rowOff>181647</xdr:rowOff>
    </xdr:from>
    <xdr:ext cx="4023212" cy="2114865"/>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35" name="Ink 34">
              <a:extLst>
                <a:ext uri="{FF2B5EF4-FFF2-40B4-BE49-F238E27FC236}">
                  <a16:creationId xmlns:a16="http://schemas.microsoft.com/office/drawing/2014/main" id="{FF479C09-76C4-8342-A87F-5B4E17CD5054}"/>
                </a:ext>
              </a:extLst>
            </xdr14:cNvPr>
            <xdr14:cNvContentPartPr/>
          </xdr14:nvContentPartPr>
          <xdr14:nvPr macro=""/>
          <xdr14:xfrm>
            <a:off x="32274720" y="99521280"/>
            <a:ext cx="4019760" cy="2017080"/>
          </xdr14:xfrm>
        </xdr:contentPart>
      </mc:Choice>
      <mc:Fallback xmlns="">
        <xdr:pic>
          <xdr:nvPicPr>
            <xdr:cNvPr id="35" name="Ink 34">
              <a:extLst>
                <a:ext uri="{FF2B5EF4-FFF2-40B4-BE49-F238E27FC236}">
                  <a16:creationId xmlns:a16="http://schemas.microsoft.com/office/drawing/2014/main" id="{FF479C09-76C4-8342-A87F-5B4E17CD5054}"/>
                </a:ext>
              </a:extLst>
            </xdr:cNvPr>
            <xdr:cNvPicPr/>
          </xdr:nvPicPr>
          <xdr:blipFill>
            <a:blip xmlns:r="http://schemas.openxmlformats.org/officeDocument/2006/relationships" r:embed="rId54"/>
            <a:stretch>
              <a:fillRect/>
            </a:stretch>
          </xdr:blipFill>
          <xdr:spPr>
            <a:xfrm>
              <a:off x="32265728" y="99512697"/>
              <a:ext cx="4037384" cy="2033903"/>
            </a:xfrm>
            <a:prstGeom prst="rect">
              <a:avLst/>
            </a:prstGeom>
          </xdr:spPr>
        </xdr:pic>
      </mc:Fallback>
    </mc:AlternateContent>
    <xdr:clientData/>
  </xdr:oneCellAnchor>
  <xdr:oneCellAnchor>
    <xdr:from>
      <xdr:col>3</xdr:col>
      <xdr:colOff>299975</xdr:colOff>
      <xdr:row>505</xdr:row>
      <xdr:rowOff>950</xdr:rowOff>
    </xdr:from>
    <xdr:ext cx="4016520" cy="2906640"/>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36" name="Ink 35">
              <a:extLst>
                <a:ext uri="{FF2B5EF4-FFF2-40B4-BE49-F238E27FC236}">
                  <a16:creationId xmlns:a16="http://schemas.microsoft.com/office/drawing/2014/main" id="{ECD0D636-C926-0542-95F9-5620FDCCC179}"/>
                </a:ext>
              </a:extLst>
            </xdr14:cNvPr>
            <xdr14:cNvContentPartPr/>
          </xdr14:nvContentPartPr>
          <xdr14:nvPr macro=""/>
          <xdr14:xfrm>
            <a:off x="32285160" y="104611320"/>
            <a:ext cx="4016520" cy="2906640"/>
          </xdr14:xfrm>
        </xdr:contentPart>
      </mc:Choice>
      <mc:Fallback xmlns="">
        <xdr:pic>
          <xdr:nvPicPr>
            <xdr:cNvPr id="36" name="Ink 35">
              <a:extLst>
                <a:ext uri="{FF2B5EF4-FFF2-40B4-BE49-F238E27FC236}">
                  <a16:creationId xmlns:a16="http://schemas.microsoft.com/office/drawing/2014/main" id="{ECD0D636-C926-0542-95F9-5620FDCCC179}"/>
                </a:ext>
              </a:extLst>
            </xdr:cNvPr>
            <xdr:cNvPicPr/>
          </xdr:nvPicPr>
          <xdr:blipFill>
            <a:blip xmlns:r="http://schemas.openxmlformats.org/officeDocument/2006/relationships" r:embed="rId56"/>
            <a:stretch>
              <a:fillRect/>
            </a:stretch>
          </xdr:blipFill>
          <xdr:spPr>
            <a:xfrm>
              <a:off x="32276520" y="104602320"/>
              <a:ext cx="4034160" cy="2924280"/>
            </a:xfrm>
            <a:prstGeom prst="rect">
              <a:avLst/>
            </a:prstGeom>
          </xdr:spPr>
        </xdr:pic>
      </mc:Fallback>
    </mc:AlternateContent>
    <xdr:clientData/>
  </xdr:oneCellAnchor>
  <xdr:twoCellAnchor editAs="oneCell">
    <xdr:from>
      <xdr:col>3</xdr:col>
      <xdr:colOff>165133</xdr:colOff>
      <xdr:row>510</xdr:row>
      <xdr:rowOff>68400</xdr:rowOff>
    </xdr:from>
    <xdr:to>
      <xdr:col>7</xdr:col>
      <xdr:colOff>654430</xdr:colOff>
      <xdr:row>522</xdr:row>
      <xdr:rowOff>152880</xdr:rowOff>
    </xdr:to>
    <mc:AlternateContent xmlns:mc="http://schemas.openxmlformats.org/markup-compatibility/2006" xmlns:xdr14="http://schemas.microsoft.com/office/excel/2010/spreadsheetDrawing" xmlns:aink="http://schemas.microsoft.com/office/drawing/2016/ink">
      <mc:Choice Requires="xdr14 aink">
        <xdr:contentPart xmlns:r="http://schemas.openxmlformats.org/officeDocument/2006/relationships" r:id="rId57">
          <xdr14:nvContentPartPr>
            <xdr14:cNvPr id="37" name="Ink 36">
              <a:extLst>
                <a:ext uri="{FF2B5EF4-FFF2-40B4-BE49-F238E27FC236}">
                  <a16:creationId xmlns:a16="http://schemas.microsoft.com/office/drawing/2014/main" id="{F81E3083-08EE-C6CF-3399-8526616BDA20}"/>
                </a:ext>
              </a:extLst>
            </xdr14:cNvPr>
            <xdr14:cNvContentPartPr/>
          </xdr14:nvContentPartPr>
          <xdr14:nvPr macro=""/>
          <xdr14:xfrm>
            <a:off x="3958200" y="104081400"/>
            <a:ext cx="3924720" cy="2522880"/>
          </xdr14:xfrm>
        </xdr:contentPart>
      </mc:Choice>
      <mc:Fallback xmlns="">
        <xdr:pic>
          <xdr:nvPicPr>
            <xdr:cNvPr id="37" name="Ink 36">
              <a:extLst>
                <a:ext uri="{FF2B5EF4-FFF2-40B4-BE49-F238E27FC236}">
                  <a16:creationId xmlns:a16="http://schemas.microsoft.com/office/drawing/2014/main" id="{F81E3083-08EE-C6CF-3399-8526616BDA20}"/>
                </a:ext>
              </a:extLst>
            </xdr:cNvPr>
            <xdr:cNvPicPr/>
          </xdr:nvPicPr>
          <xdr:blipFill>
            <a:blip xmlns:r="http://schemas.openxmlformats.org/officeDocument/2006/relationships" r:embed="rId58"/>
            <a:stretch>
              <a:fillRect/>
            </a:stretch>
          </xdr:blipFill>
          <xdr:spPr>
            <a:xfrm>
              <a:off x="3922560" y="103865400"/>
              <a:ext cx="3996360" cy="2954520"/>
            </a:xfrm>
            <a:prstGeom prst="rect">
              <a:avLst/>
            </a:prstGeom>
          </xdr:spPr>
        </xdr:pic>
      </mc:Fallback>
    </mc:AlternateContent>
    <xdr:clientData/>
  </xdr:twoCellAnchor>
  <xdr:twoCellAnchor editAs="oneCell">
    <xdr:from>
      <xdr:col>3</xdr:col>
      <xdr:colOff>333613</xdr:colOff>
      <xdr:row>531</xdr:row>
      <xdr:rowOff>89294</xdr:rowOff>
    </xdr:from>
    <xdr:to>
      <xdr:col>6</xdr:col>
      <xdr:colOff>632404</xdr:colOff>
      <xdr:row>539</xdr:row>
      <xdr:rowOff>135174</xdr:rowOff>
    </xdr:to>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38" name="Ink 37">
              <a:extLst>
                <a:ext uri="{FF2B5EF4-FFF2-40B4-BE49-F238E27FC236}">
                  <a16:creationId xmlns:a16="http://schemas.microsoft.com/office/drawing/2014/main" id="{D8FE9C5B-3157-ABB5-7713-BAF1F773B6A9}"/>
                </a:ext>
              </a:extLst>
            </xdr14:cNvPr>
            <xdr14:cNvContentPartPr/>
          </xdr14:nvContentPartPr>
          <xdr14:nvPr macro=""/>
          <xdr14:xfrm>
            <a:off x="4126680" y="108369494"/>
            <a:ext cx="2904480" cy="1671480"/>
          </xdr14:xfrm>
        </xdr:contentPart>
      </mc:Choice>
      <mc:Fallback xmlns="">
        <xdr:pic>
          <xdr:nvPicPr>
            <xdr:cNvPr id="38" name="Ink 37">
              <a:extLst>
                <a:ext uri="{FF2B5EF4-FFF2-40B4-BE49-F238E27FC236}">
                  <a16:creationId xmlns:a16="http://schemas.microsoft.com/office/drawing/2014/main" id="{D8FE9C5B-3157-ABB5-7713-BAF1F773B6A9}"/>
                </a:ext>
              </a:extLst>
            </xdr:cNvPr>
            <xdr:cNvPicPr/>
          </xdr:nvPicPr>
          <xdr:blipFill>
            <a:blip xmlns:r="http://schemas.openxmlformats.org/officeDocument/2006/relationships" r:embed="rId60"/>
            <a:stretch>
              <a:fillRect/>
            </a:stretch>
          </xdr:blipFill>
          <xdr:spPr>
            <a:xfrm>
              <a:off x="4122330" y="108365174"/>
              <a:ext cx="2913180" cy="1680120"/>
            </a:xfrm>
            <a:prstGeom prst="rect">
              <a:avLst/>
            </a:prstGeom>
          </xdr:spPr>
        </xdr:pic>
      </mc:Fallback>
    </mc:AlternateContent>
    <xdr:clientData/>
  </xdr:twoCellAnchor>
  <xdr:twoCellAnchor editAs="oneCell">
    <xdr:from>
      <xdr:col>1</xdr:col>
      <xdr:colOff>347132</xdr:colOff>
      <xdr:row>583</xdr:row>
      <xdr:rowOff>177800</xdr:rowOff>
    </xdr:from>
    <xdr:to>
      <xdr:col>7</xdr:col>
      <xdr:colOff>713242</xdr:colOff>
      <xdr:row>598</xdr:row>
      <xdr:rowOff>7250</xdr:rowOff>
    </xdr:to>
    <xdr:pic>
      <xdr:nvPicPr>
        <xdr:cNvPr id="40" name="Picture 39">
          <a:extLst>
            <a:ext uri="{FF2B5EF4-FFF2-40B4-BE49-F238E27FC236}">
              <a16:creationId xmlns:a16="http://schemas.microsoft.com/office/drawing/2014/main" id="{40A72B70-1B1E-4E0C-EB4B-9F0F4E3D4D9A}"/>
            </a:ext>
          </a:extLst>
        </xdr:cNvPr>
        <xdr:cNvPicPr>
          <a:picLocks noChangeAspect="1"/>
        </xdr:cNvPicPr>
      </xdr:nvPicPr>
      <xdr:blipFill>
        <a:blip xmlns:r="http://schemas.openxmlformats.org/officeDocument/2006/relationships" r:embed="rId61"/>
        <a:stretch>
          <a:fillRect/>
        </a:stretch>
      </xdr:blipFill>
      <xdr:spPr>
        <a:xfrm>
          <a:off x="1176865" y="119024400"/>
          <a:ext cx="6764867" cy="2877450"/>
        </a:xfrm>
        <a:prstGeom prst="rect">
          <a:avLst/>
        </a:prstGeom>
      </xdr:spPr>
    </xdr:pic>
    <xdr:clientData/>
  </xdr:twoCellAnchor>
  <xdr:twoCellAnchor editAs="oneCell">
    <xdr:from>
      <xdr:col>1</xdr:col>
      <xdr:colOff>313268</xdr:colOff>
      <xdr:row>561</xdr:row>
      <xdr:rowOff>152399</xdr:rowOff>
    </xdr:from>
    <xdr:to>
      <xdr:col>4</xdr:col>
      <xdr:colOff>595004</xdr:colOff>
      <xdr:row>578</xdr:row>
      <xdr:rowOff>152399</xdr:rowOff>
    </xdr:to>
    <xdr:pic>
      <xdr:nvPicPr>
        <xdr:cNvPr id="41" name="Picture 40">
          <a:extLst>
            <a:ext uri="{FF2B5EF4-FFF2-40B4-BE49-F238E27FC236}">
              <a16:creationId xmlns:a16="http://schemas.microsoft.com/office/drawing/2014/main" id="{296A4EF4-E954-5A06-DB64-19CB7CC8B764}"/>
            </a:ext>
          </a:extLst>
        </xdr:cNvPr>
        <xdr:cNvPicPr>
          <a:picLocks noChangeAspect="1"/>
        </xdr:cNvPicPr>
      </xdr:nvPicPr>
      <xdr:blipFill>
        <a:blip xmlns:r="http://schemas.openxmlformats.org/officeDocument/2006/relationships" r:embed="rId62"/>
        <a:stretch>
          <a:fillRect/>
        </a:stretch>
      </xdr:blipFill>
      <xdr:spPr>
        <a:xfrm>
          <a:off x="1143001" y="114528599"/>
          <a:ext cx="4089400" cy="3454400"/>
        </a:xfrm>
        <a:prstGeom prst="rect">
          <a:avLst/>
        </a:prstGeom>
      </xdr:spPr>
    </xdr:pic>
    <xdr:clientData/>
  </xdr:twoCellAnchor>
  <xdr:twoCellAnchor editAs="oneCell">
    <xdr:from>
      <xdr:col>1</xdr:col>
      <xdr:colOff>0</xdr:colOff>
      <xdr:row>614</xdr:row>
      <xdr:rowOff>0</xdr:rowOff>
    </xdr:from>
    <xdr:to>
      <xdr:col>4</xdr:col>
      <xdr:colOff>446836</xdr:colOff>
      <xdr:row>628</xdr:row>
      <xdr:rowOff>152400</xdr:rowOff>
    </xdr:to>
    <xdr:pic>
      <xdr:nvPicPr>
        <xdr:cNvPr id="42" name="Picture 41">
          <a:extLst>
            <a:ext uri="{FF2B5EF4-FFF2-40B4-BE49-F238E27FC236}">
              <a16:creationId xmlns:a16="http://schemas.microsoft.com/office/drawing/2014/main" id="{4E47494D-5AE8-4BB3-EF73-4DBD26B225E1}"/>
            </a:ext>
          </a:extLst>
        </xdr:cNvPr>
        <xdr:cNvPicPr>
          <a:picLocks noChangeAspect="1"/>
        </xdr:cNvPicPr>
      </xdr:nvPicPr>
      <xdr:blipFill>
        <a:blip xmlns:r="http://schemas.openxmlformats.org/officeDocument/2006/relationships" r:embed="rId63"/>
        <a:stretch>
          <a:fillRect/>
        </a:stretch>
      </xdr:blipFill>
      <xdr:spPr>
        <a:xfrm>
          <a:off x="829733" y="125145800"/>
          <a:ext cx="4254500" cy="2997200"/>
        </a:xfrm>
        <a:prstGeom prst="rect">
          <a:avLst/>
        </a:prstGeom>
      </xdr:spPr>
    </xdr:pic>
    <xdr:clientData/>
  </xdr:twoCellAnchor>
  <xdr:twoCellAnchor editAs="oneCell">
    <xdr:from>
      <xdr:col>1</xdr:col>
      <xdr:colOff>25400</xdr:colOff>
      <xdr:row>632</xdr:row>
      <xdr:rowOff>152400</xdr:rowOff>
    </xdr:from>
    <xdr:to>
      <xdr:col>4</xdr:col>
      <xdr:colOff>408736</xdr:colOff>
      <xdr:row>646</xdr:row>
      <xdr:rowOff>139700</xdr:rowOff>
    </xdr:to>
    <xdr:pic>
      <xdr:nvPicPr>
        <xdr:cNvPr id="43" name="Picture 42">
          <a:extLst>
            <a:ext uri="{FF2B5EF4-FFF2-40B4-BE49-F238E27FC236}">
              <a16:creationId xmlns:a16="http://schemas.microsoft.com/office/drawing/2014/main" id="{67761F3C-137E-2998-AC39-78FD9CAF8E98}"/>
            </a:ext>
          </a:extLst>
        </xdr:cNvPr>
        <xdr:cNvPicPr>
          <a:picLocks noChangeAspect="1"/>
        </xdr:cNvPicPr>
      </xdr:nvPicPr>
      <xdr:blipFill>
        <a:blip xmlns:r="http://schemas.openxmlformats.org/officeDocument/2006/relationships" r:embed="rId64"/>
        <a:stretch>
          <a:fillRect/>
        </a:stretch>
      </xdr:blipFill>
      <xdr:spPr>
        <a:xfrm>
          <a:off x="855133" y="128955800"/>
          <a:ext cx="4191000" cy="2832100"/>
        </a:xfrm>
        <a:prstGeom prst="rect">
          <a:avLst/>
        </a:prstGeom>
      </xdr:spPr>
    </xdr:pic>
    <xdr:clientData/>
  </xdr:twoCellAnchor>
  <xdr:twoCellAnchor editAs="oneCell">
    <xdr:from>
      <xdr:col>1</xdr:col>
      <xdr:colOff>0</xdr:colOff>
      <xdr:row>648</xdr:row>
      <xdr:rowOff>0</xdr:rowOff>
    </xdr:from>
    <xdr:to>
      <xdr:col>4</xdr:col>
      <xdr:colOff>535736</xdr:colOff>
      <xdr:row>664</xdr:row>
      <xdr:rowOff>152400</xdr:rowOff>
    </xdr:to>
    <xdr:pic>
      <xdr:nvPicPr>
        <xdr:cNvPr id="44" name="Picture 43">
          <a:extLst>
            <a:ext uri="{FF2B5EF4-FFF2-40B4-BE49-F238E27FC236}">
              <a16:creationId xmlns:a16="http://schemas.microsoft.com/office/drawing/2014/main" id="{2CE59B3A-EBB3-ECA3-6690-10B6F9D9E29C}"/>
            </a:ext>
          </a:extLst>
        </xdr:cNvPr>
        <xdr:cNvPicPr>
          <a:picLocks noChangeAspect="1"/>
        </xdr:cNvPicPr>
      </xdr:nvPicPr>
      <xdr:blipFill>
        <a:blip xmlns:r="http://schemas.openxmlformats.org/officeDocument/2006/relationships" r:embed="rId65"/>
        <a:stretch>
          <a:fillRect/>
        </a:stretch>
      </xdr:blipFill>
      <xdr:spPr>
        <a:xfrm>
          <a:off x="829733" y="132054600"/>
          <a:ext cx="4343400" cy="3403600"/>
        </a:xfrm>
        <a:prstGeom prst="rect">
          <a:avLst/>
        </a:prstGeom>
      </xdr:spPr>
    </xdr:pic>
    <xdr:clientData/>
  </xdr:twoCellAnchor>
  <xdr:twoCellAnchor editAs="oneCell">
    <xdr:from>
      <xdr:col>0</xdr:col>
      <xdr:colOff>821267</xdr:colOff>
      <xdr:row>681</xdr:row>
      <xdr:rowOff>143933</xdr:rowOff>
    </xdr:from>
    <xdr:to>
      <xdr:col>3</xdr:col>
      <xdr:colOff>397934</xdr:colOff>
      <xdr:row>686</xdr:row>
      <xdr:rowOff>80249</xdr:rowOff>
    </xdr:to>
    <xdr:pic>
      <xdr:nvPicPr>
        <xdr:cNvPr id="45" name="Picture 44">
          <a:extLst>
            <a:ext uri="{FF2B5EF4-FFF2-40B4-BE49-F238E27FC236}">
              <a16:creationId xmlns:a16="http://schemas.microsoft.com/office/drawing/2014/main" id="{6985A1E5-0859-3A3B-4E3E-4C7B7DEDE028}"/>
            </a:ext>
          </a:extLst>
        </xdr:cNvPr>
        <xdr:cNvPicPr>
          <a:picLocks noChangeAspect="1"/>
        </xdr:cNvPicPr>
      </xdr:nvPicPr>
      <xdr:blipFill>
        <a:blip xmlns:r="http://schemas.openxmlformats.org/officeDocument/2006/relationships" r:embed="rId66"/>
        <a:stretch>
          <a:fillRect/>
        </a:stretch>
      </xdr:blipFill>
      <xdr:spPr>
        <a:xfrm>
          <a:off x="821267" y="138904133"/>
          <a:ext cx="3369734" cy="952316"/>
        </a:xfrm>
        <a:prstGeom prst="rect">
          <a:avLst/>
        </a:prstGeom>
      </xdr:spPr>
    </xdr:pic>
    <xdr:clientData/>
  </xdr:twoCellAnchor>
  <xdr:twoCellAnchor editAs="oneCell">
    <xdr:from>
      <xdr:col>1</xdr:col>
      <xdr:colOff>50800</xdr:colOff>
      <xdr:row>695</xdr:row>
      <xdr:rowOff>160866</xdr:rowOff>
    </xdr:from>
    <xdr:to>
      <xdr:col>6</xdr:col>
      <xdr:colOff>213711</xdr:colOff>
      <xdr:row>722</xdr:row>
      <xdr:rowOff>172125</xdr:rowOff>
    </xdr:to>
    <xdr:pic>
      <xdr:nvPicPr>
        <xdr:cNvPr id="46" name="Picture 45">
          <a:extLst>
            <a:ext uri="{FF2B5EF4-FFF2-40B4-BE49-F238E27FC236}">
              <a16:creationId xmlns:a16="http://schemas.microsoft.com/office/drawing/2014/main" id="{2A9C338E-29B3-B2ED-702A-1C2D930D6D42}"/>
            </a:ext>
          </a:extLst>
        </xdr:cNvPr>
        <xdr:cNvPicPr>
          <a:picLocks noChangeAspect="1"/>
        </xdr:cNvPicPr>
      </xdr:nvPicPr>
      <xdr:blipFill>
        <a:blip xmlns:r="http://schemas.openxmlformats.org/officeDocument/2006/relationships" r:embed="rId67"/>
        <a:stretch>
          <a:fillRect/>
        </a:stretch>
      </xdr:blipFill>
      <xdr:spPr>
        <a:xfrm>
          <a:off x="880533" y="141765866"/>
          <a:ext cx="5731934" cy="5497659"/>
        </a:xfrm>
        <a:prstGeom prst="rect">
          <a:avLst/>
        </a:prstGeom>
      </xdr:spPr>
    </xdr:pic>
    <xdr:clientData/>
  </xdr:twoCellAnchor>
  <xdr:twoCellAnchor editAs="oneCell">
    <xdr:from>
      <xdr:col>1</xdr:col>
      <xdr:colOff>0</xdr:colOff>
      <xdr:row>729</xdr:row>
      <xdr:rowOff>0</xdr:rowOff>
    </xdr:from>
    <xdr:to>
      <xdr:col>4</xdr:col>
      <xdr:colOff>472236</xdr:colOff>
      <xdr:row>742</xdr:row>
      <xdr:rowOff>114300</xdr:rowOff>
    </xdr:to>
    <xdr:pic>
      <xdr:nvPicPr>
        <xdr:cNvPr id="47" name="Picture 46">
          <a:extLst>
            <a:ext uri="{FF2B5EF4-FFF2-40B4-BE49-F238E27FC236}">
              <a16:creationId xmlns:a16="http://schemas.microsoft.com/office/drawing/2014/main" id="{ECA82E25-1C22-0337-FFE2-983ED37287AB}"/>
            </a:ext>
          </a:extLst>
        </xdr:cNvPr>
        <xdr:cNvPicPr>
          <a:picLocks noChangeAspect="1"/>
        </xdr:cNvPicPr>
      </xdr:nvPicPr>
      <xdr:blipFill>
        <a:blip xmlns:r="http://schemas.openxmlformats.org/officeDocument/2006/relationships" r:embed="rId68"/>
        <a:stretch>
          <a:fillRect/>
        </a:stretch>
      </xdr:blipFill>
      <xdr:spPr>
        <a:xfrm>
          <a:off x="829733" y="148513800"/>
          <a:ext cx="4279900" cy="2755900"/>
        </a:xfrm>
        <a:prstGeom prst="rect">
          <a:avLst/>
        </a:prstGeom>
      </xdr:spPr>
    </xdr:pic>
    <xdr:clientData/>
  </xdr:twoCellAnchor>
  <xdr:twoCellAnchor editAs="oneCell">
    <xdr:from>
      <xdr:col>26</xdr:col>
      <xdr:colOff>118533</xdr:colOff>
      <xdr:row>727</xdr:row>
      <xdr:rowOff>110067</xdr:rowOff>
    </xdr:from>
    <xdr:to>
      <xdr:col>31</xdr:col>
      <xdr:colOff>526685</xdr:colOff>
      <xdr:row>736</xdr:row>
      <xdr:rowOff>173567</xdr:rowOff>
    </xdr:to>
    <xdr:pic>
      <xdr:nvPicPr>
        <xdr:cNvPr id="48" name="Picture 47">
          <a:extLst>
            <a:ext uri="{FF2B5EF4-FFF2-40B4-BE49-F238E27FC236}">
              <a16:creationId xmlns:a16="http://schemas.microsoft.com/office/drawing/2014/main" id="{4062E635-C7E8-F06A-9652-4B609105BE64}"/>
            </a:ext>
          </a:extLst>
        </xdr:cNvPr>
        <xdr:cNvPicPr>
          <a:picLocks noChangeAspect="1"/>
        </xdr:cNvPicPr>
      </xdr:nvPicPr>
      <xdr:blipFill>
        <a:blip xmlns:r="http://schemas.openxmlformats.org/officeDocument/2006/relationships" r:embed="rId69"/>
        <a:stretch>
          <a:fillRect/>
        </a:stretch>
      </xdr:blipFill>
      <xdr:spPr>
        <a:xfrm>
          <a:off x="23046266" y="148217467"/>
          <a:ext cx="4673600" cy="1892300"/>
        </a:xfrm>
        <a:prstGeom prst="rect">
          <a:avLst/>
        </a:prstGeom>
      </xdr:spPr>
    </xdr:pic>
    <xdr:clientData/>
  </xdr:twoCellAnchor>
  <xdr:twoCellAnchor editAs="oneCell">
    <xdr:from>
      <xdr:col>14</xdr:col>
      <xdr:colOff>73898</xdr:colOff>
      <xdr:row>6</xdr:row>
      <xdr:rowOff>189379</xdr:rowOff>
    </xdr:from>
    <xdr:to>
      <xdr:col>22</xdr:col>
      <xdr:colOff>392362</xdr:colOff>
      <xdr:row>27</xdr:row>
      <xdr:rowOff>111760</xdr:rowOff>
    </xdr:to>
    <xdr:pic>
      <xdr:nvPicPr>
        <xdr:cNvPr id="49" name="Picture 48">
          <a:extLst>
            <a:ext uri="{FF2B5EF4-FFF2-40B4-BE49-F238E27FC236}">
              <a16:creationId xmlns:a16="http://schemas.microsoft.com/office/drawing/2014/main" id="{470A4B81-9DC8-C24B-BA3D-0EC378350522}"/>
            </a:ext>
          </a:extLst>
        </xdr:cNvPr>
        <xdr:cNvPicPr>
          <a:picLocks noChangeAspect="1"/>
        </xdr:cNvPicPr>
      </xdr:nvPicPr>
      <xdr:blipFill rotWithShape="1">
        <a:blip xmlns:r="http://schemas.openxmlformats.org/officeDocument/2006/relationships" r:embed="rId70"/>
        <a:srcRect b="58781"/>
        <a:stretch/>
      </xdr:blipFill>
      <xdr:spPr>
        <a:xfrm>
          <a:off x="12956778" y="1540659"/>
          <a:ext cx="7230593" cy="4189581"/>
        </a:xfrm>
        <a:prstGeom prst="rect">
          <a:avLst/>
        </a:prstGeom>
      </xdr:spPr>
    </xdr:pic>
    <xdr:clientData/>
  </xdr:twoCellAnchor>
  <xdr:twoCellAnchor editAs="oneCell">
    <xdr:from>
      <xdr:col>14</xdr:col>
      <xdr:colOff>57451</xdr:colOff>
      <xdr:row>74</xdr:row>
      <xdr:rowOff>30480</xdr:rowOff>
    </xdr:from>
    <xdr:to>
      <xdr:col>20</xdr:col>
      <xdr:colOff>416559</xdr:colOff>
      <xdr:row>110</xdr:row>
      <xdr:rowOff>107103</xdr:rowOff>
    </xdr:to>
    <xdr:pic>
      <xdr:nvPicPr>
        <xdr:cNvPr id="50" name="Picture 49">
          <a:extLst>
            <a:ext uri="{FF2B5EF4-FFF2-40B4-BE49-F238E27FC236}">
              <a16:creationId xmlns:a16="http://schemas.microsoft.com/office/drawing/2014/main" id="{E8EBD995-B4FA-9A46-9FB0-D278AE80E6E1}"/>
            </a:ext>
          </a:extLst>
        </xdr:cNvPr>
        <xdr:cNvPicPr>
          <a:picLocks noChangeAspect="1"/>
        </xdr:cNvPicPr>
      </xdr:nvPicPr>
      <xdr:blipFill>
        <a:blip xmlns:r="http://schemas.openxmlformats.org/officeDocument/2006/relationships" r:embed="rId71"/>
        <a:stretch>
          <a:fillRect/>
        </a:stretch>
      </xdr:blipFill>
      <xdr:spPr>
        <a:xfrm>
          <a:off x="12940331" y="15199360"/>
          <a:ext cx="5296869" cy="7391823"/>
        </a:xfrm>
        <a:prstGeom prst="rect">
          <a:avLst/>
        </a:prstGeom>
      </xdr:spPr>
    </xdr:pic>
    <xdr:clientData/>
  </xdr:twoCellAnchor>
  <xdr:twoCellAnchor editAs="oneCell">
    <xdr:from>
      <xdr:col>13</xdr:col>
      <xdr:colOff>811091</xdr:colOff>
      <xdr:row>110</xdr:row>
      <xdr:rowOff>181002</xdr:rowOff>
    </xdr:from>
    <xdr:to>
      <xdr:col>20</xdr:col>
      <xdr:colOff>425141</xdr:colOff>
      <xdr:row>116</xdr:row>
      <xdr:rowOff>173672</xdr:rowOff>
    </xdr:to>
    <xdr:pic>
      <xdr:nvPicPr>
        <xdr:cNvPr id="51" name="Picture 50">
          <a:extLst>
            <a:ext uri="{FF2B5EF4-FFF2-40B4-BE49-F238E27FC236}">
              <a16:creationId xmlns:a16="http://schemas.microsoft.com/office/drawing/2014/main" id="{D3D2BD90-3B38-4141-90AA-D99D88E3ABD7}"/>
            </a:ext>
          </a:extLst>
        </xdr:cNvPr>
        <xdr:cNvPicPr>
          <a:picLocks noChangeAspect="1"/>
        </xdr:cNvPicPr>
      </xdr:nvPicPr>
      <xdr:blipFill>
        <a:blip xmlns:r="http://schemas.openxmlformats.org/officeDocument/2006/relationships" r:embed="rId72"/>
        <a:stretch>
          <a:fillRect/>
        </a:stretch>
      </xdr:blipFill>
      <xdr:spPr>
        <a:xfrm>
          <a:off x="13007470" y="22785542"/>
          <a:ext cx="5387441" cy="1218877"/>
        </a:xfrm>
        <a:prstGeom prst="rect">
          <a:avLst/>
        </a:prstGeom>
      </xdr:spPr>
    </xdr:pic>
    <xdr:clientData/>
  </xdr:twoCellAnchor>
  <xdr:twoCellAnchor editAs="oneCell">
    <xdr:from>
      <xdr:col>14</xdr:col>
      <xdr:colOff>652108</xdr:colOff>
      <xdr:row>131</xdr:row>
      <xdr:rowOff>13721</xdr:rowOff>
    </xdr:from>
    <xdr:to>
      <xdr:col>22</xdr:col>
      <xdr:colOff>653757</xdr:colOff>
      <xdr:row>141</xdr:row>
      <xdr:rowOff>58616</xdr:rowOff>
    </xdr:to>
    <xdr:pic>
      <xdr:nvPicPr>
        <xdr:cNvPr id="52" name="Picture 51">
          <a:extLst>
            <a:ext uri="{FF2B5EF4-FFF2-40B4-BE49-F238E27FC236}">
              <a16:creationId xmlns:a16="http://schemas.microsoft.com/office/drawing/2014/main" id="{26451729-F1EE-4D18-1388-E4E7B5931C2F}"/>
            </a:ext>
          </a:extLst>
        </xdr:cNvPr>
        <xdr:cNvPicPr>
          <a:picLocks noChangeAspect="1"/>
        </xdr:cNvPicPr>
      </xdr:nvPicPr>
      <xdr:blipFill>
        <a:blip xmlns:r="http://schemas.openxmlformats.org/officeDocument/2006/relationships" r:embed="rId73"/>
        <a:stretch>
          <a:fillRect/>
        </a:stretch>
      </xdr:blipFill>
      <xdr:spPr>
        <a:xfrm>
          <a:off x="13563775" y="27034066"/>
          <a:ext cx="6928259" cy="2088573"/>
        </a:xfrm>
        <a:prstGeom prst="rect">
          <a:avLst/>
        </a:prstGeom>
      </xdr:spPr>
    </xdr:pic>
    <xdr:clientData/>
  </xdr:twoCellAnchor>
  <xdr:twoCellAnchor editAs="oneCell">
    <xdr:from>
      <xdr:col>14</xdr:col>
      <xdr:colOff>325120</xdr:colOff>
      <xdr:row>141</xdr:row>
      <xdr:rowOff>111759</xdr:rowOff>
    </xdr:from>
    <xdr:to>
      <xdr:col>23</xdr:col>
      <xdr:colOff>195434</xdr:colOff>
      <xdr:row>191</xdr:row>
      <xdr:rowOff>171026</xdr:rowOff>
    </xdr:to>
    <xdr:pic>
      <xdr:nvPicPr>
        <xdr:cNvPr id="53" name="Picture 52">
          <a:extLst>
            <a:ext uri="{FF2B5EF4-FFF2-40B4-BE49-F238E27FC236}">
              <a16:creationId xmlns:a16="http://schemas.microsoft.com/office/drawing/2014/main" id="{26DF2587-CFD1-F8F5-3284-650ED46B95FC}"/>
            </a:ext>
          </a:extLst>
        </xdr:cNvPr>
        <xdr:cNvPicPr>
          <a:picLocks noChangeAspect="1"/>
        </xdr:cNvPicPr>
      </xdr:nvPicPr>
      <xdr:blipFill>
        <a:blip xmlns:r="http://schemas.openxmlformats.org/officeDocument/2006/relationships" r:embed="rId74"/>
        <a:stretch>
          <a:fillRect/>
        </a:stretch>
      </xdr:blipFill>
      <xdr:spPr>
        <a:xfrm>
          <a:off x="13208000" y="29027119"/>
          <a:ext cx="7620000" cy="10219267"/>
        </a:xfrm>
        <a:prstGeom prst="rect">
          <a:avLst/>
        </a:prstGeom>
      </xdr:spPr>
    </xdr:pic>
    <xdr:clientData/>
  </xdr:twoCellAnchor>
  <xdr:twoCellAnchor editAs="oneCell">
    <xdr:from>
      <xdr:col>14</xdr:col>
      <xdr:colOff>172720</xdr:colOff>
      <xdr:row>195</xdr:row>
      <xdr:rowOff>142240</xdr:rowOff>
    </xdr:from>
    <xdr:to>
      <xdr:col>22</xdr:col>
      <xdr:colOff>622789</xdr:colOff>
      <xdr:row>236</xdr:row>
      <xdr:rowOff>47816</xdr:rowOff>
    </xdr:to>
    <xdr:pic>
      <xdr:nvPicPr>
        <xdr:cNvPr id="54" name="Picture 53">
          <a:extLst>
            <a:ext uri="{FF2B5EF4-FFF2-40B4-BE49-F238E27FC236}">
              <a16:creationId xmlns:a16="http://schemas.microsoft.com/office/drawing/2014/main" id="{457E9125-3E45-4143-B8C9-012656F32C0B}"/>
            </a:ext>
          </a:extLst>
        </xdr:cNvPr>
        <xdr:cNvPicPr>
          <a:picLocks noChangeAspect="1"/>
        </xdr:cNvPicPr>
      </xdr:nvPicPr>
      <xdr:blipFill>
        <a:blip xmlns:r="http://schemas.openxmlformats.org/officeDocument/2006/relationships" r:embed="rId75"/>
        <a:stretch>
          <a:fillRect/>
        </a:stretch>
      </xdr:blipFill>
      <xdr:spPr>
        <a:xfrm>
          <a:off x="13055600" y="40030400"/>
          <a:ext cx="7360388" cy="8236776"/>
        </a:xfrm>
        <a:prstGeom prst="rect">
          <a:avLst/>
        </a:prstGeom>
      </xdr:spPr>
    </xdr:pic>
    <xdr:clientData/>
  </xdr:twoCellAnchor>
  <xdr:twoCellAnchor editAs="oneCell">
    <xdr:from>
      <xdr:col>14</xdr:col>
      <xdr:colOff>264160</xdr:colOff>
      <xdr:row>236</xdr:row>
      <xdr:rowOff>182880</xdr:rowOff>
    </xdr:from>
    <xdr:to>
      <xdr:col>23</xdr:col>
      <xdr:colOff>134474</xdr:colOff>
      <xdr:row>274</xdr:row>
      <xdr:rowOff>131630</xdr:rowOff>
    </xdr:to>
    <xdr:pic>
      <xdr:nvPicPr>
        <xdr:cNvPr id="55" name="Picture 54">
          <a:extLst>
            <a:ext uri="{FF2B5EF4-FFF2-40B4-BE49-F238E27FC236}">
              <a16:creationId xmlns:a16="http://schemas.microsoft.com/office/drawing/2014/main" id="{28891747-6139-E850-90E5-9A41798F6E4F}"/>
            </a:ext>
          </a:extLst>
        </xdr:cNvPr>
        <xdr:cNvPicPr>
          <a:picLocks noChangeAspect="1"/>
        </xdr:cNvPicPr>
      </xdr:nvPicPr>
      <xdr:blipFill>
        <a:blip xmlns:r="http://schemas.openxmlformats.org/officeDocument/2006/relationships" r:embed="rId76"/>
        <a:stretch>
          <a:fillRect/>
        </a:stretch>
      </xdr:blipFill>
      <xdr:spPr>
        <a:xfrm>
          <a:off x="13147040" y="48402240"/>
          <a:ext cx="7620000" cy="7670350"/>
        </a:xfrm>
        <a:prstGeom prst="rect">
          <a:avLst/>
        </a:prstGeom>
      </xdr:spPr>
    </xdr:pic>
    <xdr:clientData/>
  </xdr:twoCellAnchor>
  <xdr:twoCellAnchor editAs="oneCell">
    <xdr:from>
      <xdr:col>14</xdr:col>
      <xdr:colOff>299252</xdr:colOff>
      <xdr:row>330</xdr:row>
      <xdr:rowOff>179266</xdr:rowOff>
    </xdr:from>
    <xdr:to>
      <xdr:col>20</xdr:col>
      <xdr:colOff>350343</xdr:colOff>
      <xdr:row>361</xdr:row>
      <xdr:rowOff>92112</xdr:rowOff>
    </xdr:to>
    <xdr:pic>
      <xdr:nvPicPr>
        <xdr:cNvPr id="56" name="Picture 55">
          <a:extLst>
            <a:ext uri="{FF2B5EF4-FFF2-40B4-BE49-F238E27FC236}">
              <a16:creationId xmlns:a16="http://schemas.microsoft.com/office/drawing/2014/main" id="{E6927B52-335D-733A-B243-BD70A704BEBF}"/>
            </a:ext>
          </a:extLst>
        </xdr:cNvPr>
        <xdr:cNvPicPr>
          <a:picLocks noChangeAspect="1"/>
        </xdr:cNvPicPr>
      </xdr:nvPicPr>
      <xdr:blipFill>
        <a:blip xmlns:r="http://schemas.openxmlformats.org/officeDocument/2006/relationships" r:embed="rId77"/>
        <a:stretch>
          <a:fillRect/>
        </a:stretch>
      </xdr:blipFill>
      <xdr:spPr>
        <a:xfrm>
          <a:off x="13210919" y="67992887"/>
          <a:ext cx="4999712" cy="6248248"/>
        </a:xfrm>
        <a:prstGeom prst="rect">
          <a:avLst/>
        </a:prstGeom>
      </xdr:spPr>
    </xdr:pic>
    <xdr:clientData/>
  </xdr:twoCellAnchor>
  <xdr:twoCellAnchor editAs="oneCell">
    <xdr:from>
      <xdr:col>13</xdr:col>
      <xdr:colOff>766378</xdr:colOff>
      <xdr:row>361</xdr:row>
      <xdr:rowOff>147882</xdr:rowOff>
    </xdr:from>
    <xdr:to>
      <xdr:col>20</xdr:col>
      <xdr:colOff>364940</xdr:colOff>
      <xdr:row>395</xdr:row>
      <xdr:rowOff>48903</xdr:rowOff>
    </xdr:to>
    <xdr:pic>
      <xdr:nvPicPr>
        <xdr:cNvPr id="57" name="Picture 56">
          <a:extLst>
            <a:ext uri="{FF2B5EF4-FFF2-40B4-BE49-F238E27FC236}">
              <a16:creationId xmlns:a16="http://schemas.microsoft.com/office/drawing/2014/main" id="{01FA227E-E5FA-2F53-DAD4-40A366F81AF2}"/>
            </a:ext>
          </a:extLst>
        </xdr:cNvPr>
        <xdr:cNvPicPr>
          <a:picLocks noChangeAspect="1"/>
        </xdr:cNvPicPr>
      </xdr:nvPicPr>
      <xdr:blipFill>
        <a:blip xmlns:r="http://schemas.openxmlformats.org/officeDocument/2006/relationships" r:embed="rId78"/>
        <a:stretch>
          <a:fillRect/>
        </a:stretch>
      </xdr:blipFill>
      <xdr:spPr>
        <a:xfrm>
          <a:off x="12853275" y="74296905"/>
          <a:ext cx="5371953" cy="6849527"/>
        </a:xfrm>
        <a:prstGeom prst="rect">
          <a:avLst/>
        </a:prstGeom>
      </xdr:spPr>
    </xdr:pic>
    <xdr:clientData/>
  </xdr:twoCellAnchor>
  <xdr:twoCellAnchor editAs="oneCell">
    <xdr:from>
      <xdr:col>14</xdr:col>
      <xdr:colOff>14597</xdr:colOff>
      <xdr:row>395</xdr:row>
      <xdr:rowOff>102184</xdr:rowOff>
    </xdr:from>
    <xdr:to>
      <xdr:col>20</xdr:col>
      <xdr:colOff>248160</xdr:colOff>
      <xdr:row>429</xdr:row>
      <xdr:rowOff>146413</xdr:rowOff>
    </xdr:to>
    <xdr:pic>
      <xdr:nvPicPr>
        <xdr:cNvPr id="58" name="Picture 57">
          <a:extLst>
            <a:ext uri="{FF2B5EF4-FFF2-40B4-BE49-F238E27FC236}">
              <a16:creationId xmlns:a16="http://schemas.microsoft.com/office/drawing/2014/main" id="{84453FA7-0A53-83B7-6024-38645B7F01A1}"/>
            </a:ext>
          </a:extLst>
        </xdr:cNvPr>
        <xdr:cNvPicPr>
          <a:picLocks noChangeAspect="1"/>
        </xdr:cNvPicPr>
      </xdr:nvPicPr>
      <xdr:blipFill>
        <a:blip xmlns:r="http://schemas.openxmlformats.org/officeDocument/2006/relationships" r:embed="rId79"/>
        <a:stretch>
          <a:fillRect/>
        </a:stretch>
      </xdr:blipFill>
      <xdr:spPr>
        <a:xfrm>
          <a:off x="12926264" y="81199713"/>
          <a:ext cx="5182184" cy="6992734"/>
        </a:xfrm>
        <a:prstGeom prst="rect">
          <a:avLst/>
        </a:prstGeom>
      </xdr:spPr>
    </xdr:pic>
    <xdr:clientData/>
  </xdr:twoCellAnchor>
  <xdr:twoCellAnchor editAs="oneCell">
    <xdr:from>
      <xdr:col>14</xdr:col>
      <xdr:colOff>38156</xdr:colOff>
      <xdr:row>429</xdr:row>
      <xdr:rowOff>138679</xdr:rowOff>
    </xdr:from>
    <xdr:to>
      <xdr:col>20</xdr:col>
      <xdr:colOff>445812</xdr:colOff>
      <xdr:row>451</xdr:row>
      <xdr:rowOff>141598</xdr:rowOff>
    </xdr:to>
    <xdr:pic>
      <xdr:nvPicPr>
        <xdr:cNvPr id="59" name="Picture 58">
          <a:extLst>
            <a:ext uri="{FF2B5EF4-FFF2-40B4-BE49-F238E27FC236}">
              <a16:creationId xmlns:a16="http://schemas.microsoft.com/office/drawing/2014/main" id="{74FCE072-8275-5B13-97DC-1710CEF0C41A}"/>
            </a:ext>
          </a:extLst>
        </xdr:cNvPr>
        <xdr:cNvPicPr>
          <a:picLocks noChangeAspect="1"/>
        </xdr:cNvPicPr>
      </xdr:nvPicPr>
      <xdr:blipFill>
        <a:blip xmlns:r="http://schemas.openxmlformats.org/officeDocument/2006/relationships" r:embed="rId80"/>
        <a:stretch>
          <a:fillRect/>
        </a:stretch>
      </xdr:blipFill>
      <xdr:spPr>
        <a:xfrm>
          <a:off x="12949823" y="88184713"/>
          <a:ext cx="5356277" cy="4499011"/>
        </a:xfrm>
        <a:prstGeom prst="rect">
          <a:avLst/>
        </a:prstGeom>
      </xdr:spPr>
    </xdr:pic>
    <xdr:clientData/>
  </xdr:twoCellAnchor>
  <xdr:twoCellAnchor editAs="oneCell">
    <xdr:from>
      <xdr:col>33</xdr:col>
      <xdr:colOff>162560</xdr:colOff>
      <xdr:row>21</xdr:row>
      <xdr:rowOff>152994</xdr:rowOff>
    </xdr:from>
    <xdr:to>
      <xdr:col>39</xdr:col>
      <xdr:colOff>565018</xdr:colOff>
      <xdr:row>32</xdr:row>
      <xdr:rowOff>10160</xdr:rowOff>
    </xdr:to>
    <xdr:pic>
      <xdr:nvPicPr>
        <xdr:cNvPr id="30" name="Picture 29">
          <a:extLst>
            <a:ext uri="{FF2B5EF4-FFF2-40B4-BE49-F238E27FC236}">
              <a16:creationId xmlns:a16="http://schemas.microsoft.com/office/drawing/2014/main" id="{39A6D115-072B-B26B-4A13-6B8C0B3E1014}"/>
            </a:ext>
          </a:extLst>
        </xdr:cNvPr>
        <xdr:cNvPicPr>
          <a:picLocks noChangeAspect="1"/>
        </xdr:cNvPicPr>
      </xdr:nvPicPr>
      <xdr:blipFill>
        <a:blip xmlns:r="http://schemas.openxmlformats.org/officeDocument/2006/relationships" r:embed="rId81"/>
        <a:stretch>
          <a:fillRect/>
        </a:stretch>
      </xdr:blipFill>
      <xdr:spPr>
        <a:xfrm>
          <a:off x="28874720" y="4552274"/>
          <a:ext cx="5340218" cy="2092366"/>
        </a:xfrm>
        <a:prstGeom prst="rect">
          <a:avLst/>
        </a:prstGeom>
      </xdr:spPr>
    </xdr:pic>
    <xdr:clientData/>
  </xdr:twoCellAnchor>
  <xdr:twoCellAnchor editAs="oneCell">
    <xdr:from>
      <xdr:col>32</xdr:col>
      <xdr:colOff>568960</xdr:colOff>
      <xdr:row>36</xdr:row>
      <xdr:rowOff>60961</xdr:rowOff>
    </xdr:from>
    <xdr:to>
      <xdr:col>38</xdr:col>
      <xdr:colOff>162561</xdr:colOff>
      <xdr:row>54</xdr:row>
      <xdr:rowOff>60034</xdr:rowOff>
    </xdr:to>
    <xdr:pic>
      <xdr:nvPicPr>
        <xdr:cNvPr id="39" name="Picture 38">
          <a:extLst>
            <a:ext uri="{FF2B5EF4-FFF2-40B4-BE49-F238E27FC236}">
              <a16:creationId xmlns:a16="http://schemas.microsoft.com/office/drawing/2014/main" id="{8F0DBA74-F9B8-4B4E-B582-F203D16E38F3}"/>
            </a:ext>
          </a:extLst>
        </xdr:cNvPr>
        <xdr:cNvPicPr>
          <a:picLocks noChangeAspect="1"/>
        </xdr:cNvPicPr>
      </xdr:nvPicPr>
      <xdr:blipFill>
        <a:blip xmlns:r="http://schemas.openxmlformats.org/officeDocument/2006/relationships" r:embed="rId82"/>
        <a:stretch>
          <a:fillRect/>
        </a:stretch>
      </xdr:blipFill>
      <xdr:spPr>
        <a:xfrm>
          <a:off x="28458160" y="7508241"/>
          <a:ext cx="4531360" cy="3656673"/>
        </a:xfrm>
        <a:prstGeom prst="rect">
          <a:avLst/>
        </a:prstGeom>
      </xdr:spPr>
    </xdr:pic>
    <xdr:clientData/>
  </xdr:twoCellAnchor>
  <xdr:twoCellAnchor>
    <xdr:from>
      <xdr:col>26</xdr:col>
      <xdr:colOff>431800</xdr:colOff>
      <xdr:row>36</xdr:row>
      <xdr:rowOff>25400</xdr:rowOff>
    </xdr:from>
    <xdr:to>
      <xdr:col>32</xdr:col>
      <xdr:colOff>304800</xdr:colOff>
      <xdr:row>54</xdr:row>
      <xdr:rowOff>60960</xdr:rowOff>
    </xdr:to>
    <xdr:graphicFrame macro="">
      <xdr:nvGraphicFramePr>
        <xdr:cNvPr id="60" name="Chart 59">
          <a:extLst>
            <a:ext uri="{FF2B5EF4-FFF2-40B4-BE49-F238E27FC236}">
              <a16:creationId xmlns:a16="http://schemas.microsoft.com/office/drawing/2014/main" id="{39BC397F-3287-67A9-0070-7E3C163686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3"/>
        </a:graphicData>
      </a:graphic>
    </xdr:graphicFrame>
    <xdr:clientData/>
  </xdr:twoCellAnchor>
  <xdr:twoCellAnchor editAs="oneCell">
    <xdr:from>
      <xdr:col>14</xdr:col>
      <xdr:colOff>52085</xdr:colOff>
      <xdr:row>62</xdr:row>
      <xdr:rowOff>40640</xdr:rowOff>
    </xdr:from>
    <xdr:to>
      <xdr:col>20</xdr:col>
      <xdr:colOff>420489</xdr:colOff>
      <xdr:row>74</xdr:row>
      <xdr:rowOff>59911</xdr:rowOff>
    </xdr:to>
    <xdr:pic>
      <xdr:nvPicPr>
        <xdr:cNvPr id="62" name="Picture 61">
          <a:extLst>
            <a:ext uri="{FF2B5EF4-FFF2-40B4-BE49-F238E27FC236}">
              <a16:creationId xmlns:a16="http://schemas.microsoft.com/office/drawing/2014/main" id="{A60075AB-CD29-CB59-384F-65902278283F}"/>
            </a:ext>
          </a:extLst>
        </xdr:cNvPr>
        <xdr:cNvPicPr>
          <a:picLocks noChangeAspect="1"/>
        </xdr:cNvPicPr>
      </xdr:nvPicPr>
      <xdr:blipFill>
        <a:blip xmlns:r="http://schemas.openxmlformats.org/officeDocument/2006/relationships" r:embed="rId84"/>
        <a:stretch>
          <a:fillRect/>
        </a:stretch>
      </xdr:blipFill>
      <xdr:spPr>
        <a:xfrm>
          <a:off x="12934965" y="12771120"/>
          <a:ext cx="5306165" cy="245767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414248</xdr:colOff>
      <xdr:row>43</xdr:row>
      <xdr:rowOff>113471</xdr:rowOff>
    </xdr:to>
    <xdr:pic>
      <xdr:nvPicPr>
        <xdr:cNvPr id="2" name="Picture 1">
          <a:extLst>
            <a:ext uri="{FF2B5EF4-FFF2-40B4-BE49-F238E27FC236}">
              <a16:creationId xmlns:a16="http://schemas.microsoft.com/office/drawing/2014/main" id="{22781469-093F-4646-A8F2-D193B36362A0}"/>
            </a:ext>
          </a:extLst>
        </xdr:cNvPr>
        <xdr:cNvPicPr>
          <a:picLocks noChangeAspect="1"/>
        </xdr:cNvPicPr>
      </xdr:nvPicPr>
      <xdr:blipFill>
        <a:blip xmlns:r="http://schemas.openxmlformats.org/officeDocument/2006/relationships" r:embed="rId1"/>
        <a:stretch>
          <a:fillRect/>
        </a:stretch>
      </xdr:blipFill>
      <xdr:spPr>
        <a:xfrm>
          <a:off x="0" y="0"/>
          <a:ext cx="7827010" cy="883278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3</xdr:col>
      <xdr:colOff>1314450</xdr:colOff>
      <xdr:row>9</xdr:row>
      <xdr:rowOff>9525</xdr:rowOff>
    </xdr:from>
    <xdr:to>
      <xdr:col>4</xdr:col>
      <xdr:colOff>333375</xdr:colOff>
      <xdr:row>10</xdr:row>
      <xdr:rowOff>47625</xdr:rowOff>
    </xdr:to>
    <xdr:cxnSp macro="">
      <xdr:nvCxnSpPr>
        <xdr:cNvPr id="2" name="Conector recto de flecha 2">
          <a:extLst>
            <a:ext uri="{FF2B5EF4-FFF2-40B4-BE49-F238E27FC236}">
              <a16:creationId xmlns:a16="http://schemas.microsoft.com/office/drawing/2014/main" id="{685356DD-6A59-CF4E-AD88-F8941619B7AC}"/>
            </a:ext>
          </a:extLst>
        </xdr:cNvPr>
        <xdr:cNvCxnSpPr/>
      </xdr:nvCxnSpPr>
      <xdr:spPr>
        <a:xfrm>
          <a:off x="4552950" y="1812925"/>
          <a:ext cx="619125" cy="2413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733426</xdr:colOff>
      <xdr:row>9</xdr:row>
      <xdr:rowOff>0</xdr:rowOff>
    </xdr:from>
    <xdr:to>
      <xdr:col>3</xdr:col>
      <xdr:colOff>1295400</xdr:colOff>
      <xdr:row>10</xdr:row>
      <xdr:rowOff>66675</xdr:rowOff>
    </xdr:to>
    <xdr:cxnSp macro="">
      <xdr:nvCxnSpPr>
        <xdr:cNvPr id="3" name="Conector recto de flecha 3">
          <a:extLst>
            <a:ext uri="{FF2B5EF4-FFF2-40B4-BE49-F238E27FC236}">
              <a16:creationId xmlns:a16="http://schemas.microsoft.com/office/drawing/2014/main" id="{0E096F51-0908-D94B-816F-A9C011B89945}"/>
            </a:ext>
          </a:extLst>
        </xdr:cNvPr>
        <xdr:cNvCxnSpPr/>
      </xdr:nvCxnSpPr>
      <xdr:spPr>
        <a:xfrm flipH="1">
          <a:off x="3971926" y="1803400"/>
          <a:ext cx="561974" cy="2698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695326</xdr:colOff>
      <xdr:row>9</xdr:row>
      <xdr:rowOff>38100</xdr:rowOff>
    </xdr:from>
    <xdr:to>
      <xdr:col>5</xdr:col>
      <xdr:colOff>704850</xdr:colOff>
      <xdr:row>10</xdr:row>
      <xdr:rowOff>142875</xdr:rowOff>
    </xdr:to>
    <xdr:cxnSp macro="">
      <xdr:nvCxnSpPr>
        <xdr:cNvPr id="4" name="Conector recto de flecha 6">
          <a:extLst>
            <a:ext uri="{FF2B5EF4-FFF2-40B4-BE49-F238E27FC236}">
              <a16:creationId xmlns:a16="http://schemas.microsoft.com/office/drawing/2014/main" id="{35FED093-7071-6B4E-B629-64F49EEC9AAD}"/>
            </a:ext>
          </a:extLst>
        </xdr:cNvPr>
        <xdr:cNvCxnSpPr/>
      </xdr:nvCxnSpPr>
      <xdr:spPr>
        <a:xfrm>
          <a:off x="6664326" y="1841500"/>
          <a:ext cx="9524" cy="3079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847725</xdr:colOff>
      <xdr:row>15</xdr:row>
      <xdr:rowOff>123825</xdr:rowOff>
    </xdr:from>
    <xdr:to>
      <xdr:col>3</xdr:col>
      <xdr:colOff>523875</xdr:colOff>
      <xdr:row>18</xdr:row>
      <xdr:rowOff>75160</xdr:rowOff>
    </xdr:to>
    <mc:AlternateContent xmlns:mc="http://schemas.openxmlformats.org/markup-compatibility/2006" xmlns:a14="http://schemas.microsoft.com/office/drawing/2010/main">
      <mc:Choice Requires="a14">
        <xdr:sp macro="" textlink="">
          <xdr:nvSpPr>
            <xdr:cNvPr id="5" name="CuadroTexto 5">
              <a:extLst>
                <a:ext uri="{FF2B5EF4-FFF2-40B4-BE49-F238E27FC236}">
                  <a16:creationId xmlns:a16="http://schemas.microsoft.com/office/drawing/2014/main" id="{791B67E4-F31C-8B4D-B6EE-0C590707839E}"/>
                </a:ext>
              </a:extLst>
            </xdr:cNvPr>
            <xdr:cNvSpPr txBox="1"/>
          </xdr:nvSpPr>
          <xdr:spPr>
            <a:xfrm>
              <a:off x="1724025" y="3324225"/>
              <a:ext cx="2038350" cy="522835"/>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s-AR" sz="1400" b="0" i="1">
                        <a:latin typeface="Cambria Math" panose="02040503050406030204" pitchFamily="18" charset="0"/>
                      </a:rPr>
                      <m:t>𝐸</m:t>
                    </m:r>
                    <m:d>
                      <m:dPr>
                        <m:ctrlPr>
                          <a:rPr lang="es-AR" sz="1400" b="0" i="1">
                            <a:latin typeface="Cambria Math" panose="02040503050406030204" pitchFamily="18" charset="0"/>
                          </a:rPr>
                        </m:ctrlPr>
                      </m:dPr>
                      <m:e>
                        <m:sSub>
                          <m:sSubPr>
                            <m:ctrlPr>
                              <a:rPr lang="es-AR" sz="1400" b="0" i="1">
                                <a:latin typeface="Cambria Math" panose="02040503050406030204" pitchFamily="18" charset="0"/>
                              </a:rPr>
                            </m:ctrlPr>
                          </m:sSubPr>
                          <m:e>
                            <m:r>
                              <a:rPr lang="es-AR" sz="1400" b="0" i="1">
                                <a:latin typeface="Cambria Math" panose="02040503050406030204" pitchFamily="18" charset="0"/>
                              </a:rPr>
                              <m:t>𝑟</m:t>
                            </m:r>
                          </m:e>
                          <m:sub>
                            <m:r>
                              <a:rPr lang="es-AR" sz="1400" b="0" i="1">
                                <a:latin typeface="Cambria Math" panose="02040503050406030204" pitchFamily="18" charset="0"/>
                              </a:rPr>
                              <m:t>𝑖</m:t>
                            </m:r>
                          </m:sub>
                        </m:sSub>
                      </m:e>
                    </m:d>
                    <m:r>
                      <a:rPr lang="es-AR" sz="1400" b="0" i="1">
                        <a:latin typeface="Cambria Math" panose="02040503050406030204" pitchFamily="18" charset="0"/>
                      </a:rPr>
                      <m:t>=</m:t>
                    </m:r>
                    <m:nary>
                      <m:naryPr>
                        <m:chr m:val="∑"/>
                        <m:supHide m:val="on"/>
                        <m:ctrlPr>
                          <a:rPr lang="es-AR" sz="1400" b="0" i="1">
                            <a:latin typeface="Cambria Math" panose="02040503050406030204" pitchFamily="18" charset="0"/>
                          </a:rPr>
                        </m:ctrlPr>
                      </m:naryPr>
                      <m:sub>
                        <m:r>
                          <m:rPr>
                            <m:brk m:alnAt="7"/>
                          </m:rPr>
                          <a:rPr lang="es-AR" sz="1400" b="0" i="1">
                            <a:latin typeface="Cambria Math" panose="02040503050406030204" pitchFamily="18" charset="0"/>
                          </a:rPr>
                          <m:t>𝑠</m:t>
                        </m:r>
                      </m:sub>
                      <m:sup/>
                      <m:e>
                        <m:func>
                          <m:funcPr>
                            <m:ctrlPr>
                              <a:rPr lang="es-AR" sz="1400" b="0" i="1">
                                <a:latin typeface="Cambria Math" panose="02040503050406030204" pitchFamily="18" charset="0"/>
                              </a:rPr>
                            </m:ctrlPr>
                          </m:funcPr>
                          <m:fName>
                            <m:r>
                              <m:rPr>
                                <m:sty m:val="p"/>
                              </m:rPr>
                              <a:rPr lang="es-AR" sz="1400" b="0" i="0">
                                <a:latin typeface="Cambria Math" panose="02040503050406030204" pitchFamily="18" charset="0"/>
                              </a:rPr>
                              <m:t>Pr</m:t>
                            </m:r>
                          </m:fName>
                          <m:e>
                            <m:d>
                              <m:dPr>
                                <m:ctrlPr>
                                  <a:rPr lang="es-AR" sz="1400" b="0" i="1">
                                    <a:latin typeface="Cambria Math" panose="02040503050406030204" pitchFamily="18" charset="0"/>
                                  </a:rPr>
                                </m:ctrlPr>
                              </m:dPr>
                              <m:e>
                                <m:r>
                                  <a:rPr lang="es-AR" sz="1400" b="0" i="1">
                                    <a:latin typeface="Cambria Math" panose="02040503050406030204" pitchFamily="18" charset="0"/>
                                  </a:rPr>
                                  <m:t>𝑠</m:t>
                                </m:r>
                              </m:e>
                            </m:d>
                          </m:e>
                        </m:func>
                        <m:sSub>
                          <m:sSubPr>
                            <m:ctrlPr>
                              <a:rPr lang="es-AR" sz="1400" b="0" i="1">
                                <a:latin typeface="Cambria Math" panose="02040503050406030204" pitchFamily="18" charset="0"/>
                              </a:rPr>
                            </m:ctrlPr>
                          </m:sSubPr>
                          <m:e>
                            <m:r>
                              <a:rPr lang="es-AR" sz="1400" b="0" i="1">
                                <a:latin typeface="Cambria Math" panose="02040503050406030204" pitchFamily="18" charset="0"/>
                              </a:rPr>
                              <m:t>𝑟</m:t>
                            </m:r>
                          </m:e>
                          <m:sub>
                            <m:r>
                              <a:rPr lang="es-AR" sz="1400" b="0" i="1">
                                <a:latin typeface="Cambria Math" panose="02040503050406030204" pitchFamily="18" charset="0"/>
                              </a:rPr>
                              <m:t>𝑖</m:t>
                            </m:r>
                          </m:sub>
                        </m:sSub>
                        <m:r>
                          <a:rPr lang="es-AR" sz="1400" b="0" i="1">
                            <a:latin typeface="Cambria Math" panose="02040503050406030204" pitchFamily="18" charset="0"/>
                          </a:rPr>
                          <m:t> (</m:t>
                        </m:r>
                        <m:r>
                          <a:rPr lang="es-AR" sz="1400" b="0" i="1">
                            <a:latin typeface="Cambria Math" panose="02040503050406030204" pitchFamily="18" charset="0"/>
                          </a:rPr>
                          <m:t>𝑠</m:t>
                        </m:r>
                        <m:r>
                          <a:rPr lang="es-AR" sz="1400" b="0" i="1">
                            <a:latin typeface="Cambria Math" panose="02040503050406030204" pitchFamily="18" charset="0"/>
                          </a:rPr>
                          <m:t>)</m:t>
                        </m:r>
                      </m:e>
                    </m:nary>
                  </m:oMath>
                </m:oMathPara>
              </a14:m>
              <a:endParaRPr lang="es-AR" sz="1400"/>
            </a:p>
          </xdr:txBody>
        </xdr:sp>
      </mc:Choice>
      <mc:Fallback xmlns="">
        <xdr:sp macro="" textlink="">
          <xdr:nvSpPr>
            <xdr:cNvPr id="5" name="CuadroTexto 5">
              <a:extLst>
                <a:ext uri="{FF2B5EF4-FFF2-40B4-BE49-F238E27FC236}">
                  <a16:creationId xmlns:a16="http://schemas.microsoft.com/office/drawing/2014/main" id="{791B67E4-F31C-8B4D-B6EE-0C590707839E}"/>
                </a:ext>
              </a:extLst>
            </xdr:cNvPr>
            <xdr:cNvSpPr txBox="1"/>
          </xdr:nvSpPr>
          <xdr:spPr>
            <a:xfrm>
              <a:off x="1724025" y="3324225"/>
              <a:ext cx="2038350" cy="522835"/>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400" b="0" i="0">
                  <a:latin typeface="Cambria Math" panose="02040503050406030204" pitchFamily="18" charset="0"/>
                </a:rPr>
                <a:t>𝐸(𝑟_𝑖 )=∑_𝑠▒〖Pr⁡(𝑠) 𝑟_𝑖  (𝑠)〗</a:t>
              </a:r>
              <a:endParaRPr lang="es-AR" sz="1400"/>
            </a:p>
          </xdr:txBody>
        </xdr:sp>
      </mc:Fallback>
    </mc:AlternateContent>
    <xdr:clientData/>
  </xdr:twoCellAnchor>
  <xdr:twoCellAnchor>
    <xdr:from>
      <xdr:col>2</xdr:col>
      <xdr:colOff>85724</xdr:colOff>
      <xdr:row>29</xdr:row>
      <xdr:rowOff>180975</xdr:rowOff>
    </xdr:from>
    <xdr:to>
      <xdr:col>8</xdr:col>
      <xdr:colOff>323850</xdr:colOff>
      <xdr:row>30</xdr:row>
      <xdr:rowOff>184759</xdr:rowOff>
    </xdr:to>
    <mc:AlternateContent xmlns:mc="http://schemas.openxmlformats.org/markup-compatibility/2006" xmlns:a14="http://schemas.microsoft.com/office/drawing/2010/main">
      <mc:Choice Requires="a14">
        <xdr:sp macro="" textlink="">
          <xdr:nvSpPr>
            <xdr:cNvPr id="6" name="CuadroTexto 5">
              <a:extLst>
                <a:ext uri="{FF2B5EF4-FFF2-40B4-BE49-F238E27FC236}">
                  <a16:creationId xmlns:a16="http://schemas.microsoft.com/office/drawing/2014/main" id="{6A8A9D97-E91C-904D-9689-47136550A1DA}"/>
                </a:ext>
              </a:extLst>
            </xdr:cNvPr>
            <xdr:cNvSpPr txBox="1"/>
          </xdr:nvSpPr>
          <xdr:spPr>
            <a:xfrm>
              <a:off x="2244724" y="6048375"/>
              <a:ext cx="8442326" cy="194284"/>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14:m>
                <m:oMath xmlns:m="http://schemas.openxmlformats.org/officeDocument/2006/math">
                  <m:sSubSup>
                    <m:sSubSupPr>
                      <m:ctrlPr>
                        <a:rPr lang="es-AR" sz="1200" b="0" i="1">
                          <a:latin typeface="Cambria Math" panose="02040503050406030204" pitchFamily="18" charset="0"/>
                        </a:rPr>
                      </m:ctrlPr>
                    </m:sSubSupPr>
                    <m:e>
                      <m:r>
                        <a:rPr lang="es-AR" sz="1200" b="0" i="1">
                          <a:latin typeface="Cambria Math" panose="02040503050406030204" pitchFamily="18" charset="0"/>
                          <a:ea typeface="Cambria Math" panose="02040503050406030204" pitchFamily="18" charset="0"/>
                        </a:rPr>
                        <m:t>𝜎</m:t>
                      </m:r>
                    </m:e>
                    <m:sub>
                      <m:r>
                        <a:rPr lang="es-AR" sz="1200" b="0" i="1">
                          <a:latin typeface="Cambria Math" panose="02040503050406030204" pitchFamily="18" charset="0"/>
                        </a:rPr>
                        <m:t>𝐵𝑒𝑠𝑡</m:t>
                      </m:r>
                    </m:sub>
                    <m:sup>
                      <m:r>
                        <a:rPr lang="es-AR" sz="1200" b="0" i="1">
                          <a:latin typeface="Cambria Math" panose="02040503050406030204" pitchFamily="18" charset="0"/>
                        </a:rPr>
                        <m:t>2</m:t>
                      </m:r>
                    </m:sup>
                  </m:sSubSup>
                  <m:r>
                    <a:rPr lang="es-AR" sz="1200" b="0" i="1">
                      <a:latin typeface="Cambria Math" panose="02040503050406030204" pitchFamily="18" charset="0"/>
                    </a:rPr>
                    <m:t>=0,5</m:t>
                  </m:r>
                  <m:sSup>
                    <m:sSupPr>
                      <m:ctrlPr>
                        <a:rPr lang="es-AR" sz="1200" b="0" i="1">
                          <a:latin typeface="Cambria Math" panose="02040503050406030204" pitchFamily="18" charset="0"/>
                        </a:rPr>
                      </m:ctrlPr>
                    </m:sSupPr>
                    <m:e>
                      <m:d>
                        <m:dPr>
                          <m:ctrlPr>
                            <a:rPr lang="es-AR" sz="1200" b="0" i="1" kern="1200">
                              <a:solidFill>
                                <a:schemeClr val="tx1"/>
                              </a:solidFill>
                              <a:effectLst/>
                              <a:latin typeface="Cambria Math" panose="02040503050406030204" pitchFamily="18" charset="0"/>
                              <a:ea typeface="+mn-ea"/>
                              <a:cs typeface="+mn-cs"/>
                            </a:rPr>
                          </m:ctrlPr>
                        </m:dPr>
                        <m:e>
                          <m:r>
                            <a:rPr lang="es-AR" sz="1200" b="0" i="1" kern="1200">
                              <a:solidFill>
                                <a:schemeClr val="tx1"/>
                              </a:solidFill>
                              <a:effectLst/>
                              <a:latin typeface="Cambria Math" panose="02040503050406030204" pitchFamily="18" charset="0"/>
                              <a:ea typeface="+mn-ea"/>
                              <a:cs typeface="+mn-cs"/>
                            </a:rPr>
                            <m:t>0,25−0,105</m:t>
                          </m:r>
                        </m:e>
                      </m:d>
                    </m:e>
                    <m:sup>
                      <m:r>
                        <a:rPr lang="es-AR" sz="1200" b="0" i="1">
                          <a:latin typeface="Cambria Math" panose="02040503050406030204" pitchFamily="18" charset="0"/>
                        </a:rPr>
                        <m:t>2</m:t>
                      </m:r>
                    </m:sup>
                  </m:sSup>
                </m:oMath>
              </a14:m>
              <a:r>
                <a:rPr lang="es-AR" sz="1200"/>
                <a:t>+</a:t>
              </a:r>
              <a14:m>
                <m:oMath xmlns:m="http://schemas.openxmlformats.org/officeDocument/2006/math">
                  <m:r>
                    <a:rPr lang="es-AR" sz="1200" b="0" i="1" kern="1200">
                      <a:solidFill>
                        <a:schemeClr val="tx1"/>
                      </a:solidFill>
                      <a:effectLst/>
                      <a:latin typeface="Cambria Math" panose="02040503050406030204" pitchFamily="18" charset="0"/>
                      <a:ea typeface="+mn-ea"/>
                      <a:cs typeface="+mn-cs"/>
                    </a:rPr>
                    <m:t>0,3</m:t>
                  </m:r>
                  <m:sSup>
                    <m:sSupPr>
                      <m:ctrlPr>
                        <a:rPr lang="es-AR" sz="1200" b="0" i="1" kern="1200">
                          <a:solidFill>
                            <a:schemeClr val="tx1"/>
                          </a:solidFill>
                          <a:effectLst/>
                          <a:latin typeface="Cambria Math" panose="02040503050406030204" pitchFamily="18" charset="0"/>
                          <a:ea typeface="+mn-ea"/>
                          <a:cs typeface="+mn-cs"/>
                        </a:rPr>
                      </m:ctrlPr>
                    </m:sSupPr>
                    <m:e>
                      <m:d>
                        <m:dPr>
                          <m:ctrlPr>
                            <a:rPr lang="es-AR" sz="1200" b="0" i="1" kern="1200">
                              <a:solidFill>
                                <a:schemeClr val="tx1"/>
                              </a:solidFill>
                              <a:effectLst/>
                              <a:latin typeface="Cambria Math" panose="02040503050406030204" pitchFamily="18" charset="0"/>
                              <a:ea typeface="+mn-ea"/>
                              <a:cs typeface="+mn-cs"/>
                            </a:rPr>
                          </m:ctrlPr>
                        </m:dPr>
                        <m:e>
                          <m:r>
                            <a:rPr lang="es-AR" sz="1200" b="0" i="1" kern="1200">
                              <a:solidFill>
                                <a:schemeClr val="tx1"/>
                              </a:solidFill>
                              <a:effectLst/>
                              <a:latin typeface="Cambria Math" panose="02040503050406030204" pitchFamily="18" charset="0"/>
                              <a:ea typeface="+mn-ea"/>
                              <a:cs typeface="+mn-cs"/>
                            </a:rPr>
                            <m:t>0,10−0,105</m:t>
                          </m:r>
                        </m:e>
                      </m:d>
                    </m:e>
                    <m:sup>
                      <m:r>
                        <a:rPr lang="es-AR" sz="1200" b="0" i="1" kern="1200">
                          <a:solidFill>
                            <a:schemeClr val="tx1"/>
                          </a:solidFill>
                          <a:effectLst/>
                          <a:latin typeface="Cambria Math" panose="02040503050406030204" pitchFamily="18" charset="0"/>
                          <a:ea typeface="+mn-ea"/>
                          <a:cs typeface="+mn-cs"/>
                        </a:rPr>
                        <m:t>2</m:t>
                      </m:r>
                    </m:sup>
                  </m:sSup>
                </m:oMath>
              </a14:m>
              <a:r>
                <a:rPr lang="es-AR" sz="1200"/>
                <a:t>+</a:t>
              </a:r>
              <a14:m>
                <m:oMath xmlns:m="http://schemas.openxmlformats.org/officeDocument/2006/math">
                  <m:r>
                    <a:rPr lang="es-AR" sz="1200" b="0" i="1" kern="1200">
                      <a:solidFill>
                        <a:schemeClr val="tx1"/>
                      </a:solidFill>
                      <a:effectLst/>
                      <a:latin typeface="Cambria Math" panose="02040503050406030204" pitchFamily="18" charset="0"/>
                      <a:ea typeface="+mn-ea"/>
                      <a:cs typeface="+mn-cs"/>
                    </a:rPr>
                    <m:t>0,2</m:t>
                  </m:r>
                  <m:sSup>
                    <m:sSupPr>
                      <m:ctrlPr>
                        <a:rPr lang="es-AR" sz="1200" b="0" i="1" kern="1200">
                          <a:solidFill>
                            <a:schemeClr val="tx1"/>
                          </a:solidFill>
                          <a:effectLst/>
                          <a:latin typeface="Cambria Math" panose="02040503050406030204" pitchFamily="18" charset="0"/>
                          <a:ea typeface="+mn-ea"/>
                          <a:cs typeface="+mn-cs"/>
                        </a:rPr>
                      </m:ctrlPr>
                    </m:sSupPr>
                    <m:e>
                      <m:d>
                        <m:dPr>
                          <m:ctrlPr>
                            <a:rPr lang="es-AR" sz="1200" b="0" i="1" kern="1200">
                              <a:solidFill>
                                <a:schemeClr val="tx1"/>
                              </a:solidFill>
                              <a:effectLst/>
                              <a:latin typeface="Cambria Math" panose="02040503050406030204" pitchFamily="18" charset="0"/>
                              <a:ea typeface="+mn-ea"/>
                              <a:cs typeface="+mn-cs"/>
                            </a:rPr>
                          </m:ctrlPr>
                        </m:dPr>
                        <m:e>
                          <m:r>
                            <a:rPr lang="es-AR" sz="1200" b="0" i="1" kern="1200">
                              <a:solidFill>
                                <a:schemeClr val="tx1"/>
                              </a:solidFill>
                              <a:effectLst/>
                              <a:latin typeface="Cambria Math" panose="02040503050406030204" pitchFamily="18" charset="0"/>
                              <a:ea typeface="+mn-ea"/>
                              <a:cs typeface="+mn-cs"/>
                            </a:rPr>
                            <m:t>−0,25−0,105</m:t>
                          </m:r>
                        </m:e>
                      </m:d>
                    </m:e>
                    <m:sup>
                      <m:r>
                        <a:rPr lang="es-AR" sz="1200" b="0" i="1" kern="1200">
                          <a:solidFill>
                            <a:schemeClr val="tx1"/>
                          </a:solidFill>
                          <a:effectLst/>
                          <a:latin typeface="Cambria Math" panose="02040503050406030204" pitchFamily="18" charset="0"/>
                          <a:ea typeface="+mn-ea"/>
                          <a:cs typeface="+mn-cs"/>
                        </a:rPr>
                        <m:t>2</m:t>
                      </m:r>
                    </m:sup>
                  </m:sSup>
                  <m:r>
                    <a:rPr lang="es-AR" sz="1200" b="0" i="1" kern="1200">
                      <a:solidFill>
                        <a:schemeClr val="tx1"/>
                      </a:solidFill>
                      <a:effectLst/>
                      <a:latin typeface="Cambria Math" panose="02040503050406030204" pitchFamily="18" charset="0"/>
                      <a:ea typeface="+mn-ea"/>
                      <a:cs typeface="+mn-cs"/>
                    </a:rPr>
                    <m:t>=0,035725</m:t>
                  </m:r>
                </m:oMath>
              </a14:m>
              <a:endParaRPr lang="es-AR" sz="1200"/>
            </a:p>
          </xdr:txBody>
        </xdr:sp>
      </mc:Choice>
      <mc:Fallback xmlns="">
        <xdr:sp macro="" textlink="">
          <xdr:nvSpPr>
            <xdr:cNvPr id="6" name="CuadroTexto 5">
              <a:extLst>
                <a:ext uri="{FF2B5EF4-FFF2-40B4-BE49-F238E27FC236}">
                  <a16:creationId xmlns:a16="http://schemas.microsoft.com/office/drawing/2014/main" id="{6A8A9D97-E91C-904D-9689-47136550A1DA}"/>
                </a:ext>
              </a:extLst>
            </xdr:cNvPr>
            <xdr:cNvSpPr txBox="1"/>
          </xdr:nvSpPr>
          <xdr:spPr>
            <a:xfrm>
              <a:off x="2244724" y="6048375"/>
              <a:ext cx="8442326" cy="194284"/>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AR" sz="1200" b="0" i="0">
                  <a:latin typeface="Cambria Math" panose="02040503050406030204" pitchFamily="18" charset="0"/>
                  <a:ea typeface="Cambria Math" panose="02040503050406030204" pitchFamily="18" charset="0"/>
                </a:rPr>
                <a:t>𝜎_</a:t>
              </a:r>
              <a:r>
                <a:rPr lang="es-AR" sz="1200" b="0" i="0">
                  <a:latin typeface="Cambria Math" panose="02040503050406030204" pitchFamily="18" charset="0"/>
                </a:rPr>
                <a:t>𝐵𝑒𝑠𝑡^2=0,5</a:t>
              </a:r>
              <a:r>
                <a:rPr lang="es-AR" sz="1200" b="0" i="0" kern="1200">
                  <a:solidFill>
                    <a:schemeClr val="tx1"/>
                  </a:solidFill>
                  <a:effectLst/>
                  <a:latin typeface="Cambria Math" panose="02040503050406030204" pitchFamily="18" charset="0"/>
                  <a:ea typeface="+mn-ea"/>
                  <a:cs typeface="+mn-cs"/>
                </a:rPr>
                <a:t>(0,25−0,105)^</a:t>
              </a:r>
              <a:r>
                <a:rPr lang="es-AR" sz="1200" b="0" i="0">
                  <a:latin typeface="Cambria Math" panose="02040503050406030204" pitchFamily="18" charset="0"/>
                </a:rPr>
                <a:t>2</a:t>
              </a:r>
              <a:r>
                <a:rPr lang="es-AR" sz="1200"/>
                <a:t>+</a:t>
              </a:r>
              <a:r>
                <a:rPr lang="es-AR" sz="1200" b="0" i="0" kern="1200">
                  <a:solidFill>
                    <a:schemeClr val="tx1"/>
                  </a:solidFill>
                  <a:effectLst/>
                  <a:latin typeface="Cambria Math" panose="02040503050406030204" pitchFamily="18" charset="0"/>
                  <a:ea typeface="+mn-ea"/>
                  <a:cs typeface="+mn-cs"/>
                </a:rPr>
                <a:t>0,3(0,10−0,105)^2</a:t>
              </a:r>
              <a:r>
                <a:rPr lang="es-AR" sz="1200"/>
                <a:t>+</a:t>
              </a:r>
              <a:r>
                <a:rPr lang="es-AR" sz="1200" b="0" i="0" kern="1200">
                  <a:solidFill>
                    <a:schemeClr val="tx1"/>
                  </a:solidFill>
                  <a:effectLst/>
                  <a:latin typeface="Cambria Math" panose="02040503050406030204" pitchFamily="18" charset="0"/>
                  <a:ea typeface="+mn-ea"/>
                  <a:cs typeface="+mn-cs"/>
                </a:rPr>
                <a:t>0,2(−0,25−0,105)^2=0,035725</a:t>
              </a:r>
              <a:endParaRPr lang="es-AR" sz="1200"/>
            </a:p>
          </xdr:txBody>
        </xdr:sp>
      </mc:Fallback>
    </mc:AlternateContent>
    <xdr:clientData/>
  </xdr:twoCellAnchor>
  <xdr:twoCellAnchor>
    <xdr:from>
      <xdr:col>2</xdr:col>
      <xdr:colOff>0</xdr:colOff>
      <xdr:row>26</xdr:row>
      <xdr:rowOff>152400</xdr:rowOff>
    </xdr:from>
    <xdr:to>
      <xdr:col>4</xdr:col>
      <xdr:colOff>180975</xdr:colOff>
      <xdr:row>29</xdr:row>
      <xdr:rowOff>103735</xdr:rowOff>
    </xdr:to>
    <mc:AlternateContent xmlns:mc="http://schemas.openxmlformats.org/markup-compatibility/2006" xmlns:a14="http://schemas.microsoft.com/office/drawing/2010/main">
      <mc:Choice Requires="a14">
        <xdr:sp macro="" textlink="">
          <xdr:nvSpPr>
            <xdr:cNvPr id="7" name="CuadroTexto 7">
              <a:extLst>
                <a:ext uri="{FF2B5EF4-FFF2-40B4-BE49-F238E27FC236}">
                  <a16:creationId xmlns:a16="http://schemas.microsoft.com/office/drawing/2014/main" id="{362D7872-9BC6-5047-94D6-5909E026BB27}"/>
                </a:ext>
              </a:extLst>
            </xdr:cNvPr>
            <xdr:cNvSpPr txBox="1"/>
          </xdr:nvSpPr>
          <xdr:spPr>
            <a:xfrm>
              <a:off x="2159000" y="5448300"/>
              <a:ext cx="2860675" cy="522835"/>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el-GR" sz="1400" i="1">
                            <a:latin typeface="Cambria Math" panose="02040503050406030204" pitchFamily="18" charset="0"/>
                          </a:rPr>
                        </m:ctrlPr>
                      </m:sSubSupPr>
                      <m:e>
                        <m:r>
                          <a:rPr lang="el-GR" sz="1400" i="1">
                            <a:latin typeface="Cambria Math" panose="02040503050406030204" pitchFamily="18" charset="0"/>
                            <a:ea typeface="Cambria Math" panose="02040503050406030204" pitchFamily="18" charset="0"/>
                          </a:rPr>
                          <m:t>𝜎</m:t>
                        </m:r>
                      </m:e>
                      <m:sub>
                        <m:r>
                          <a:rPr lang="es-AR" sz="1400" b="0" i="1">
                            <a:latin typeface="Cambria Math" panose="02040503050406030204" pitchFamily="18" charset="0"/>
                          </a:rPr>
                          <m:t>𝑖</m:t>
                        </m:r>
                      </m:sub>
                      <m:sup>
                        <m:r>
                          <a:rPr lang="es-AR" sz="1400" b="0" i="1">
                            <a:latin typeface="Cambria Math" panose="02040503050406030204" pitchFamily="18" charset="0"/>
                          </a:rPr>
                          <m:t>2</m:t>
                        </m:r>
                      </m:sup>
                    </m:sSubSup>
                    <m:r>
                      <a:rPr lang="es-AR" sz="1400" b="0" i="1">
                        <a:latin typeface="Cambria Math" panose="02040503050406030204" pitchFamily="18" charset="0"/>
                      </a:rPr>
                      <m:t>=</m:t>
                    </m:r>
                    <m:nary>
                      <m:naryPr>
                        <m:chr m:val="∑"/>
                        <m:supHide m:val="on"/>
                        <m:ctrlPr>
                          <a:rPr lang="es-AR" sz="1400" b="0" i="1">
                            <a:latin typeface="Cambria Math" panose="02040503050406030204" pitchFamily="18" charset="0"/>
                          </a:rPr>
                        </m:ctrlPr>
                      </m:naryPr>
                      <m:sub>
                        <m:r>
                          <m:rPr>
                            <m:brk m:alnAt="7"/>
                          </m:rPr>
                          <a:rPr lang="es-AR" sz="1400" b="0" i="1">
                            <a:latin typeface="Cambria Math" panose="02040503050406030204" pitchFamily="18" charset="0"/>
                          </a:rPr>
                          <m:t>𝑠</m:t>
                        </m:r>
                      </m:sub>
                      <m:sup/>
                      <m:e>
                        <m:r>
                          <m:rPr>
                            <m:sty m:val="p"/>
                          </m:rPr>
                          <a:rPr lang="es-AR" sz="1400" b="0" i="0">
                            <a:latin typeface="Cambria Math" panose="02040503050406030204" pitchFamily="18" charset="0"/>
                          </a:rPr>
                          <m:t>Pr</m:t>
                        </m:r>
                        <m:r>
                          <a:rPr lang="es-AR" sz="1400" b="0" i="1">
                            <a:latin typeface="Cambria Math" panose="02040503050406030204" pitchFamily="18" charset="0"/>
                          </a:rPr>
                          <m:t>⁡(</m:t>
                        </m:r>
                        <m:r>
                          <a:rPr lang="es-AR" sz="1400" b="0" i="1">
                            <a:latin typeface="Cambria Math" panose="02040503050406030204" pitchFamily="18" charset="0"/>
                          </a:rPr>
                          <m:t>𝑠</m:t>
                        </m:r>
                        <m:r>
                          <a:rPr lang="es-AR" sz="1400" b="0" i="1">
                            <a:latin typeface="Cambria Math" panose="02040503050406030204" pitchFamily="18" charset="0"/>
                          </a:rPr>
                          <m:t>)</m:t>
                        </m:r>
                        <m:sSup>
                          <m:sSupPr>
                            <m:ctrlPr>
                              <a:rPr lang="es-AR" sz="1400" b="0" i="1">
                                <a:latin typeface="Cambria Math" panose="02040503050406030204" pitchFamily="18" charset="0"/>
                              </a:rPr>
                            </m:ctrlPr>
                          </m:sSupPr>
                          <m:e>
                            <m:d>
                              <m:dPr>
                                <m:begChr m:val="["/>
                                <m:endChr m:val="]"/>
                                <m:ctrlPr>
                                  <a:rPr lang="es-AR" sz="1400" b="0" i="1">
                                    <a:latin typeface="Cambria Math" panose="02040503050406030204" pitchFamily="18" charset="0"/>
                                  </a:rPr>
                                </m:ctrlPr>
                              </m:dPr>
                              <m:e>
                                <m:sSub>
                                  <m:sSubPr>
                                    <m:ctrlPr>
                                      <a:rPr lang="es-AR" sz="1400" b="0" i="1">
                                        <a:latin typeface="Cambria Math" panose="02040503050406030204" pitchFamily="18" charset="0"/>
                                      </a:rPr>
                                    </m:ctrlPr>
                                  </m:sSubPr>
                                  <m:e>
                                    <m:r>
                                      <a:rPr lang="es-AR" sz="1400" b="0" i="1">
                                        <a:latin typeface="Cambria Math" panose="02040503050406030204" pitchFamily="18" charset="0"/>
                                      </a:rPr>
                                      <m:t>𝑟</m:t>
                                    </m:r>
                                  </m:e>
                                  <m:sub>
                                    <m:r>
                                      <a:rPr lang="es-AR" sz="1400" b="0" i="1">
                                        <a:latin typeface="Cambria Math" panose="02040503050406030204" pitchFamily="18" charset="0"/>
                                      </a:rPr>
                                      <m:t>𝑖</m:t>
                                    </m:r>
                                  </m:sub>
                                </m:sSub>
                                <m:d>
                                  <m:dPr>
                                    <m:ctrlPr>
                                      <a:rPr lang="es-AR" sz="1400" b="0" i="1">
                                        <a:latin typeface="Cambria Math" panose="02040503050406030204" pitchFamily="18" charset="0"/>
                                      </a:rPr>
                                    </m:ctrlPr>
                                  </m:dPr>
                                  <m:e>
                                    <m:r>
                                      <a:rPr lang="es-AR" sz="1400" b="0" i="1">
                                        <a:latin typeface="Cambria Math" panose="02040503050406030204" pitchFamily="18" charset="0"/>
                                      </a:rPr>
                                      <m:t>𝑠</m:t>
                                    </m:r>
                                  </m:e>
                                </m:d>
                                <m:r>
                                  <a:rPr lang="es-AR" sz="1400" b="0" i="1">
                                    <a:latin typeface="Cambria Math" panose="02040503050406030204" pitchFamily="18" charset="0"/>
                                  </a:rPr>
                                  <m:t>−</m:t>
                                </m:r>
                                <m:r>
                                  <a:rPr lang="es-AR" sz="1400" b="0" i="1">
                                    <a:latin typeface="Cambria Math" panose="02040503050406030204" pitchFamily="18" charset="0"/>
                                  </a:rPr>
                                  <m:t>𝐸</m:t>
                                </m:r>
                                <m:r>
                                  <a:rPr lang="es-AR" sz="1400" b="0" i="1">
                                    <a:latin typeface="Cambria Math" panose="02040503050406030204" pitchFamily="18" charset="0"/>
                                  </a:rPr>
                                  <m:t>(</m:t>
                                </m:r>
                                <m:sSub>
                                  <m:sSubPr>
                                    <m:ctrlPr>
                                      <a:rPr lang="es-AR" sz="1400" b="0" i="1">
                                        <a:latin typeface="Cambria Math" panose="02040503050406030204" pitchFamily="18" charset="0"/>
                                      </a:rPr>
                                    </m:ctrlPr>
                                  </m:sSubPr>
                                  <m:e>
                                    <m:r>
                                      <a:rPr lang="es-AR" sz="1400" b="0" i="1">
                                        <a:latin typeface="Cambria Math" panose="02040503050406030204" pitchFamily="18" charset="0"/>
                                      </a:rPr>
                                      <m:t>𝑟</m:t>
                                    </m:r>
                                  </m:e>
                                  <m:sub>
                                    <m:r>
                                      <a:rPr lang="es-AR" sz="1400" b="0" i="1">
                                        <a:latin typeface="Cambria Math" panose="02040503050406030204" pitchFamily="18" charset="0"/>
                                      </a:rPr>
                                      <m:t>𝑖</m:t>
                                    </m:r>
                                  </m:sub>
                                </m:sSub>
                                <m:r>
                                  <a:rPr lang="es-AR" sz="1400" b="0" i="1">
                                    <a:latin typeface="Cambria Math" panose="02040503050406030204" pitchFamily="18" charset="0"/>
                                  </a:rPr>
                                  <m:t>)</m:t>
                                </m:r>
                              </m:e>
                            </m:d>
                          </m:e>
                          <m:sup>
                            <m:r>
                              <a:rPr lang="es-AR" sz="1400" b="0" i="1">
                                <a:latin typeface="Cambria Math" panose="02040503050406030204" pitchFamily="18" charset="0"/>
                              </a:rPr>
                              <m:t>2</m:t>
                            </m:r>
                          </m:sup>
                        </m:sSup>
                        <m:r>
                          <a:rPr lang="es-AR" sz="1400" b="0" i="1">
                            <a:latin typeface="Cambria Math" panose="02040503050406030204" pitchFamily="18" charset="0"/>
                          </a:rPr>
                          <m:t> </m:t>
                        </m:r>
                      </m:e>
                    </m:nary>
                  </m:oMath>
                </m:oMathPara>
              </a14:m>
              <a:endParaRPr lang="es-AR" sz="1400"/>
            </a:p>
          </xdr:txBody>
        </xdr:sp>
      </mc:Choice>
      <mc:Fallback xmlns="">
        <xdr:sp macro="" textlink="">
          <xdr:nvSpPr>
            <xdr:cNvPr id="7" name="CuadroTexto 7">
              <a:extLst>
                <a:ext uri="{FF2B5EF4-FFF2-40B4-BE49-F238E27FC236}">
                  <a16:creationId xmlns:a16="http://schemas.microsoft.com/office/drawing/2014/main" id="{362D7872-9BC6-5047-94D6-5909E026BB27}"/>
                </a:ext>
              </a:extLst>
            </xdr:cNvPr>
            <xdr:cNvSpPr txBox="1"/>
          </xdr:nvSpPr>
          <xdr:spPr>
            <a:xfrm>
              <a:off x="2159000" y="5448300"/>
              <a:ext cx="2860675" cy="522835"/>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l-GR" sz="1400" i="0">
                  <a:latin typeface="Cambria Math" panose="02040503050406030204" pitchFamily="18" charset="0"/>
                  <a:ea typeface="Cambria Math" panose="02040503050406030204" pitchFamily="18" charset="0"/>
                </a:rPr>
                <a:t>𝜎_</a:t>
              </a:r>
              <a:r>
                <a:rPr lang="es-AR" sz="1400" b="0" i="0">
                  <a:latin typeface="Cambria Math" panose="02040503050406030204" pitchFamily="18" charset="0"/>
                </a:rPr>
                <a:t>𝑖^2=∑_𝑠▒〖Pr⁡(𝑠)[𝑟_𝑖 (𝑠)−𝐸(𝑟_𝑖)]^2  〗</a:t>
              </a:r>
              <a:endParaRPr lang="es-AR" sz="1400"/>
            </a:p>
          </xdr:txBody>
        </xdr:sp>
      </mc:Fallback>
    </mc:AlternateContent>
    <xdr:clientData/>
  </xdr:twoCellAnchor>
  <xdr:twoCellAnchor>
    <xdr:from>
      <xdr:col>2</xdr:col>
      <xdr:colOff>123825</xdr:colOff>
      <xdr:row>19</xdr:row>
      <xdr:rowOff>9525</xdr:rowOff>
    </xdr:from>
    <xdr:to>
      <xdr:col>5</xdr:col>
      <xdr:colOff>390525</xdr:colOff>
      <xdr:row>20</xdr:row>
      <xdr:rowOff>66676</xdr:rowOff>
    </xdr:to>
    <mc:AlternateContent xmlns:mc="http://schemas.openxmlformats.org/markup-compatibility/2006" xmlns:a14="http://schemas.microsoft.com/office/drawing/2010/main">
      <mc:Choice Requires="a14">
        <xdr:sp macro="" textlink="">
          <xdr:nvSpPr>
            <xdr:cNvPr id="8" name="CuadroTexto 5">
              <a:extLst>
                <a:ext uri="{FF2B5EF4-FFF2-40B4-BE49-F238E27FC236}">
                  <a16:creationId xmlns:a16="http://schemas.microsoft.com/office/drawing/2014/main" id="{2165E90B-9F57-8A46-AD41-042D0911FD7E}"/>
                </a:ext>
              </a:extLst>
            </xdr:cNvPr>
            <xdr:cNvSpPr txBox="1"/>
          </xdr:nvSpPr>
          <xdr:spPr>
            <a:xfrm>
              <a:off x="2282825" y="3971925"/>
              <a:ext cx="4076700" cy="247651"/>
            </a:xfrm>
            <a:prstGeom prst="rect">
              <a:avLst/>
            </a:prstGeom>
            <a:noFill/>
          </xdr:spPr>
          <xdr:txBody>
            <a:bodyPr wrap="square" lIns="0" tIns="0" rIns="0" bIns="0" rtlCol="0">
              <a:no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14:m>
                <m:oMath xmlns:m="http://schemas.openxmlformats.org/officeDocument/2006/math">
                  <m:r>
                    <a:rPr lang="es-AR" sz="1200" b="0" i="1" kern="1200">
                      <a:solidFill>
                        <a:schemeClr val="tx1"/>
                      </a:solidFill>
                      <a:effectLst/>
                      <a:latin typeface="Cambria Math" panose="02040503050406030204" pitchFamily="18" charset="0"/>
                      <a:ea typeface="+mn-ea"/>
                      <a:cs typeface="+mn-cs"/>
                    </a:rPr>
                    <m:t>𝐸</m:t>
                  </m:r>
                  <m:d>
                    <m:dPr>
                      <m:ctrlPr>
                        <a:rPr lang="es-AR" sz="1200" b="0" i="1" kern="1200">
                          <a:solidFill>
                            <a:schemeClr val="tx1"/>
                          </a:solidFill>
                          <a:effectLst/>
                          <a:latin typeface="Cambria Math" panose="02040503050406030204" pitchFamily="18" charset="0"/>
                          <a:ea typeface="+mn-ea"/>
                          <a:cs typeface="+mn-cs"/>
                        </a:rPr>
                      </m:ctrlPr>
                    </m:dPr>
                    <m:e>
                      <m:sSub>
                        <m:sSubPr>
                          <m:ctrlPr>
                            <a:rPr lang="es-AR" sz="1200" b="0" i="1" kern="1200">
                              <a:solidFill>
                                <a:schemeClr val="tx1"/>
                              </a:solidFill>
                              <a:effectLst/>
                              <a:latin typeface="Cambria Math" panose="02040503050406030204" pitchFamily="18" charset="0"/>
                              <a:ea typeface="+mn-ea"/>
                              <a:cs typeface="+mn-cs"/>
                            </a:rPr>
                          </m:ctrlPr>
                        </m:sSubPr>
                        <m:e>
                          <m:r>
                            <a:rPr lang="es-AR" sz="1200" b="0" i="1" kern="1200">
                              <a:solidFill>
                                <a:schemeClr val="tx1"/>
                              </a:solidFill>
                              <a:effectLst/>
                              <a:latin typeface="Cambria Math" panose="02040503050406030204" pitchFamily="18" charset="0"/>
                              <a:ea typeface="+mn-ea"/>
                              <a:cs typeface="+mn-cs"/>
                            </a:rPr>
                            <m:t>𝑟</m:t>
                          </m:r>
                        </m:e>
                        <m:sub>
                          <m:r>
                            <a:rPr lang="es-AR" sz="1200" b="0" i="1" kern="1200">
                              <a:solidFill>
                                <a:schemeClr val="tx1"/>
                              </a:solidFill>
                              <a:effectLst/>
                              <a:latin typeface="Cambria Math" panose="02040503050406030204" pitchFamily="18" charset="0"/>
                              <a:ea typeface="+mn-ea"/>
                              <a:cs typeface="+mn-cs"/>
                            </a:rPr>
                            <m:t>𝐵𝑒𝑠𝑡</m:t>
                          </m:r>
                        </m:sub>
                      </m:sSub>
                    </m:e>
                  </m:d>
                  <m:r>
                    <a:rPr lang="es-AR" sz="1200" b="0" i="1">
                      <a:latin typeface="Cambria Math" panose="02040503050406030204" pitchFamily="18" charset="0"/>
                    </a:rPr>
                    <m:t>=0,5</m:t>
                  </m:r>
                  <m:d>
                    <m:dPr>
                      <m:ctrlPr>
                        <a:rPr lang="es-AR" sz="1200" b="0" i="1">
                          <a:latin typeface="Cambria Math" panose="02040503050406030204" pitchFamily="18" charset="0"/>
                        </a:rPr>
                      </m:ctrlPr>
                    </m:dPr>
                    <m:e>
                      <m:r>
                        <a:rPr lang="es-AR" sz="1200" b="0" i="1">
                          <a:latin typeface="Cambria Math" panose="02040503050406030204" pitchFamily="18" charset="0"/>
                        </a:rPr>
                        <m:t>0,25</m:t>
                      </m:r>
                    </m:e>
                  </m:d>
                </m:oMath>
              </a14:m>
              <a:r>
                <a:rPr lang="es-AR" sz="1200"/>
                <a:t>+</a:t>
              </a:r>
              <a14:m>
                <m:oMath xmlns:m="http://schemas.openxmlformats.org/officeDocument/2006/math">
                  <m:r>
                    <a:rPr lang="es-AR" sz="1200" b="0" i="1" kern="1200">
                      <a:solidFill>
                        <a:schemeClr val="tx1"/>
                      </a:solidFill>
                      <a:effectLst/>
                      <a:latin typeface="Cambria Math" panose="02040503050406030204" pitchFamily="18" charset="0"/>
                      <a:ea typeface="+mn-ea"/>
                      <a:cs typeface="+mn-cs"/>
                    </a:rPr>
                    <m:t>0,3</m:t>
                  </m:r>
                  <m:d>
                    <m:dPr>
                      <m:ctrlPr>
                        <a:rPr lang="es-AR" sz="1200" b="0" i="1" kern="1200">
                          <a:solidFill>
                            <a:schemeClr val="tx1"/>
                          </a:solidFill>
                          <a:effectLst/>
                          <a:latin typeface="Cambria Math" panose="02040503050406030204" pitchFamily="18" charset="0"/>
                          <a:ea typeface="+mn-ea"/>
                          <a:cs typeface="+mn-cs"/>
                        </a:rPr>
                      </m:ctrlPr>
                    </m:dPr>
                    <m:e>
                      <m:r>
                        <a:rPr lang="es-AR" sz="1200" b="0" i="1" kern="1200">
                          <a:solidFill>
                            <a:schemeClr val="tx1"/>
                          </a:solidFill>
                          <a:effectLst/>
                          <a:latin typeface="Cambria Math" panose="02040503050406030204" pitchFamily="18" charset="0"/>
                          <a:ea typeface="+mn-ea"/>
                          <a:cs typeface="+mn-cs"/>
                        </a:rPr>
                        <m:t>0,1</m:t>
                      </m:r>
                    </m:e>
                  </m:d>
                </m:oMath>
              </a14:m>
              <a:r>
                <a:rPr lang="es-AR" sz="1200" kern="1200">
                  <a:solidFill>
                    <a:schemeClr val="tx1"/>
                  </a:solidFill>
                  <a:effectLst/>
                  <a:latin typeface="+mn-lt"/>
                  <a:ea typeface="+mn-ea"/>
                  <a:cs typeface="+mn-cs"/>
                </a:rPr>
                <a:t>+</a:t>
              </a:r>
              <a14:m>
                <m:oMath xmlns:m="http://schemas.openxmlformats.org/officeDocument/2006/math">
                  <m:r>
                    <a:rPr lang="es-AR" sz="1200" b="0" i="1" kern="1200">
                      <a:solidFill>
                        <a:schemeClr val="tx1"/>
                      </a:solidFill>
                      <a:effectLst/>
                      <a:latin typeface="Cambria Math" panose="02040503050406030204" pitchFamily="18" charset="0"/>
                      <a:ea typeface="+mn-ea"/>
                      <a:cs typeface="+mn-cs"/>
                    </a:rPr>
                    <m:t>0,2</m:t>
                  </m:r>
                  <m:d>
                    <m:dPr>
                      <m:ctrlPr>
                        <a:rPr lang="es-AR" sz="1200" b="0" i="1" kern="1200">
                          <a:solidFill>
                            <a:schemeClr val="tx1"/>
                          </a:solidFill>
                          <a:effectLst/>
                          <a:latin typeface="Cambria Math" panose="02040503050406030204" pitchFamily="18" charset="0"/>
                          <a:ea typeface="+mn-ea"/>
                          <a:cs typeface="+mn-cs"/>
                        </a:rPr>
                      </m:ctrlPr>
                    </m:dPr>
                    <m:e>
                      <m:r>
                        <a:rPr lang="es-AR" sz="1200" b="0" i="1" kern="1200">
                          <a:solidFill>
                            <a:schemeClr val="tx1"/>
                          </a:solidFill>
                          <a:effectLst/>
                          <a:latin typeface="Cambria Math" panose="02040503050406030204" pitchFamily="18" charset="0"/>
                          <a:ea typeface="+mn-ea"/>
                          <a:cs typeface="+mn-cs"/>
                        </a:rPr>
                        <m:t>−0,25</m:t>
                      </m:r>
                    </m:e>
                  </m:d>
                  <m:r>
                    <a:rPr lang="es-AR" sz="1200" b="0" i="1" kern="1200">
                      <a:solidFill>
                        <a:schemeClr val="tx1"/>
                      </a:solidFill>
                      <a:effectLst/>
                      <a:latin typeface="Cambria Math" panose="02040503050406030204" pitchFamily="18" charset="0"/>
                      <a:ea typeface="+mn-ea"/>
                      <a:cs typeface="+mn-cs"/>
                    </a:rPr>
                    <m:t>=0,1  ó  10,5%</m:t>
                  </m:r>
                </m:oMath>
              </a14:m>
              <a:r>
                <a:rPr lang="es-AR" sz="1200">
                  <a:effectLst/>
                </a:rPr>
                <a:t> </a:t>
              </a:r>
            </a:p>
            <a:p>
              <a:pPr marL="0" marR="0" lvl="0" indent="0" algn="l" defTabSz="914400" rtl="0" eaLnBrk="1" fontAlgn="auto" latinLnBrk="0" hangingPunct="1">
                <a:lnSpc>
                  <a:spcPct val="100000"/>
                </a:lnSpc>
                <a:spcBef>
                  <a:spcPts val="0"/>
                </a:spcBef>
                <a:spcAft>
                  <a:spcPts val="0"/>
                </a:spcAft>
                <a:buClrTx/>
                <a:buSzTx/>
                <a:buFontTx/>
                <a:buNone/>
                <a:tabLst/>
                <a:defRPr/>
              </a:pPr>
              <a:endParaRPr lang="es-AR" sz="1200">
                <a:effectLst/>
              </a:endParaRPr>
            </a:p>
            <a:p>
              <a:endParaRPr lang="es-AR" sz="1200"/>
            </a:p>
          </xdr:txBody>
        </xdr:sp>
      </mc:Choice>
      <mc:Fallback xmlns="">
        <xdr:sp macro="" textlink="">
          <xdr:nvSpPr>
            <xdr:cNvPr id="8" name="CuadroTexto 5">
              <a:extLst>
                <a:ext uri="{FF2B5EF4-FFF2-40B4-BE49-F238E27FC236}">
                  <a16:creationId xmlns:a16="http://schemas.microsoft.com/office/drawing/2014/main" id="{2165E90B-9F57-8A46-AD41-042D0911FD7E}"/>
                </a:ext>
              </a:extLst>
            </xdr:cNvPr>
            <xdr:cNvSpPr txBox="1"/>
          </xdr:nvSpPr>
          <xdr:spPr>
            <a:xfrm>
              <a:off x="2282825" y="3971925"/>
              <a:ext cx="4076700" cy="247651"/>
            </a:xfrm>
            <a:prstGeom prst="rect">
              <a:avLst/>
            </a:prstGeom>
            <a:noFill/>
          </xdr:spPr>
          <xdr:txBody>
            <a:bodyPr wrap="square" lIns="0" tIns="0" rIns="0" bIns="0" rtlCol="0">
              <a:no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lang="es-AR" sz="1200" b="0" i="0" kern="1200">
                  <a:solidFill>
                    <a:schemeClr val="tx1"/>
                  </a:solidFill>
                  <a:effectLst/>
                  <a:latin typeface="Cambria Math" panose="02040503050406030204" pitchFamily="18" charset="0"/>
                  <a:ea typeface="+mn-ea"/>
                  <a:cs typeface="+mn-cs"/>
                </a:rPr>
                <a:t>𝐸(𝑟_𝐵𝑒𝑠𝑡 )</a:t>
              </a:r>
              <a:r>
                <a:rPr lang="es-AR" sz="1200" b="0" i="0">
                  <a:latin typeface="Cambria Math" panose="02040503050406030204" pitchFamily="18" charset="0"/>
                </a:rPr>
                <a:t>=0,5(0,25)</a:t>
              </a:r>
              <a:r>
                <a:rPr lang="es-AR" sz="1200"/>
                <a:t>+</a:t>
              </a:r>
              <a:r>
                <a:rPr lang="es-AR" sz="1200" b="0" i="0" kern="1200">
                  <a:solidFill>
                    <a:schemeClr val="tx1"/>
                  </a:solidFill>
                  <a:effectLst/>
                  <a:latin typeface="Cambria Math" panose="02040503050406030204" pitchFamily="18" charset="0"/>
                  <a:ea typeface="+mn-ea"/>
                  <a:cs typeface="+mn-cs"/>
                </a:rPr>
                <a:t>0,3(0,1)</a:t>
              </a:r>
              <a:r>
                <a:rPr lang="es-AR" sz="1200" kern="1200">
                  <a:solidFill>
                    <a:schemeClr val="tx1"/>
                  </a:solidFill>
                  <a:effectLst/>
                  <a:latin typeface="+mn-lt"/>
                  <a:ea typeface="+mn-ea"/>
                  <a:cs typeface="+mn-cs"/>
                </a:rPr>
                <a:t>+</a:t>
              </a:r>
              <a:r>
                <a:rPr lang="es-AR" sz="1200" b="0" i="0" kern="1200">
                  <a:solidFill>
                    <a:schemeClr val="tx1"/>
                  </a:solidFill>
                  <a:effectLst/>
                  <a:latin typeface="Cambria Math" panose="02040503050406030204" pitchFamily="18" charset="0"/>
                  <a:ea typeface="+mn-ea"/>
                  <a:cs typeface="+mn-cs"/>
                </a:rPr>
                <a:t>0,2(−0,25)=0,1  ó  10,5%</a:t>
              </a:r>
              <a:r>
                <a:rPr lang="es-AR" sz="1200">
                  <a:effectLst/>
                </a:rPr>
                <a:t> </a:t>
              </a:r>
            </a:p>
            <a:p>
              <a:pPr marL="0" marR="0" lvl="0" indent="0" algn="l" defTabSz="914400" rtl="0" eaLnBrk="1" fontAlgn="auto" latinLnBrk="0" hangingPunct="1">
                <a:lnSpc>
                  <a:spcPct val="100000"/>
                </a:lnSpc>
                <a:spcBef>
                  <a:spcPts val="0"/>
                </a:spcBef>
                <a:spcAft>
                  <a:spcPts val="0"/>
                </a:spcAft>
                <a:buClrTx/>
                <a:buSzTx/>
                <a:buFontTx/>
                <a:buNone/>
                <a:tabLst/>
                <a:defRPr/>
              </a:pPr>
              <a:endParaRPr lang="es-AR" sz="1200">
                <a:effectLst/>
              </a:endParaRPr>
            </a:p>
            <a:p>
              <a:endParaRPr lang="es-AR" sz="1200"/>
            </a:p>
          </xdr:txBody>
        </xdr:sp>
      </mc:Fallback>
    </mc:AlternateContent>
    <xdr:clientData/>
  </xdr:twoCellAnchor>
  <xdr:twoCellAnchor>
    <xdr:from>
      <xdr:col>1</xdr:col>
      <xdr:colOff>923925</xdr:colOff>
      <xdr:row>22</xdr:row>
      <xdr:rowOff>9525</xdr:rowOff>
    </xdr:from>
    <xdr:to>
      <xdr:col>2</xdr:col>
      <xdr:colOff>895350</xdr:colOff>
      <xdr:row>23</xdr:row>
      <xdr:rowOff>6897</xdr:rowOff>
    </xdr:to>
    <mc:AlternateContent xmlns:mc="http://schemas.openxmlformats.org/markup-compatibility/2006" xmlns:a14="http://schemas.microsoft.com/office/drawing/2010/main">
      <mc:Choice Requires="a14">
        <xdr:sp macro="" textlink="">
          <xdr:nvSpPr>
            <xdr:cNvPr id="9" name="CuadroTexto 5">
              <a:extLst>
                <a:ext uri="{FF2B5EF4-FFF2-40B4-BE49-F238E27FC236}">
                  <a16:creationId xmlns:a16="http://schemas.microsoft.com/office/drawing/2014/main" id="{552CC1F1-77C2-434D-B2FC-D5D775A76396}"/>
                </a:ext>
              </a:extLst>
            </xdr:cNvPr>
            <xdr:cNvSpPr txBox="1"/>
          </xdr:nvSpPr>
          <xdr:spPr>
            <a:xfrm>
              <a:off x="1800225" y="4543425"/>
              <a:ext cx="1254125" cy="1878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s-AR" sz="1200" b="0" i="1">
                        <a:latin typeface="Cambria Math" panose="02040503050406030204" pitchFamily="18" charset="0"/>
                      </a:rPr>
                      <m:t>𝐸</m:t>
                    </m:r>
                    <m:d>
                      <m:dPr>
                        <m:ctrlPr>
                          <a:rPr lang="es-AR" sz="1200" b="0" i="1">
                            <a:latin typeface="Cambria Math" panose="02040503050406030204" pitchFamily="18" charset="0"/>
                          </a:rPr>
                        </m:ctrlPr>
                      </m:dPr>
                      <m:e>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𝐵𝑒𝑠𝑡</m:t>
                            </m:r>
                          </m:sub>
                        </m:sSub>
                      </m:e>
                    </m:d>
                    <m:r>
                      <a:rPr lang="es-AR" sz="1200" b="0" i="1">
                        <a:latin typeface="Cambria Math" panose="02040503050406030204" pitchFamily="18" charset="0"/>
                      </a:rPr>
                      <m:t>=</m:t>
                    </m:r>
                  </m:oMath>
                </m:oMathPara>
              </a14:m>
              <a:endParaRPr lang="es-AR" sz="1200"/>
            </a:p>
          </xdr:txBody>
        </xdr:sp>
      </mc:Choice>
      <mc:Fallback xmlns="">
        <xdr:sp macro="" textlink="">
          <xdr:nvSpPr>
            <xdr:cNvPr id="9" name="CuadroTexto 5">
              <a:extLst>
                <a:ext uri="{FF2B5EF4-FFF2-40B4-BE49-F238E27FC236}">
                  <a16:creationId xmlns:a16="http://schemas.microsoft.com/office/drawing/2014/main" id="{552CC1F1-77C2-434D-B2FC-D5D775A76396}"/>
                </a:ext>
              </a:extLst>
            </xdr:cNvPr>
            <xdr:cNvSpPr txBox="1"/>
          </xdr:nvSpPr>
          <xdr:spPr>
            <a:xfrm>
              <a:off x="1800225" y="4543425"/>
              <a:ext cx="1254125" cy="1878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b="0" i="0">
                  <a:latin typeface="Cambria Math" panose="02040503050406030204" pitchFamily="18" charset="0"/>
                </a:rPr>
                <a:t>𝐸(𝑟_𝐵𝑒𝑠𝑡 )=</a:t>
              </a:r>
              <a:endParaRPr lang="es-AR" sz="1200"/>
            </a:p>
          </xdr:txBody>
        </xdr:sp>
      </mc:Fallback>
    </mc:AlternateContent>
    <xdr:clientData/>
  </xdr:twoCellAnchor>
  <xdr:twoCellAnchor>
    <xdr:from>
      <xdr:col>2</xdr:col>
      <xdr:colOff>0</xdr:colOff>
      <xdr:row>32</xdr:row>
      <xdr:rowOff>0</xdr:rowOff>
    </xdr:from>
    <xdr:to>
      <xdr:col>2</xdr:col>
      <xdr:colOff>657225</xdr:colOff>
      <xdr:row>33</xdr:row>
      <xdr:rowOff>8465</xdr:rowOff>
    </xdr:to>
    <mc:AlternateContent xmlns:mc="http://schemas.openxmlformats.org/markup-compatibility/2006" xmlns:a14="http://schemas.microsoft.com/office/drawing/2010/main">
      <mc:Choice Requires="a14">
        <xdr:sp macro="" textlink="">
          <xdr:nvSpPr>
            <xdr:cNvPr id="10" name="CuadroTexto 5">
              <a:extLst>
                <a:ext uri="{FF2B5EF4-FFF2-40B4-BE49-F238E27FC236}">
                  <a16:creationId xmlns:a16="http://schemas.microsoft.com/office/drawing/2014/main" id="{2CB3CE3B-2C21-D14A-A5F3-C99A0E0413AC}"/>
                </a:ext>
              </a:extLst>
            </xdr:cNvPr>
            <xdr:cNvSpPr txBox="1"/>
          </xdr:nvSpPr>
          <xdr:spPr>
            <a:xfrm>
              <a:off x="2159000" y="6438900"/>
              <a:ext cx="657225" cy="198965"/>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el-GR" sz="1200" i="1" kern="1200">
                            <a:solidFill>
                              <a:schemeClr val="tx1"/>
                            </a:solidFill>
                            <a:effectLst/>
                            <a:latin typeface="Cambria Math" panose="02040503050406030204" pitchFamily="18" charset="0"/>
                            <a:ea typeface="+mn-ea"/>
                            <a:cs typeface="+mn-cs"/>
                          </a:rPr>
                        </m:ctrlPr>
                      </m:sSubSupPr>
                      <m:e>
                        <m:r>
                          <a:rPr lang="el-GR" sz="1200" i="1" kern="1200">
                            <a:solidFill>
                              <a:schemeClr val="tx1"/>
                            </a:solidFill>
                            <a:effectLst/>
                            <a:latin typeface="Cambria Math" panose="02040503050406030204" pitchFamily="18" charset="0"/>
                            <a:ea typeface="+mn-ea"/>
                            <a:cs typeface="+mn-cs"/>
                          </a:rPr>
                          <m:t>𝜎</m:t>
                        </m:r>
                      </m:e>
                      <m:sub>
                        <m:r>
                          <a:rPr lang="es-AR" sz="1200" b="0" i="1" kern="1200">
                            <a:solidFill>
                              <a:schemeClr val="tx1"/>
                            </a:solidFill>
                            <a:effectLst/>
                            <a:latin typeface="Cambria Math" panose="02040503050406030204" pitchFamily="18" charset="0"/>
                            <a:ea typeface="+mn-ea"/>
                            <a:cs typeface="+mn-cs"/>
                          </a:rPr>
                          <m:t>𝐵𝑒𝑠𝑡</m:t>
                        </m:r>
                      </m:sub>
                      <m:sup>
                        <m:r>
                          <a:rPr lang="es-AR" sz="1200" b="0" i="1" kern="1200">
                            <a:solidFill>
                              <a:schemeClr val="tx1"/>
                            </a:solidFill>
                            <a:effectLst/>
                            <a:latin typeface="Cambria Math" panose="02040503050406030204" pitchFamily="18" charset="0"/>
                            <a:ea typeface="+mn-ea"/>
                            <a:cs typeface="+mn-cs"/>
                          </a:rPr>
                          <m:t>2</m:t>
                        </m:r>
                      </m:sup>
                    </m:sSubSup>
                    <m:r>
                      <a:rPr lang="es-AR" sz="1200" b="0" i="1">
                        <a:latin typeface="Cambria Math" panose="02040503050406030204" pitchFamily="18" charset="0"/>
                      </a:rPr>
                      <m:t>=</m:t>
                    </m:r>
                  </m:oMath>
                </m:oMathPara>
              </a14:m>
              <a:endParaRPr lang="es-AR" sz="1200"/>
            </a:p>
          </xdr:txBody>
        </xdr:sp>
      </mc:Choice>
      <mc:Fallback xmlns="">
        <xdr:sp macro="" textlink="">
          <xdr:nvSpPr>
            <xdr:cNvPr id="10" name="CuadroTexto 5">
              <a:extLst>
                <a:ext uri="{FF2B5EF4-FFF2-40B4-BE49-F238E27FC236}">
                  <a16:creationId xmlns:a16="http://schemas.microsoft.com/office/drawing/2014/main" id="{2CB3CE3B-2C21-D14A-A5F3-C99A0E0413AC}"/>
                </a:ext>
              </a:extLst>
            </xdr:cNvPr>
            <xdr:cNvSpPr txBox="1"/>
          </xdr:nvSpPr>
          <xdr:spPr>
            <a:xfrm>
              <a:off x="2159000" y="6438900"/>
              <a:ext cx="657225" cy="198965"/>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l-GR" sz="1200" i="0" kern="1200">
                  <a:solidFill>
                    <a:schemeClr val="tx1"/>
                  </a:solidFill>
                  <a:effectLst/>
                  <a:latin typeface="Cambria Math" panose="02040503050406030204" pitchFamily="18" charset="0"/>
                  <a:ea typeface="+mn-ea"/>
                  <a:cs typeface="+mn-cs"/>
                </a:rPr>
                <a:t>𝜎_</a:t>
              </a:r>
              <a:r>
                <a:rPr lang="es-AR" sz="1200" b="0" i="0" kern="1200">
                  <a:solidFill>
                    <a:schemeClr val="tx1"/>
                  </a:solidFill>
                  <a:effectLst/>
                  <a:latin typeface="Cambria Math" panose="02040503050406030204" pitchFamily="18" charset="0"/>
                  <a:ea typeface="+mn-ea"/>
                  <a:cs typeface="+mn-cs"/>
                </a:rPr>
                <a:t>𝐵𝑒𝑠𝑡^2</a:t>
              </a:r>
              <a:r>
                <a:rPr lang="es-AR" sz="1200" b="0" i="0">
                  <a:latin typeface="Cambria Math" panose="02040503050406030204" pitchFamily="18" charset="0"/>
                </a:rPr>
                <a:t>=</a:t>
              </a:r>
              <a:endParaRPr lang="es-AR" sz="1200"/>
            </a:p>
          </xdr:txBody>
        </xdr:sp>
      </mc:Fallback>
    </mc:AlternateContent>
    <xdr:clientData/>
  </xdr:twoCellAnchor>
  <xdr:twoCellAnchor>
    <xdr:from>
      <xdr:col>8</xdr:col>
      <xdr:colOff>628650</xdr:colOff>
      <xdr:row>32</xdr:row>
      <xdr:rowOff>0</xdr:rowOff>
    </xdr:from>
    <xdr:to>
      <xdr:col>9</xdr:col>
      <xdr:colOff>523875</xdr:colOff>
      <xdr:row>33</xdr:row>
      <xdr:rowOff>8465</xdr:rowOff>
    </xdr:to>
    <mc:AlternateContent xmlns:mc="http://schemas.openxmlformats.org/markup-compatibility/2006" xmlns:a14="http://schemas.microsoft.com/office/drawing/2010/main">
      <mc:Choice Requires="a14">
        <xdr:sp macro="" textlink="">
          <xdr:nvSpPr>
            <xdr:cNvPr id="11" name="CuadroTexto 5">
              <a:extLst>
                <a:ext uri="{FF2B5EF4-FFF2-40B4-BE49-F238E27FC236}">
                  <a16:creationId xmlns:a16="http://schemas.microsoft.com/office/drawing/2014/main" id="{CAA6DDF0-2075-F343-933E-D395B76171C2}"/>
                </a:ext>
              </a:extLst>
            </xdr:cNvPr>
            <xdr:cNvSpPr txBox="1"/>
          </xdr:nvSpPr>
          <xdr:spPr>
            <a:xfrm>
              <a:off x="10991850" y="6438900"/>
              <a:ext cx="771525" cy="198965"/>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el-GR" sz="1200" i="1" kern="1200">
                            <a:solidFill>
                              <a:schemeClr val="tx1"/>
                            </a:solidFill>
                            <a:effectLst/>
                            <a:latin typeface="Cambria Math" panose="02040503050406030204" pitchFamily="18" charset="0"/>
                            <a:ea typeface="+mn-ea"/>
                            <a:cs typeface="+mn-cs"/>
                          </a:rPr>
                        </m:ctrlPr>
                      </m:sSubSupPr>
                      <m:e>
                        <m:r>
                          <a:rPr lang="el-GR" sz="1200" i="1" kern="1200">
                            <a:solidFill>
                              <a:schemeClr val="tx1"/>
                            </a:solidFill>
                            <a:effectLst/>
                            <a:latin typeface="Cambria Math" panose="02040503050406030204" pitchFamily="18" charset="0"/>
                            <a:ea typeface="+mn-ea"/>
                            <a:cs typeface="+mn-cs"/>
                          </a:rPr>
                          <m:t>𝜎</m:t>
                        </m:r>
                      </m:e>
                      <m:sub>
                        <m:r>
                          <a:rPr lang="es-AR" sz="1200" b="0" i="1" kern="1200">
                            <a:solidFill>
                              <a:schemeClr val="tx1"/>
                            </a:solidFill>
                            <a:effectLst/>
                            <a:latin typeface="Cambria Math" panose="02040503050406030204" pitchFamily="18" charset="0"/>
                            <a:ea typeface="+mn-ea"/>
                            <a:cs typeface="+mn-cs"/>
                          </a:rPr>
                          <m:t>𝐵𝑒𝑠𝑡</m:t>
                        </m:r>
                      </m:sub>
                      <m:sup>
                        <m:r>
                          <a:rPr lang="es-AR" sz="1200" b="0" i="1" kern="1200">
                            <a:solidFill>
                              <a:schemeClr val="tx1"/>
                            </a:solidFill>
                            <a:effectLst/>
                            <a:latin typeface="Cambria Math" panose="02040503050406030204" pitchFamily="18" charset="0"/>
                            <a:ea typeface="+mn-ea"/>
                            <a:cs typeface="+mn-cs"/>
                          </a:rPr>
                          <m:t>2</m:t>
                        </m:r>
                      </m:sup>
                    </m:sSubSup>
                    <m:r>
                      <a:rPr lang="es-AR" sz="1200" b="0" i="1">
                        <a:latin typeface="Cambria Math" panose="02040503050406030204" pitchFamily="18" charset="0"/>
                      </a:rPr>
                      <m:t>=</m:t>
                    </m:r>
                  </m:oMath>
                </m:oMathPara>
              </a14:m>
              <a:endParaRPr lang="es-AR" sz="1200"/>
            </a:p>
          </xdr:txBody>
        </xdr:sp>
      </mc:Choice>
      <mc:Fallback xmlns="">
        <xdr:sp macro="" textlink="">
          <xdr:nvSpPr>
            <xdr:cNvPr id="11" name="CuadroTexto 5">
              <a:extLst>
                <a:ext uri="{FF2B5EF4-FFF2-40B4-BE49-F238E27FC236}">
                  <a16:creationId xmlns:a16="http://schemas.microsoft.com/office/drawing/2014/main" id="{CAA6DDF0-2075-F343-933E-D395B76171C2}"/>
                </a:ext>
              </a:extLst>
            </xdr:cNvPr>
            <xdr:cNvSpPr txBox="1"/>
          </xdr:nvSpPr>
          <xdr:spPr>
            <a:xfrm>
              <a:off x="10991850" y="6438900"/>
              <a:ext cx="771525" cy="198965"/>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l-GR" sz="1200" i="0" kern="1200">
                  <a:solidFill>
                    <a:schemeClr val="tx1"/>
                  </a:solidFill>
                  <a:effectLst/>
                  <a:latin typeface="Cambria Math" panose="02040503050406030204" pitchFamily="18" charset="0"/>
                  <a:ea typeface="+mn-ea"/>
                  <a:cs typeface="+mn-cs"/>
                </a:rPr>
                <a:t>𝜎_</a:t>
              </a:r>
              <a:r>
                <a:rPr lang="es-AR" sz="1200" b="0" i="0" kern="1200">
                  <a:solidFill>
                    <a:schemeClr val="tx1"/>
                  </a:solidFill>
                  <a:effectLst/>
                  <a:latin typeface="Cambria Math" panose="02040503050406030204" pitchFamily="18" charset="0"/>
                  <a:ea typeface="+mn-ea"/>
                  <a:cs typeface="+mn-cs"/>
                </a:rPr>
                <a:t>𝐵𝑒𝑠𝑡^2</a:t>
              </a:r>
              <a:r>
                <a:rPr lang="es-AR" sz="1200" b="0" i="0">
                  <a:latin typeface="Cambria Math" panose="02040503050406030204" pitchFamily="18" charset="0"/>
                </a:rPr>
                <a:t>=</a:t>
              </a:r>
              <a:endParaRPr lang="es-AR" sz="1200"/>
            </a:p>
          </xdr:txBody>
        </xdr:sp>
      </mc:Fallback>
    </mc:AlternateContent>
    <xdr:clientData/>
  </xdr:twoCellAnchor>
  <xdr:twoCellAnchor>
    <xdr:from>
      <xdr:col>2</xdr:col>
      <xdr:colOff>38100</xdr:colOff>
      <xdr:row>37</xdr:row>
      <xdr:rowOff>57150</xdr:rowOff>
    </xdr:from>
    <xdr:to>
      <xdr:col>4</xdr:col>
      <xdr:colOff>695325</xdr:colOff>
      <xdr:row>39</xdr:row>
      <xdr:rowOff>51959</xdr:rowOff>
    </xdr:to>
    <mc:AlternateContent xmlns:mc="http://schemas.openxmlformats.org/markup-compatibility/2006" xmlns:a14="http://schemas.microsoft.com/office/drawing/2010/main">
      <mc:Choice Requires="a14">
        <xdr:sp macro="" textlink="">
          <xdr:nvSpPr>
            <xdr:cNvPr id="12" name="CuadroTexto 5">
              <a:extLst>
                <a:ext uri="{FF2B5EF4-FFF2-40B4-BE49-F238E27FC236}">
                  <a16:creationId xmlns:a16="http://schemas.microsoft.com/office/drawing/2014/main" id="{8BE37DD1-CDAA-E940-B8C9-D19C89ADFED9}"/>
                </a:ext>
              </a:extLst>
            </xdr:cNvPr>
            <xdr:cNvSpPr txBox="1"/>
          </xdr:nvSpPr>
          <xdr:spPr>
            <a:xfrm>
              <a:off x="2197100" y="7448550"/>
              <a:ext cx="3336925" cy="375809"/>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es-AR" sz="1200" b="0" i="1">
                            <a:latin typeface="Cambria Math" panose="02040503050406030204" pitchFamily="18" charset="0"/>
                          </a:rPr>
                        </m:ctrlPr>
                      </m:sSubPr>
                      <m:e>
                        <m:r>
                          <a:rPr lang="es-AR" sz="1200" b="0" i="1">
                            <a:latin typeface="Cambria Math" panose="02040503050406030204" pitchFamily="18" charset="0"/>
                            <a:ea typeface="Cambria Math" panose="02040503050406030204" pitchFamily="18" charset="0"/>
                          </a:rPr>
                          <m:t>𝜎</m:t>
                        </m:r>
                      </m:e>
                      <m:sub>
                        <m:r>
                          <a:rPr lang="es-AR" sz="1200" b="0" i="1">
                            <a:latin typeface="Cambria Math" panose="02040503050406030204" pitchFamily="18" charset="0"/>
                          </a:rPr>
                          <m:t>𝐵𝑒𝑠𝑡</m:t>
                        </m:r>
                      </m:sub>
                    </m:sSub>
                    <m:r>
                      <a:rPr lang="es-AR" sz="1200" b="0" i="1">
                        <a:latin typeface="Cambria Math" panose="02040503050406030204" pitchFamily="18" charset="0"/>
                      </a:rPr>
                      <m:t>=</m:t>
                    </m:r>
                    <m:rad>
                      <m:radPr>
                        <m:ctrlPr>
                          <a:rPr lang="es-AR" sz="1200" b="0" i="1">
                            <a:latin typeface="Cambria Math" panose="02040503050406030204" pitchFamily="18" charset="0"/>
                          </a:rPr>
                        </m:ctrlPr>
                      </m:radPr>
                      <m:deg>
                        <m:r>
                          <m:rPr>
                            <m:brk m:alnAt="7"/>
                          </m:rPr>
                          <a:rPr lang="es-AR" sz="1200" b="0" i="1">
                            <a:latin typeface="Cambria Math" panose="02040503050406030204" pitchFamily="18" charset="0"/>
                          </a:rPr>
                          <m:t>2</m:t>
                        </m:r>
                      </m:deg>
                      <m:e>
                        <m:sSubSup>
                          <m:sSubSupPr>
                            <m:ctrlPr>
                              <a:rPr lang="el-GR" sz="1200" i="1" kern="1200">
                                <a:solidFill>
                                  <a:schemeClr val="tx1"/>
                                </a:solidFill>
                                <a:effectLst/>
                                <a:latin typeface="Cambria Math" panose="02040503050406030204" pitchFamily="18" charset="0"/>
                                <a:ea typeface="+mn-ea"/>
                                <a:cs typeface="+mn-cs"/>
                              </a:rPr>
                            </m:ctrlPr>
                          </m:sSubSupPr>
                          <m:e>
                            <m:r>
                              <a:rPr lang="el-GR" sz="1200" i="1" kern="1200">
                                <a:solidFill>
                                  <a:schemeClr val="tx1"/>
                                </a:solidFill>
                                <a:effectLst/>
                                <a:latin typeface="Cambria Math" panose="02040503050406030204" pitchFamily="18" charset="0"/>
                                <a:ea typeface="+mn-ea"/>
                                <a:cs typeface="+mn-cs"/>
                              </a:rPr>
                              <m:t>𝜎</m:t>
                            </m:r>
                          </m:e>
                          <m:sub>
                            <m:r>
                              <a:rPr lang="es-AR" sz="1200" b="0" i="1" kern="1200">
                                <a:solidFill>
                                  <a:schemeClr val="tx1"/>
                                </a:solidFill>
                                <a:effectLst/>
                                <a:latin typeface="Cambria Math" panose="02040503050406030204" pitchFamily="18" charset="0"/>
                                <a:ea typeface="+mn-ea"/>
                                <a:cs typeface="+mn-cs"/>
                              </a:rPr>
                              <m:t>𝐵𝑒𝑠𝑡</m:t>
                            </m:r>
                          </m:sub>
                          <m:sup>
                            <m:r>
                              <a:rPr lang="es-AR" sz="1200" b="0" i="1" kern="1200">
                                <a:solidFill>
                                  <a:schemeClr val="tx1"/>
                                </a:solidFill>
                                <a:effectLst/>
                                <a:latin typeface="Cambria Math" panose="02040503050406030204" pitchFamily="18" charset="0"/>
                                <a:ea typeface="+mn-ea"/>
                                <a:cs typeface="+mn-cs"/>
                              </a:rPr>
                              <m:t>2</m:t>
                            </m:r>
                          </m:sup>
                        </m:sSubSup>
                      </m:e>
                    </m:rad>
                    <m:r>
                      <a:rPr lang="es-AR" sz="1200" b="0" i="0">
                        <a:latin typeface="Cambria Math" panose="02040503050406030204" pitchFamily="18" charset="0"/>
                      </a:rPr>
                      <m:t>=</m:t>
                    </m:r>
                    <m:rad>
                      <m:radPr>
                        <m:ctrlPr>
                          <a:rPr lang="es-AR" sz="1200" b="0" i="1">
                            <a:latin typeface="Cambria Math" panose="02040503050406030204" pitchFamily="18" charset="0"/>
                          </a:rPr>
                        </m:ctrlPr>
                      </m:radPr>
                      <m:deg>
                        <m:r>
                          <m:rPr>
                            <m:brk m:alnAt="7"/>
                          </m:rPr>
                          <a:rPr lang="es-AR" sz="1200" b="0" i="1">
                            <a:latin typeface="Cambria Math" panose="02040503050406030204" pitchFamily="18" charset="0"/>
                          </a:rPr>
                          <m:t>2</m:t>
                        </m:r>
                      </m:deg>
                      <m:e>
                        <m:r>
                          <a:rPr lang="es-AR" sz="1200" b="0" i="1">
                            <a:latin typeface="Cambria Math" panose="02040503050406030204" pitchFamily="18" charset="0"/>
                          </a:rPr>
                          <m:t>0,035725</m:t>
                        </m:r>
                      </m:e>
                    </m:rad>
                    <m:r>
                      <a:rPr lang="es-AR" sz="1200" b="0" i="1">
                        <a:latin typeface="Cambria Math" panose="02040503050406030204" pitchFamily="18" charset="0"/>
                      </a:rPr>
                      <m:t>=0,189 ó 18,9%</m:t>
                    </m:r>
                  </m:oMath>
                </m:oMathPara>
              </a14:m>
              <a:endParaRPr lang="es-AR" sz="1200"/>
            </a:p>
          </xdr:txBody>
        </xdr:sp>
      </mc:Choice>
      <mc:Fallback xmlns="">
        <xdr:sp macro="" textlink="">
          <xdr:nvSpPr>
            <xdr:cNvPr id="12" name="CuadroTexto 5">
              <a:extLst>
                <a:ext uri="{FF2B5EF4-FFF2-40B4-BE49-F238E27FC236}">
                  <a16:creationId xmlns:a16="http://schemas.microsoft.com/office/drawing/2014/main" id="{8BE37DD1-CDAA-E940-B8C9-D19C89ADFED9}"/>
                </a:ext>
              </a:extLst>
            </xdr:cNvPr>
            <xdr:cNvSpPr txBox="1"/>
          </xdr:nvSpPr>
          <xdr:spPr>
            <a:xfrm>
              <a:off x="2197100" y="7448550"/>
              <a:ext cx="3336925" cy="375809"/>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b="0" i="0">
                  <a:latin typeface="Cambria Math" panose="02040503050406030204" pitchFamily="18" charset="0"/>
                  <a:ea typeface="Cambria Math" panose="02040503050406030204" pitchFamily="18" charset="0"/>
                </a:rPr>
                <a:t>𝜎_</a:t>
              </a:r>
              <a:r>
                <a:rPr lang="es-AR" sz="1200" b="0" i="0">
                  <a:latin typeface="Cambria Math" panose="02040503050406030204" pitchFamily="18" charset="0"/>
                </a:rPr>
                <a:t>𝐵𝑒𝑠𝑡=√(2&amp;</a:t>
              </a:r>
              <a:r>
                <a:rPr lang="el-GR" sz="1200" i="0" kern="1200">
                  <a:solidFill>
                    <a:schemeClr val="tx1"/>
                  </a:solidFill>
                  <a:effectLst/>
                  <a:latin typeface="Cambria Math" panose="02040503050406030204" pitchFamily="18" charset="0"/>
                  <a:ea typeface="+mn-ea"/>
                  <a:cs typeface="+mn-cs"/>
                </a:rPr>
                <a:t>𝜎_</a:t>
              </a:r>
              <a:r>
                <a:rPr lang="es-AR" sz="1200" b="0" i="0" kern="1200">
                  <a:solidFill>
                    <a:schemeClr val="tx1"/>
                  </a:solidFill>
                  <a:effectLst/>
                  <a:latin typeface="Cambria Math" panose="02040503050406030204" pitchFamily="18" charset="0"/>
                  <a:ea typeface="+mn-ea"/>
                  <a:cs typeface="+mn-cs"/>
                </a:rPr>
                <a:t>𝐵𝑒𝑠𝑡^2 )</a:t>
              </a:r>
              <a:r>
                <a:rPr lang="es-AR" sz="1200" b="0" i="0">
                  <a:latin typeface="Cambria Math" panose="02040503050406030204" pitchFamily="18" charset="0"/>
                </a:rPr>
                <a:t>=√(2&amp;0,035725)=0,189 ó 18,9%</a:t>
              </a:r>
              <a:endParaRPr lang="es-AR" sz="1200"/>
            </a:p>
          </xdr:txBody>
        </xdr:sp>
      </mc:Fallback>
    </mc:AlternateContent>
    <xdr:clientData/>
  </xdr:twoCellAnchor>
  <xdr:twoCellAnchor>
    <xdr:from>
      <xdr:col>1</xdr:col>
      <xdr:colOff>781050</xdr:colOff>
      <xdr:row>43</xdr:row>
      <xdr:rowOff>19050</xdr:rowOff>
    </xdr:from>
    <xdr:to>
      <xdr:col>3</xdr:col>
      <xdr:colOff>266700</xdr:colOff>
      <xdr:row>46</xdr:row>
      <xdr:rowOff>53357</xdr:rowOff>
    </xdr:to>
    <mc:AlternateContent xmlns:mc="http://schemas.openxmlformats.org/markup-compatibility/2006" xmlns:a14="http://schemas.microsoft.com/office/drawing/2010/main">
      <mc:Choice Requires="a14">
        <xdr:sp macro="" textlink="">
          <xdr:nvSpPr>
            <xdr:cNvPr id="13" name="CuadroTexto 8">
              <a:extLst>
                <a:ext uri="{FF2B5EF4-FFF2-40B4-BE49-F238E27FC236}">
                  <a16:creationId xmlns:a16="http://schemas.microsoft.com/office/drawing/2014/main" id="{21A8CDDE-C127-0A40-AC4B-44F2419E6BB2}"/>
                </a:ext>
              </a:extLst>
            </xdr:cNvPr>
            <xdr:cNvSpPr txBox="1"/>
          </xdr:nvSpPr>
          <xdr:spPr>
            <a:xfrm>
              <a:off x="1657350" y="8553450"/>
              <a:ext cx="1847850" cy="605807"/>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s-AR" sz="1400" b="0" i="1">
                        <a:latin typeface="Cambria Math" panose="02040503050406030204" pitchFamily="18" charset="0"/>
                      </a:rPr>
                      <m:t>𝐸</m:t>
                    </m:r>
                    <m:d>
                      <m:dPr>
                        <m:ctrlPr>
                          <a:rPr lang="es-AR" sz="1400" b="0" i="1">
                            <a:latin typeface="Cambria Math" panose="02040503050406030204" pitchFamily="18" charset="0"/>
                          </a:rPr>
                        </m:ctrlPr>
                      </m:dPr>
                      <m:e>
                        <m:sSub>
                          <m:sSubPr>
                            <m:ctrlPr>
                              <a:rPr lang="es-AR" sz="1400" b="0" i="1">
                                <a:latin typeface="Cambria Math" panose="02040503050406030204" pitchFamily="18" charset="0"/>
                              </a:rPr>
                            </m:ctrlPr>
                          </m:sSubPr>
                          <m:e>
                            <m:r>
                              <a:rPr lang="es-AR" sz="1400" b="0" i="1">
                                <a:latin typeface="Cambria Math" panose="02040503050406030204" pitchFamily="18" charset="0"/>
                              </a:rPr>
                              <m:t>𝑟</m:t>
                            </m:r>
                          </m:e>
                          <m:sub>
                            <m:r>
                              <a:rPr lang="es-AR" sz="1400" b="0" i="1">
                                <a:latin typeface="Cambria Math" panose="02040503050406030204" pitchFamily="18" charset="0"/>
                              </a:rPr>
                              <m:t>𝑐</m:t>
                            </m:r>
                          </m:sub>
                        </m:sSub>
                      </m:e>
                    </m:d>
                    <m:r>
                      <a:rPr lang="es-AR" sz="1400" b="0" i="1">
                        <a:latin typeface="Cambria Math" panose="02040503050406030204" pitchFamily="18" charset="0"/>
                      </a:rPr>
                      <m:t>=</m:t>
                    </m:r>
                    <m:nary>
                      <m:naryPr>
                        <m:chr m:val="∑"/>
                        <m:ctrlPr>
                          <a:rPr lang="es-AR" sz="1400" i="1">
                            <a:latin typeface="Cambria Math" panose="02040503050406030204" pitchFamily="18" charset="0"/>
                          </a:rPr>
                        </m:ctrlPr>
                      </m:naryPr>
                      <m:sub>
                        <m:r>
                          <m:rPr>
                            <m:brk m:alnAt="23"/>
                          </m:rPr>
                          <a:rPr lang="es-AR" sz="1400" i="1">
                            <a:latin typeface="Cambria Math" panose="02040503050406030204" pitchFamily="18" charset="0"/>
                          </a:rPr>
                          <m:t>𝑛</m:t>
                        </m:r>
                        <m:r>
                          <a:rPr lang="es-AR" sz="1400" i="1">
                            <a:latin typeface="Cambria Math" panose="02040503050406030204" pitchFamily="18" charset="0"/>
                          </a:rPr>
                          <m:t>=1</m:t>
                        </m:r>
                      </m:sub>
                      <m:sup>
                        <m:r>
                          <a:rPr lang="es-AR" sz="1400" i="1">
                            <a:latin typeface="Cambria Math" panose="02040503050406030204" pitchFamily="18" charset="0"/>
                          </a:rPr>
                          <m:t>𝑁</m:t>
                        </m:r>
                      </m:sup>
                      <m:e>
                        <m:sSub>
                          <m:sSubPr>
                            <m:ctrlPr>
                              <a:rPr lang="es-AR" sz="1400" i="1">
                                <a:latin typeface="Cambria Math" panose="02040503050406030204" pitchFamily="18" charset="0"/>
                              </a:rPr>
                            </m:ctrlPr>
                          </m:sSubPr>
                          <m:e>
                            <m:r>
                              <a:rPr lang="es-AR" sz="1400" i="1">
                                <a:latin typeface="Cambria Math" panose="02040503050406030204" pitchFamily="18" charset="0"/>
                                <a:ea typeface="Cambria Math" panose="02040503050406030204" pitchFamily="18" charset="0"/>
                              </a:rPr>
                              <m:t>𝜔</m:t>
                            </m:r>
                          </m:e>
                          <m:sub>
                            <m:r>
                              <a:rPr lang="es-AR" sz="1400" i="1">
                                <a:latin typeface="Cambria Math" panose="02040503050406030204" pitchFamily="18" charset="0"/>
                              </a:rPr>
                              <m:t>𝑖</m:t>
                            </m:r>
                          </m:sub>
                        </m:sSub>
                        <m:r>
                          <a:rPr lang="es-AR" sz="1400" i="1">
                            <a:latin typeface="Cambria Math" panose="02040503050406030204" pitchFamily="18" charset="0"/>
                          </a:rPr>
                          <m:t> </m:t>
                        </m:r>
                        <m:r>
                          <a:rPr lang="es-AR" sz="1400" i="1">
                            <a:latin typeface="Cambria Math" panose="02040503050406030204" pitchFamily="18" charset="0"/>
                          </a:rPr>
                          <m:t>𝐸</m:t>
                        </m:r>
                        <m:r>
                          <a:rPr lang="es-AR" sz="1400" i="1">
                            <a:latin typeface="Cambria Math" panose="02040503050406030204" pitchFamily="18" charset="0"/>
                          </a:rPr>
                          <m:t>(</m:t>
                        </m:r>
                        <m:sSub>
                          <m:sSubPr>
                            <m:ctrlPr>
                              <a:rPr lang="es-AR" sz="1400" i="1">
                                <a:latin typeface="Cambria Math" panose="02040503050406030204" pitchFamily="18" charset="0"/>
                              </a:rPr>
                            </m:ctrlPr>
                          </m:sSubPr>
                          <m:e>
                            <m:r>
                              <a:rPr lang="es-AR" sz="1400" i="1">
                                <a:latin typeface="Cambria Math" panose="02040503050406030204" pitchFamily="18" charset="0"/>
                              </a:rPr>
                              <m:t>𝑟</m:t>
                            </m:r>
                          </m:e>
                          <m:sub>
                            <m:r>
                              <a:rPr lang="es-AR" sz="1400" i="1">
                                <a:latin typeface="Cambria Math" panose="02040503050406030204" pitchFamily="18" charset="0"/>
                              </a:rPr>
                              <m:t>𝑖</m:t>
                            </m:r>
                          </m:sub>
                        </m:sSub>
                        <m:r>
                          <a:rPr lang="es-AR" sz="1400" i="1">
                            <a:latin typeface="Cambria Math" panose="02040503050406030204" pitchFamily="18" charset="0"/>
                          </a:rPr>
                          <m:t>)</m:t>
                        </m:r>
                      </m:e>
                    </m:nary>
                  </m:oMath>
                </m:oMathPara>
              </a14:m>
              <a:endParaRPr lang="es-AR" sz="1400"/>
            </a:p>
          </xdr:txBody>
        </xdr:sp>
      </mc:Choice>
      <mc:Fallback xmlns="">
        <xdr:sp macro="" textlink="">
          <xdr:nvSpPr>
            <xdr:cNvPr id="13" name="CuadroTexto 8">
              <a:extLst>
                <a:ext uri="{FF2B5EF4-FFF2-40B4-BE49-F238E27FC236}">
                  <a16:creationId xmlns:a16="http://schemas.microsoft.com/office/drawing/2014/main" id="{21A8CDDE-C127-0A40-AC4B-44F2419E6BB2}"/>
                </a:ext>
              </a:extLst>
            </xdr:cNvPr>
            <xdr:cNvSpPr txBox="1"/>
          </xdr:nvSpPr>
          <xdr:spPr>
            <a:xfrm>
              <a:off x="1657350" y="8553450"/>
              <a:ext cx="1847850" cy="605807"/>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400" b="0" i="0">
                  <a:latin typeface="Cambria Math" panose="02040503050406030204" pitchFamily="18" charset="0"/>
                </a:rPr>
                <a:t>𝐸(𝑟_𝑐 )=</a:t>
              </a:r>
              <a:r>
                <a:rPr lang="es-AR" sz="1400" i="0">
                  <a:latin typeface="Cambria Math" panose="02040503050406030204" pitchFamily="18" charset="0"/>
                </a:rPr>
                <a:t>∑_(𝑛=1)^𝑁▒〖</a:t>
              </a:r>
              <a:r>
                <a:rPr lang="es-AR" sz="1400" i="0">
                  <a:latin typeface="Cambria Math" panose="02040503050406030204" pitchFamily="18" charset="0"/>
                  <a:ea typeface="Cambria Math" panose="02040503050406030204" pitchFamily="18" charset="0"/>
                </a:rPr>
                <a:t>𝜔_</a:t>
              </a:r>
              <a:r>
                <a:rPr lang="es-AR" sz="1400" i="0">
                  <a:latin typeface="Cambria Math" panose="02040503050406030204" pitchFamily="18" charset="0"/>
                </a:rPr>
                <a:t>𝑖  𝐸(𝑟_𝑖)〗</a:t>
              </a:r>
              <a:endParaRPr lang="es-AR" sz="1400"/>
            </a:p>
          </xdr:txBody>
        </xdr:sp>
      </mc:Fallback>
    </mc:AlternateContent>
    <xdr:clientData/>
  </xdr:twoCellAnchor>
  <xdr:twoCellAnchor>
    <xdr:from>
      <xdr:col>1</xdr:col>
      <xdr:colOff>866772</xdr:colOff>
      <xdr:row>52</xdr:row>
      <xdr:rowOff>123824</xdr:rowOff>
    </xdr:from>
    <xdr:to>
      <xdr:col>8</xdr:col>
      <xdr:colOff>523875</xdr:colOff>
      <xdr:row>53</xdr:row>
      <xdr:rowOff>121196</xdr:rowOff>
    </xdr:to>
    <mc:AlternateContent xmlns:mc="http://schemas.openxmlformats.org/markup-compatibility/2006" xmlns:a14="http://schemas.microsoft.com/office/drawing/2010/main">
      <mc:Choice Requires="a14">
        <xdr:sp macro="" textlink="">
          <xdr:nvSpPr>
            <xdr:cNvPr id="14" name="CuadroTexto 8">
              <a:extLst>
                <a:ext uri="{FF2B5EF4-FFF2-40B4-BE49-F238E27FC236}">
                  <a16:creationId xmlns:a16="http://schemas.microsoft.com/office/drawing/2014/main" id="{5AC64C8F-4E41-8845-B8B9-32580EA7B81F}"/>
                </a:ext>
              </a:extLst>
            </xdr:cNvPr>
            <xdr:cNvSpPr txBox="1"/>
          </xdr:nvSpPr>
          <xdr:spPr>
            <a:xfrm>
              <a:off x="1743072" y="10372724"/>
              <a:ext cx="9144003" cy="1878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centerGroup"/>
                  </m:oMathParaPr>
                  <m:oMath xmlns:m="http://schemas.openxmlformats.org/officeDocument/2006/math">
                    <m:r>
                      <a:rPr lang="es-AR" sz="1200" b="0" i="1">
                        <a:latin typeface="Cambria Math" panose="02040503050406030204" pitchFamily="18" charset="0"/>
                      </a:rPr>
                      <m:t>𝐸</m:t>
                    </m:r>
                    <m:d>
                      <m:dPr>
                        <m:ctrlPr>
                          <a:rPr lang="es-AR" sz="1200" b="0" i="1">
                            <a:latin typeface="Cambria Math" panose="02040503050406030204" pitchFamily="18" charset="0"/>
                          </a:rPr>
                        </m:ctrlPr>
                      </m:dPr>
                      <m:e>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𝐻𝑢𝑚𝑎𝑛𝑒𝑥</m:t>
                            </m:r>
                          </m:sub>
                        </m:sSub>
                      </m:e>
                    </m:d>
                    <m:r>
                      <a:rPr lang="es-AR" sz="1200" b="0" i="1">
                        <a:latin typeface="Cambria Math" panose="02040503050406030204" pitchFamily="18" charset="0"/>
                      </a:rPr>
                      <m:t>=0,5</m:t>
                    </m:r>
                    <m:r>
                      <a:rPr lang="es-AR" sz="1200" i="1" kern="1200">
                        <a:solidFill>
                          <a:schemeClr val="tx1"/>
                        </a:solidFill>
                        <a:effectLst/>
                        <a:latin typeface="Cambria Math" panose="02040503050406030204" pitchFamily="18" charset="0"/>
                        <a:ea typeface="+mn-ea"/>
                        <a:cs typeface="+mn-cs"/>
                      </a:rPr>
                      <m:t>𝐸</m:t>
                    </m:r>
                    <m:d>
                      <m:dPr>
                        <m:ctrlPr>
                          <a:rPr lang="es-AR" sz="1200" i="1" kern="1200">
                            <a:solidFill>
                              <a:schemeClr val="tx1"/>
                            </a:solidFill>
                            <a:effectLst/>
                            <a:latin typeface="Cambria Math" panose="02040503050406030204" pitchFamily="18" charset="0"/>
                            <a:ea typeface="+mn-ea"/>
                            <a:cs typeface="+mn-cs"/>
                          </a:rPr>
                        </m:ctrlPr>
                      </m:dPr>
                      <m:e>
                        <m:sSub>
                          <m:sSubPr>
                            <m:ctrlPr>
                              <a:rPr lang="es-AR" sz="1200" i="1" kern="1200">
                                <a:solidFill>
                                  <a:schemeClr val="tx1"/>
                                </a:solidFill>
                                <a:effectLst/>
                                <a:latin typeface="Cambria Math" panose="02040503050406030204" pitchFamily="18" charset="0"/>
                                <a:ea typeface="+mn-ea"/>
                                <a:cs typeface="+mn-cs"/>
                              </a:rPr>
                            </m:ctrlPr>
                          </m:sSubPr>
                          <m:e>
                            <m:r>
                              <a:rPr lang="es-AR" sz="1200" i="1" kern="1200">
                                <a:solidFill>
                                  <a:schemeClr val="tx1"/>
                                </a:solidFill>
                                <a:effectLst/>
                                <a:latin typeface="Cambria Math" panose="02040503050406030204" pitchFamily="18" charset="0"/>
                                <a:ea typeface="+mn-ea"/>
                                <a:cs typeface="+mn-cs"/>
                              </a:rPr>
                              <m:t>𝑟</m:t>
                            </m:r>
                          </m:e>
                          <m:sub>
                            <m:r>
                              <a:rPr lang="es-AR" sz="1200" b="0" i="1" kern="1200">
                                <a:solidFill>
                                  <a:schemeClr val="tx1"/>
                                </a:solidFill>
                                <a:effectLst/>
                                <a:latin typeface="Cambria Math" panose="02040503050406030204" pitchFamily="18" charset="0"/>
                                <a:ea typeface="+mn-ea"/>
                                <a:cs typeface="+mn-cs"/>
                              </a:rPr>
                              <m:t>𝐵𝑒𝑠𝑡</m:t>
                            </m:r>
                          </m:sub>
                        </m:sSub>
                      </m:e>
                    </m:d>
                    <m:r>
                      <a:rPr lang="es-AR" sz="1200" b="0" i="1">
                        <a:latin typeface="Cambria Math" panose="02040503050406030204" pitchFamily="18" charset="0"/>
                      </a:rPr>
                      <m:t>+0,5</m:t>
                    </m:r>
                    <m:r>
                      <a:rPr lang="es-AR" sz="1200" i="1" kern="1200">
                        <a:solidFill>
                          <a:schemeClr val="tx1"/>
                        </a:solidFill>
                        <a:effectLst/>
                        <a:latin typeface="Cambria Math" panose="02040503050406030204" pitchFamily="18" charset="0"/>
                        <a:ea typeface="+mn-ea"/>
                        <a:cs typeface="+mn-cs"/>
                      </a:rPr>
                      <m:t>𝐸</m:t>
                    </m:r>
                    <m:d>
                      <m:dPr>
                        <m:ctrlPr>
                          <a:rPr lang="es-AR" sz="1200" i="1" kern="1200">
                            <a:solidFill>
                              <a:schemeClr val="tx1"/>
                            </a:solidFill>
                            <a:effectLst/>
                            <a:latin typeface="Cambria Math" panose="02040503050406030204" pitchFamily="18" charset="0"/>
                            <a:ea typeface="+mn-ea"/>
                            <a:cs typeface="+mn-cs"/>
                          </a:rPr>
                        </m:ctrlPr>
                      </m:dPr>
                      <m:e>
                        <m:sSub>
                          <m:sSubPr>
                            <m:ctrlPr>
                              <a:rPr lang="es-AR" sz="1200" i="1" kern="1200">
                                <a:solidFill>
                                  <a:schemeClr val="tx1"/>
                                </a:solidFill>
                                <a:effectLst/>
                                <a:latin typeface="Cambria Math" panose="02040503050406030204" pitchFamily="18" charset="0"/>
                                <a:ea typeface="+mn-ea"/>
                                <a:cs typeface="+mn-cs"/>
                              </a:rPr>
                            </m:ctrlPr>
                          </m:sSubPr>
                          <m:e>
                            <m:r>
                              <a:rPr lang="es-AR" sz="1200" i="1" kern="1200">
                                <a:solidFill>
                                  <a:schemeClr val="tx1"/>
                                </a:solidFill>
                                <a:effectLst/>
                                <a:latin typeface="Cambria Math" panose="02040503050406030204" pitchFamily="18" charset="0"/>
                                <a:ea typeface="+mn-ea"/>
                                <a:cs typeface="+mn-cs"/>
                              </a:rPr>
                              <m:t>𝑟</m:t>
                            </m:r>
                          </m:e>
                          <m:sub>
                            <m:r>
                              <a:rPr lang="es-AR" sz="1200" b="0" i="1" kern="1200">
                                <a:solidFill>
                                  <a:schemeClr val="tx1"/>
                                </a:solidFill>
                                <a:effectLst/>
                                <a:latin typeface="Cambria Math" panose="02040503050406030204" pitchFamily="18" charset="0"/>
                                <a:ea typeface="+mn-ea"/>
                                <a:cs typeface="+mn-cs"/>
                              </a:rPr>
                              <m:t>𝑇</m:t>
                            </m:r>
                            <m:r>
                              <a:rPr lang="es-AR" sz="1200" b="0" i="1" kern="1200">
                                <a:solidFill>
                                  <a:schemeClr val="tx1"/>
                                </a:solidFill>
                                <a:effectLst/>
                                <a:latin typeface="Cambria Math" panose="02040503050406030204" pitchFamily="18" charset="0"/>
                                <a:ea typeface="+mn-ea"/>
                                <a:cs typeface="+mn-cs"/>
                              </a:rPr>
                              <m:t> </m:t>
                            </m:r>
                            <m:r>
                              <a:rPr lang="es-AR" sz="1200" b="0" i="1" kern="1200">
                                <a:solidFill>
                                  <a:schemeClr val="tx1"/>
                                </a:solidFill>
                                <a:effectLst/>
                                <a:latin typeface="Cambria Math" panose="02040503050406030204" pitchFamily="18" charset="0"/>
                                <a:ea typeface="+mn-ea"/>
                                <a:cs typeface="+mn-cs"/>
                              </a:rPr>
                              <m:t>𝑏𝑖𝑙𝑙𝑠</m:t>
                            </m:r>
                          </m:sub>
                        </m:sSub>
                      </m:e>
                    </m:d>
                    <m:r>
                      <a:rPr lang="es-AR" sz="1200" b="0" i="1" kern="1200">
                        <a:solidFill>
                          <a:schemeClr val="tx1"/>
                        </a:solidFill>
                        <a:effectLst/>
                        <a:latin typeface="Cambria Math" panose="02040503050406030204" pitchFamily="18" charset="0"/>
                        <a:ea typeface="+mn-ea"/>
                        <a:cs typeface="+mn-cs"/>
                      </a:rPr>
                      <m:t>=0,5</m:t>
                    </m:r>
                    <m:d>
                      <m:dPr>
                        <m:ctrlPr>
                          <a:rPr lang="es-AR" sz="1200" i="1" kern="1200">
                            <a:solidFill>
                              <a:schemeClr val="tx1"/>
                            </a:solidFill>
                            <a:effectLst/>
                            <a:latin typeface="Cambria Math" panose="02040503050406030204" pitchFamily="18" charset="0"/>
                            <a:ea typeface="+mn-ea"/>
                            <a:cs typeface="+mn-cs"/>
                          </a:rPr>
                        </m:ctrlPr>
                      </m:dPr>
                      <m:e>
                        <m:r>
                          <a:rPr lang="es-AR" sz="1200" b="0" i="1" kern="1200">
                            <a:solidFill>
                              <a:schemeClr val="tx1"/>
                            </a:solidFill>
                            <a:effectLst/>
                            <a:latin typeface="Cambria Math" panose="02040503050406030204" pitchFamily="18" charset="0"/>
                            <a:ea typeface="+mn-ea"/>
                            <a:cs typeface="+mn-cs"/>
                          </a:rPr>
                          <m:t>0,105</m:t>
                        </m:r>
                      </m:e>
                    </m:d>
                    <m:r>
                      <a:rPr lang="es-AR" sz="1200" b="0" i="1" kern="1200">
                        <a:solidFill>
                          <a:schemeClr val="tx1"/>
                        </a:solidFill>
                        <a:effectLst/>
                        <a:latin typeface="Cambria Math" panose="02040503050406030204" pitchFamily="18" charset="0"/>
                        <a:ea typeface="+mn-ea"/>
                        <a:cs typeface="+mn-cs"/>
                      </a:rPr>
                      <m:t>+0,5</m:t>
                    </m:r>
                    <m:d>
                      <m:dPr>
                        <m:ctrlPr>
                          <a:rPr lang="es-AR" sz="1200" i="1" kern="1200">
                            <a:solidFill>
                              <a:schemeClr val="tx1"/>
                            </a:solidFill>
                            <a:effectLst/>
                            <a:latin typeface="Cambria Math" panose="02040503050406030204" pitchFamily="18" charset="0"/>
                            <a:ea typeface="+mn-ea"/>
                            <a:cs typeface="+mn-cs"/>
                          </a:rPr>
                        </m:ctrlPr>
                      </m:dPr>
                      <m:e>
                        <m:r>
                          <a:rPr lang="es-AR" sz="1200" b="0" i="1" kern="1200">
                            <a:solidFill>
                              <a:schemeClr val="tx1"/>
                            </a:solidFill>
                            <a:effectLst/>
                            <a:latin typeface="Cambria Math" panose="02040503050406030204" pitchFamily="18" charset="0"/>
                            <a:ea typeface="+mn-ea"/>
                            <a:cs typeface="+mn-cs"/>
                          </a:rPr>
                          <m:t>0,05</m:t>
                        </m:r>
                      </m:e>
                    </m:d>
                    <m:r>
                      <a:rPr lang="es-AR" sz="1200" b="0" i="1" kern="1200">
                        <a:solidFill>
                          <a:schemeClr val="tx1"/>
                        </a:solidFill>
                        <a:effectLst/>
                        <a:latin typeface="Cambria Math" panose="02040503050406030204" pitchFamily="18" charset="0"/>
                        <a:ea typeface="+mn-ea"/>
                        <a:cs typeface="+mn-cs"/>
                      </a:rPr>
                      <m:t>=0,0775  ó  7,75%</m:t>
                    </m:r>
                  </m:oMath>
                </m:oMathPara>
              </a14:m>
              <a:endParaRPr lang="es-AR" sz="1200"/>
            </a:p>
          </xdr:txBody>
        </xdr:sp>
      </mc:Choice>
      <mc:Fallback xmlns="">
        <xdr:sp macro="" textlink="">
          <xdr:nvSpPr>
            <xdr:cNvPr id="14" name="CuadroTexto 8">
              <a:extLst>
                <a:ext uri="{FF2B5EF4-FFF2-40B4-BE49-F238E27FC236}">
                  <a16:creationId xmlns:a16="http://schemas.microsoft.com/office/drawing/2014/main" id="{5AC64C8F-4E41-8845-B8B9-32580EA7B81F}"/>
                </a:ext>
              </a:extLst>
            </xdr:cNvPr>
            <xdr:cNvSpPr txBox="1"/>
          </xdr:nvSpPr>
          <xdr:spPr>
            <a:xfrm>
              <a:off x="1743072" y="10372724"/>
              <a:ext cx="9144003" cy="1878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lang="es-AR" sz="1200" b="0" i="0">
                  <a:latin typeface="Cambria Math" panose="02040503050406030204" pitchFamily="18" charset="0"/>
                </a:rPr>
                <a:t>𝐸(𝑟_𝐻𝑢𝑚𝑎𝑛𝑒𝑥 )=0,5</a:t>
              </a:r>
              <a:r>
                <a:rPr lang="es-AR" sz="1200" i="0" kern="1200">
                  <a:solidFill>
                    <a:schemeClr val="tx1"/>
                  </a:solidFill>
                  <a:effectLst/>
                  <a:latin typeface="Cambria Math" panose="02040503050406030204" pitchFamily="18" charset="0"/>
                  <a:ea typeface="+mn-ea"/>
                  <a:cs typeface="+mn-cs"/>
                </a:rPr>
                <a:t>𝐸(𝑟_</a:t>
              </a:r>
              <a:r>
                <a:rPr lang="es-AR" sz="1200" b="0" i="0" kern="1200">
                  <a:solidFill>
                    <a:schemeClr val="tx1"/>
                  </a:solidFill>
                  <a:effectLst/>
                  <a:latin typeface="Cambria Math" panose="02040503050406030204" pitchFamily="18" charset="0"/>
                  <a:ea typeface="+mn-ea"/>
                  <a:cs typeface="+mn-cs"/>
                </a:rPr>
                <a:t>𝐵𝑒𝑠𝑡 )</a:t>
              </a:r>
              <a:r>
                <a:rPr lang="es-AR" sz="1200" b="0" i="0">
                  <a:latin typeface="Cambria Math" panose="02040503050406030204" pitchFamily="18" charset="0"/>
                </a:rPr>
                <a:t>+0,5</a:t>
              </a:r>
              <a:r>
                <a:rPr lang="es-AR" sz="1200" i="0" kern="1200">
                  <a:solidFill>
                    <a:schemeClr val="tx1"/>
                  </a:solidFill>
                  <a:effectLst/>
                  <a:latin typeface="Cambria Math" panose="02040503050406030204" pitchFamily="18" charset="0"/>
                  <a:ea typeface="+mn-ea"/>
                  <a:cs typeface="+mn-cs"/>
                </a:rPr>
                <a:t>𝐸(𝑟_(</a:t>
              </a:r>
              <a:r>
                <a:rPr lang="es-AR" sz="1200" b="0" i="0" kern="1200">
                  <a:solidFill>
                    <a:schemeClr val="tx1"/>
                  </a:solidFill>
                  <a:effectLst/>
                  <a:latin typeface="Cambria Math" panose="02040503050406030204" pitchFamily="18" charset="0"/>
                  <a:ea typeface="+mn-ea"/>
                  <a:cs typeface="+mn-cs"/>
                </a:rPr>
                <a:t>𝑇 𝑏𝑖𝑙𝑙𝑠) )=0,5</a:t>
              </a:r>
              <a:r>
                <a:rPr lang="es-AR" sz="1200" i="0" kern="1200">
                  <a:solidFill>
                    <a:schemeClr val="tx1"/>
                  </a:solidFill>
                  <a:effectLst/>
                  <a:latin typeface="Cambria Math" panose="02040503050406030204" pitchFamily="18" charset="0"/>
                  <a:ea typeface="+mn-ea"/>
                  <a:cs typeface="+mn-cs"/>
                </a:rPr>
                <a:t>(</a:t>
              </a:r>
              <a:r>
                <a:rPr lang="es-AR" sz="1200" b="0" i="0" kern="1200">
                  <a:solidFill>
                    <a:schemeClr val="tx1"/>
                  </a:solidFill>
                  <a:effectLst/>
                  <a:latin typeface="Cambria Math" panose="02040503050406030204" pitchFamily="18" charset="0"/>
                  <a:ea typeface="+mn-ea"/>
                  <a:cs typeface="+mn-cs"/>
                </a:rPr>
                <a:t>0,105)+0,5</a:t>
              </a:r>
              <a:r>
                <a:rPr lang="es-AR" sz="1200" i="0" kern="1200">
                  <a:solidFill>
                    <a:schemeClr val="tx1"/>
                  </a:solidFill>
                  <a:effectLst/>
                  <a:latin typeface="Cambria Math" panose="02040503050406030204" pitchFamily="18" charset="0"/>
                  <a:ea typeface="+mn-ea"/>
                  <a:cs typeface="+mn-cs"/>
                </a:rPr>
                <a:t>(</a:t>
              </a:r>
              <a:r>
                <a:rPr lang="es-AR" sz="1200" b="0" i="0" kern="1200">
                  <a:solidFill>
                    <a:schemeClr val="tx1"/>
                  </a:solidFill>
                  <a:effectLst/>
                  <a:latin typeface="Cambria Math" panose="02040503050406030204" pitchFamily="18" charset="0"/>
                  <a:ea typeface="+mn-ea"/>
                  <a:cs typeface="+mn-cs"/>
                </a:rPr>
                <a:t>0,05)=0,0775  ó  7,75%</a:t>
              </a:r>
              <a:endParaRPr lang="es-AR" sz="1200"/>
            </a:p>
          </xdr:txBody>
        </xdr:sp>
      </mc:Fallback>
    </mc:AlternateContent>
    <xdr:clientData/>
  </xdr:twoCellAnchor>
  <xdr:twoCellAnchor>
    <xdr:from>
      <xdr:col>1</xdr:col>
      <xdr:colOff>895350</xdr:colOff>
      <xdr:row>54</xdr:row>
      <xdr:rowOff>171449</xdr:rowOff>
    </xdr:from>
    <xdr:to>
      <xdr:col>2</xdr:col>
      <xdr:colOff>990600</xdr:colOff>
      <xdr:row>55</xdr:row>
      <xdr:rowOff>168821</xdr:rowOff>
    </xdr:to>
    <mc:AlternateContent xmlns:mc="http://schemas.openxmlformats.org/markup-compatibility/2006" xmlns:a14="http://schemas.microsoft.com/office/drawing/2010/main">
      <mc:Choice Requires="a14">
        <xdr:sp macro="" textlink="">
          <xdr:nvSpPr>
            <xdr:cNvPr id="15" name="CuadroTexto 8">
              <a:extLst>
                <a:ext uri="{FF2B5EF4-FFF2-40B4-BE49-F238E27FC236}">
                  <a16:creationId xmlns:a16="http://schemas.microsoft.com/office/drawing/2014/main" id="{A918EBC9-7444-7648-A0F7-172820088445}"/>
                </a:ext>
              </a:extLst>
            </xdr:cNvPr>
            <xdr:cNvSpPr txBox="1"/>
          </xdr:nvSpPr>
          <xdr:spPr>
            <a:xfrm>
              <a:off x="1771650" y="10801349"/>
              <a:ext cx="1377950" cy="1878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centerGroup"/>
                  </m:oMathParaPr>
                  <m:oMath xmlns:m="http://schemas.openxmlformats.org/officeDocument/2006/math">
                    <m:r>
                      <a:rPr lang="es-AR" sz="1200" b="0" i="1">
                        <a:latin typeface="Cambria Math" panose="02040503050406030204" pitchFamily="18" charset="0"/>
                      </a:rPr>
                      <m:t>𝐸</m:t>
                    </m:r>
                    <m:d>
                      <m:dPr>
                        <m:ctrlPr>
                          <a:rPr lang="es-AR" sz="1200" b="0" i="1">
                            <a:latin typeface="Cambria Math" panose="02040503050406030204" pitchFamily="18" charset="0"/>
                          </a:rPr>
                        </m:ctrlPr>
                      </m:dPr>
                      <m:e>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𝐻𝑢𝑚𝑎𝑛𝑒𝑥</m:t>
                            </m:r>
                          </m:sub>
                        </m:sSub>
                      </m:e>
                    </m:d>
                    <m:r>
                      <a:rPr lang="es-AR" sz="1200" b="0" i="1">
                        <a:latin typeface="Cambria Math" panose="02040503050406030204" pitchFamily="18" charset="0"/>
                      </a:rPr>
                      <m:t>=</m:t>
                    </m:r>
                  </m:oMath>
                </m:oMathPara>
              </a14:m>
              <a:endParaRPr lang="es-AR" sz="1200"/>
            </a:p>
          </xdr:txBody>
        </xdr:sp>
      </mc:Choice>
      <mc:Fallback xmlns="">
        <xdr:sp macro="" textlink="">
          <xdr:nvSpPr>
            <xdr:cNvPr id="15" name="CuadroTexto 8">
              <a:extLst>
                <a:ext uri="{FF2B5EF4-FFF2-40B4-BE49-F238E27FC236}">
                  <a16:creationId xmlns:a16="http://schemas.microsoft.com/office/drawing/2014/main" id="{A918EBC9-7444-7648-A0F7-172820088445}"/>
                </a:ext>
              </a:extLst>
            </xdr:cNvPr>
            <xdr:cNvSpPr txBox="1"/>
          </xdr:nvSpPr>
          <xdr:spPr>
            <a:xfrm>
              <a:off x="1771650" y="10801349"/>
              <a:ext cx="1377950" cy="1878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lang="es-AR" sz="1200" b="0" i="0">
                  <a:latin typeface="Cambria Math" panose="02040503050406030204" pitchFamily="18" charset="0"/>
                </a:rPr>
                <a:t>𝐸(𝑟_𝐻𝑢𝑚𝑎𝑛𝑒𝑥 )=</a:t>
              </a:r>
              <a:endParaRPr lang="es-AR" sz="1200"/>
            </a:p>
          </xdr:txBody>
        </xdr:sp>
      </mc:Fallback>
    </mc:AlternateContent>
    <xdr:clientData/>
  </xdr:twoCellAnchor>
  <xdr:twoCellAnchor>
    <xdr:from>
      <xdr:col>1</xdr:col>
      <xdr:colOff>885825</xdr:colOff>
      <xdr:row>67</xdr:row>
      <xdr:rowOff>0</xdr:rowOff>
    </xdr:from>
    <xdr:to>
      <xdr:col>2</xdr:col>
      <xdr:colOff>1324703</xdr:colOff>
      <xdr:row>68</xdr:row>
      <xdr:rowOff>28663</xdr:rowOff>
    </xdr:to>
    <mc:AlternateContent xmlns:mc="http://schemas.openxmlformats.org/markup-compatibility/2006" xmlns:a14="http://schemas.microsoft.com/office/drawing/2010/main">
      <mc:Choice Requires="a14">
        <xdr:sp macro="" textlink="">
          <xdr:nvSpPr>
            <xdr:cNvPr id="16" name="CuadroTexto 6">
              <a:extLst>
                <a:ext uri="{FF2B5EF4-FFF2-40B4-BE49-F238E27FC236}">
                  <a16:creationId xmlns:a16="http://schemas.microsoft.com/office/drawing/2014/main" id="{D1AB76BB-15E1-2849-A345-A3C0D2D41ECA}"/>
                </a:ext>
              </a:extLst>
            </xdr:cNvPr>
            <xdr:cNvSpPr txBox="1"/>
          </xdr:nvSpPr>
          <xdr:spPr>
            <a:xfrm>
              <a:off x="1762125" y="13373100"/>
              <a:ext cx="1480278" cy="219163"/>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es-AR" sz="1400" i="1">
                            <a:latin typeface="Cambria Math" panose="02040503050406030204" pitchFamily="18" charset="0"/>
                          </a:rPr>
                        </m:ctrlPr>
                      </m:sSubPr>
                      <m:e>
                        <m:r>
                          <a:rPr lang="es-AR" sz="1400" i="1">
                            <a:latin typeface="Cambria Math" panose="02040503050406030204" pitchFamily="18" charset="0"/>
                            <a:ea typeface="Cambria Math" panose="02040503050406030204" pitchFamily="18" charset="0"/>
                          </a:rPr>
                          <m:t>𝜎</m:t>
                        </m:r>
                      </m:e>
                      <m:sub>
                        <m:r>
                          <a:rPr lang="es-AR" sz="1400" b="0" i="1">
                            <a:latin typeface="Cambria Math" panose="02040503050406030204" pitchFamily="18" charset="0"/>
                          </a:rPr>
                          <m:t>𝐶</m:t>
                        </m:r>
                      </m:sub>
                    </m:sSub>
                    <m:r>
                      <a:rPr lang="es-AR" sz="1400" b="0" i="1">
                        <a:latin typeface="Cambria Math" panose="02040503050406030204" pitchFamily="18" charset="0"/>
                      </a:rPr>
                      <m:t>=</m:t>
                    </m:r>
                    <m:sSub>
                      <m:sSubPr>
                        <m:ctrlPr>
                          <a:rPr lang="es-AR" sz="1400" b="0" i="1">
                            <a:latin typeface="Cambria Math" panose="02040503050406030204" pitchFamily="18" charset="0"/>
                          </a:rPr>
                        </m:ctrlPr>
                      </m:sSubPr>
                      <m:e>
                        <m:r>
                          <a:rPr lang="es-AR" sz="1400" b="0" i="1">
                            <a:latin typeface="Cambria Math" panose="02040503050406030204" pitchFamily="18" charset="0"/>
                            <a:ea typeface="Cambria Math" panose="02040503050406030204" pitchFamily="18" charset="0"/>
                          </a:rPr>
                          <m:t>𝜔</m:t>
                        </m:r>
                      </m:e>
                      <m:sub>
                        <m:r>
                          <a:rPr lang="es-AR" sz="1400" b="0" i="1">
                            <a:latin typeface="Cambria Math" panose="02040503050406030204" pitchFamily="18" charset="0"/>
                          </a:rPr>
                          <m:t>𝑖</m:t>
                        </m:r>
                      </m:sub>
                    </m:sSub>
                    <m:sSub>
                      <m:sSubPr>
                        <m:ctrlPr>
                          <a:rPr lang="es-AR" sz="1400" b="0" i="1">
                            <a:latin typeface="Cambria Math" panose="02040503050406030204" pitchFamily="18" charset="0"/>
                          </a:rPr>
                        </m:ctrlPr>
                      </m:sSubPr>
                      <m:e>
                        <m:r>
                          <a:rPr lang="es-AR" sz="1400" b="0" i="1">
                            <a:latin typeface="Cambria Math" panose="02040503050406030204" pitchFamily="18" charset="0"/>
                            <a:ea typeface="Cambria Math" panose="02040503050406030204" pitchFamily="18" charset="0"/>
                          </a:rPr>
                          <m:t>𝜎</m:t>
                        </m:r>
                      </m:e>
                      <m:sub>
                        <m:r>
                          <a:rPr lang="es-AR" sz="1400" b="0" i="1">
                            <a:latin typeface="Cambria Math" panose="02040503050406030204" pitchFamily="18" charset="0"/>
                          </a:rPr>
                          <m:t>𝑖</m:t>
                        </m:r>
                      </m:sub>
                    </m:sSub>
                  </m:oMath>
                </m:oMathPara>
              </a14:m>
              <a:endParaRPr lang="es-AR" sz="1400"/>
            </a:p>
          </xdr:txBody>
        </xdr:sp>
      </mc:Choice>
      <mc:Fallback xmlns="">
        <xdr:sp macro="" textlink="">
          <xdr:nvSpPr>
            <xdr:cNvPr id="16" name="CuadroTexto 6">
              <a:extLst>
                <a:ext uri="{FF2B5EF4-FFF2-40B4-BE49-F238E27FC236}">
                  <a16:creationId xmlns:a16="http://schemas.microsoft.com/office/drawing/2014/main" id="{D1AB76BB-15E1-2849-A345-A3C0D2D41ECA}"/>
                </a:ext>
              </a:extLst>
            </xdr:cNvPr>
            <xdr:cNvSpPr txBox="1"/>
          </xdr:nvSpPr>
          <xdr:spPr>
            <a:xfrm>
              <a:off x="1762125" y="13373100"/>
              <a:ext cx="1480278" cy="219163"/>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400" i="0">
                  <a:latin typeface="Cambria Math" panose="02040503050406030204" pitchFamily="18" charset="0"/>
                  <a:ea typeface="Cambria Math" panose="02040503050406030204" pitchFamily="18" charset="0"/>
                </a:rPr>
                <a:t>𝜎_</a:t>
              </a:r>
              <a:r>
                <a:rPr lang="es-AR" sz="1400" b="0" i="0">
                  <a:latin typeface="Cambria Math" panose="02040503050406030204" pitchFamily="18" charset="0"/>
                </a:rPr>
                <a:t>𝐶=</a:t>
              </a:r>
              <a:r>
                <a:rPr lang="es-AR" sz="1400" b="0" i="0">
                  <a:latin typeface="Cambria Math" panose="02040503050406030204" pitchFamily="18" charset="0"/>
                  <a:ea typeface="Cambria Math" panose="02040503050406030204" pitchFamily="18" charset="0"/>
                </a:rPr>
                <a:t>𝜔_</a:t>
              </a:r>
              <a:r>
                <a:rPr lang="es-AR" sz="1400" b="0" i="0">
                  <a:latin typeface="Cambria Math" panose="02040503050406030204" pitchFamily="18" charset="0"/>
                </a:rPr>
                <a:t>𝑖 </a:t>
              </a:r>
              <a:r>
                <a:rPr lang="es-AR" sz="1400" b="0" i="0">
                  <a:latin typeface="Cambria Math" panose="02040503050406030204" pitchFamily="18" charset="0"/>
                  <a:ea typeface="Cambria Math" panose="02040503050406030204" pitchFamily="18" charset="0"/>
                </a:rPr>
                <a:t>𝜎_</a:t>
              </a:r>
              <a:r>
                <a:rPr lang="es-AR" sz="1400" b="0" i="0">
                  <a:latin typeface="Cambria Math" panose="02040503050406030204" pitchFamily="18" charset="0"/>
                </a:rPr>
                <a:t>𝑖</a:t>
              </a:r>
              <a:endParaRPr lang="es-AR" sz="1400"/>
            </a:p>
          </xdr:txBody>
        </xdr:sp>
      </mc:Fallback>
    </mc:AlternateContent>
    <xdr:clientData/>
  </xdr:twoCellAnchor>
  <xdr:twoCellAnchor>
    <xdr:from>
      <xdr:col>2</xdr:col>
      <xdr:colOff>0</xdr:colOff>
      <xdr:row>69</xdr:row>
      <xdr:rowOff>66675</xdr:rowOff>
    </xdr:from>
    <xdr:to>
      <xdr:col>4</xdr:col>
      <xdr:colOff>342900</xdr:colOff>
      <xdr:row>70</xdr:row>
      <xdr:rowOff>64047</xdr:rowOff>
    </xdr:to>
    <mc:AlternateContent xmlns:mc="http://schemas.openxmlformats.org/markup-compatibility/2006" xmlns:a14="http://schemas.microsoft.com/office/drawing/2010/main">
      <mc:Choice Requires="a14">
        <xdr:sp macro="" textlink="">
          <xdr:nvSpPr>
            <xdr:cNvPr id="17" name="CuadroTexto 6">
              <a:extLst>
                <a:ext uri="{FF2B5EF4-FFF2-40B4-BE49-F238E27FC236}">
                  <a16:creationId xmlns:a16="http://schemas.microsoft.com/office/drawing/2014/main" id="{844915B4-3699-F742-BC9C-084E0C4EF179}"/>
                </a:ext>
              </a:extLst>
            </xdr:cNvPr>
            <xdr:cNvSpPr txBox="1"/>
          </xdr:nvSpPr>
          <xdr:spPr>
            <a:xfrm>
              <a:off x="2159000" y="13820775"/>
              <a:ext cx="3022600" cy="1878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es-AR" sz="1200" i="1">
                            <a:latin typeface="Cambria Math" panose="02040503050406030204" pitchFamily="18" charset="0"/>
                          </a:rPr>
                        </m:ctrlPr>
                      </m:sSubPr>
                      <m:e>
                        <m:r>
                          <a:rPr lang="es-AR" sz="1200" i="1">
                            <a:latin typeface="Cambria Math" panose="02040503050406030204" pitchFamily="18" charset="0"/>
                            <a:ea typeface="Cambria Math" panose="02040503050406030204" pitchFamily="18" charset="0"/>
                          </a:rPr>
                          <m:t>𝜎</m:t>
                        </m:r>
                      </m:e>
                      <m:sub>
                        <m:r>
                          <a:rPr lang="es-AR" sz="1200" b="0" i="1">
                            <a:latin typeface="Cambria Math" panose="02040503050406030204" pitchFamily="18" charset="0"/>
                          </a:rPr>
                          <m:t>𝐻𝑢𝑚𝑎𝑛𝑒𝑥</m:t>
                        </m:r>
                      </m:sub>
                    </m:sSub>
                    <m:r>
                      <a:rPr lang="es-AR" sz="1200" b="0" i="1">
                        <a:latin typeface="Cambria Math" panose="02040503050406030204" pitchFamily="18" charset="0"/>
                      </a:rPr>
                      <m:t>=0,5</m:t>
                    </m:r>
                    <m:sSub>
                      <m:sSubPr>
                        <m:ctrlPr>
                          <a:rPr lang="es-AR" sz="1200" b="0" i="1">
                            <a:latin typeface="Cambria Math" panose="02040503050406030204" pitchFamily="18" charset="0"/>
                          </a:rPr>
                        </m:ctrlPr>
                      </m:sSubPr>
                      <m:e>
                        <m:r>
                          <a:rPr lang="es-AR" sz="1200" b="0" i="1">
                            <a:latin typeface="Cambria Math" panose="02040503050406030204" pitchFamily="18" charset="0"/>
                            <a:ea typeface="Cambria Math" panose="02040503050406030204" pitchFamily="18" charset="0"/>
                          </a:rPr>
                          <m:t>𝜎</m:t>
                        </m:r>
                      </m:e>
                      <m:sub>
                        <m:r>
                          <a:rPr lang="es-AR" sz="1200" b="0" i="1">
                            <a:latin typeface="Cambria Math" panose="02040503050406030204" pitchFamily="18" charset="0"/>
                          </a:rPr>
                          <m:t>𝐵𝑒𝑠𝑡</m:t>
                        </m:r>
                      </m:sub>
                    </m:sSub>
                    <m:r>
                      <a:rPr lang="es-AR" sz="1200" b="0" i="1">
                        <a:latin typeface="Cambria Math" panose="02040503050406030204" pitchFamily="18" charset="0"/>
                      </a:rPr>
                      <m:t>=0,0945 ó 9,45%</m:t>
                    </m:r>
                  </m:oMath>
                </m:oMathPara>
              </a14:m>
              <a:endParaRPr lang="es-AR" sz="1200"/>
            </a:p>
          </xdr:txBody>
        </xdr:sp>
      </mc:Choice>
      <mc:Fallback xmlns="">
        <xdr:sp macro="" textlink="">
          <xdr:nvSpPr>
            <xdr:cNvPr id="17" name="CuadroTexto 6">
              <a:extLst>
                <a:ext uri="{FF2B5EF4-FFF2-40B4-BE49-F238E27FC236}">
                  <a16:creationId xmlns:a16="http://schemas.microsoft.com/office/drawing/2014/main" id="{844915B4-3699-F742-BC9C-084E0C4EF179}"/>
                </a:ext>
              </a:extLst>
            </xdr:cNvPr>
            <xdr:cNvSpPr txBox="1"/>
          </xdr:nvSpPr>
          <xdr:spPr>
            <a:xfrm>
              <a:off x="2159000" y="13820775"/>
              <a:ext cx="3022600" cy="1878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i="0">
                  <a:latin typeface="Cambria Math" panose="02040503050406030204" pitchFamily="18" charset="0"/>
                  <a:ea typeface="Cambria Math" panose="02040503050406030204" pitchFamily="18" charset="0"/>
                </a:rPr>
                <a:t>𝜎_</a:t>
              </a:r>
              <a:r>
                <a:rPr lang="es-AR" sz="1200" b="0" i="0">
                  <a:latin typeface="Cambria Math" panose="02040503050406030204" pitchFamily="18" charset="0"/>
                </a:rPr>
                <a:t>𝐻𝑢𝑚𝑎𝑛𝑒𝑥=0,5</a:t>
              </a:r>
              <a:r>
                <a:rPr lang="es-AR" sz="1200" b="0" i="0">
                  <a:latin typeface="Cambria Math" panose="02040503050406030204" pitchFamily="18" charset="0"/>
                  <a:ea typeface="Cambria Math" panose="02040503050406030204" pitchFamily="18" charset="0"/>
                </a:rPr>
                <a:t>𝜎_</a:t>
              </a:r>
              <a:r>
                <a:rPr lang="es-AR" sz="1200" b="0" i="0">
                  <a:latin typeface="Cambria Math" panose="02040503050406030204" pitchFamily="18" charset="0"/>
                </a:rPr>
                <a:t>𝐵𝑒𝑠𝑡=0,0945 ó 9,45%</a:t>
              </a:r>
              <a:endParaRPr lang="es-AR" sz="1200"/>
            </a:p>
          </xdr:txBody>
        </xdr:sp>
      </mc:Fallback>
    </mc:AlternateContent>
    <xdr:clientData/>
  </xdr:twoCellAnchor>
  <xdr:twoCellAnchor>
    <xdr:from>
      <xdr:col>2</xdr:col>
      <xdr:colOff>1</xdr:colOff>
      <xdr:row>72</xdr:row>
      <xdr:rowOff>0</xdr:rowOff>
    </xdr:from>
    <xdr:to>
      <xdr:col>2</xdr:col>
      <xdr:colOff>1181101</xdr:colOff>
      <xdr:row>72</xdr:row>
      <xdr:rowOff>187872</xdr:rowOff>
    </xdr:to>
    <mc:AlternateContent xmlns:mc="http://schemas.openxmlformats.org/markup-compatibility/2006" xmlns:a14="http://schemas.microsoft.com/office/drawing/2010/main">
      <mc:Choice Requires="a14">
        <xdr:sp macro="" textlink="">
          <xdr:nvSpPr>
            <xdr:cNvPr id="18" name="CuadroTexto 6">
              <a:extLst>
                <a:ext uri="{FF2B5EF4-FFF2-40B4-BE49-F238E27FC236}">
                  <a16:creationId xmlns:a16="http://schemas.microsoft.com/office/drawing/2014/main" id="{F2F745C7-B47D-C641-8AF8-C93ED61A738D}"/>
                </a:ext>
              </a:extLst>
            </xdr:cNvPr>
            <xdr:cNvSpPr txBox="1"/>
          </xdr:nvSpPr>
          <xdr:spPr>
            <a:xfrm>
              <a:off x="2159001" y="14325600"/>
              <a:ext cx="1079500" cy="1878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es-AR" sz="1200" i="1">
                            <a:latin typeface="Cambria Math" panose="02040503050406030204" pitchFamily="18" charset="0"/>
                          </a:rPr>
                        </m:ctrlPr>
                      </m:sSubPr>
                      <m:e>
                        <m:r>
                          <a:rPr lang="es-AR" sz="1200" i="1">
                            <a:latin typeface="Cambria Math" panose="02040503050406030204" pitchFamily="18" charset="0"/>
                            <a:ea typeface="Cambria Math" panose="02040503050406030204" pitchFamily="18" charset="0"/>
                          </a:rPr>
                          <m:t>𝜎</m:t>
                        </m:r>
                      </m:e>
                      <m:sub>
                        <m:r>
                          <a:rPr lang="es-AR" sz="1200" b="0" i="1">
                            <a:latin typeface="Cambria Math" panose="02040503050406030204" pitchFamily="18" charset="0"/>
                          </a:rPr>
                          <m:t>𝐻𝑢𝑚𝑎𝑛𝑒𝑥</m:t>
                        </m:r>
                      </m:sub>
                    </m:sSub>
                    <m:r>
                      <a:rPr lang="es-AR" sz="1200" b="0" i="1">
                        <a:latin typeface="Cambria Math" panose="02040503050406030204" pitchFamily="18" charset="0"/>
                      </a:rPr>
                      <m:t>=</m:t>
                    </m:r>
                  </m:oMath>
                </m:oMathPara>
              </a14:m>
              <a:endParaRPr lang="es-AR" sz="1200"/>
            </a:p>
          </xdr:txBody>
        </xdr:sp>
      </mc:Choice>
      <mc:Fallback xmlns="">
        <xdr:sp macro="" textlink="">
          <xdr:nvSpPr>
            <xdr:cNvPr id="18" name="CuadroTexto 6">
              <a:extLst>
                <a:ext uri="{FF2B5EF4-FFF2-40B4-BE49-F238E27FC236}">
                  <a16:creationId xmlns:a16="http://schemas.microsoft.com/office/drawing/2014/main" id="{F2F745C7-B47D-C641-8AF8-C93ED61A738D}"/>
                </a:ext>
              </a:extLst>
            </xdr:cNvPr>
            <xdr:cNvSpPr txBox="1"/>
          </xdr:nvSpPr>
          <xdr:spPr>
            <a:xfrm>
              <a:off x="2159001" y="14325600"/>
              <a:ext cx="1079500" cy="1878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i="0">
                  <a:latin typeface="Cambria Math" panose="02040503050406030204" pitchFamily="18" charset="0"/>
                  <a:ea typeface="Cambria Math" panose="02040503050406030204" pitchFamily="18" charset="0"/>
                </a:rPr>
                <a:t>𝜎_</a:t>
              </a:r>
              <a:r>
                <a:rPr lang="es-AR" sz="1200" b="0" i="0">
                  <a:latin typeface="Cambria Math" panose="02040503050406030204" pitchFamily="18" charset="0"/>
                </a:rPr>
                <a:t>𝐻𝑢𝑚𝑎𝑛𝑒𝑥=</a:t>
              </a:r>
              <a:endParaRPr lang="es-AR" sz="1200"/>
            </a:p>
          </xdr:txBody>
        </xdr:sp>
      </mc:Fallback>
    </mc:AlternateContent>
    <xdr:clientData/>
  </xdr:twoCellAnchor>
  <xdr:twoCellAnchor>
    <xdr:from>
      <xdr:col>2</xdr:col>
      <xdr:colOff>0</xdr:colOff>
      <xdr:row>40</xdr:row>
      <xdr:rowOff>0</xdr:rowOff>
    </xdr:from>
    <xdr:to>
      <xdr:col>2</xdr:col>
      <xdr:colOff>723900</xdr:colOff>
      <xdr:row>40</xdr:row>
      <xdr:rowOff>187872</xdr:rowOff>
    </xdr:to>
    <mc:AlternateContent xmlns:mc="http://schemas.openxmlformats.org/markup-compatibility/2006" xmlns:a14="http://schemas.microsoft.com/office/drawing/2010/main">
      <mc:Choice Requires="a14">
        <xdr:sp macro="" textlink="">
          <xdr:nvSpPr>
            <xdr:cNvPr id="19" name="CuadroTexto 5">
              <a:extLst>
                <a:ext uri="{FF2B5EF4-FFF2-40B4-BE49-F238E27FC236}">
                  <a16:creationId xmlns:a16="http://schemas.microsoft.com/office/drawing/2014/main" id="{11F1A60A-1821-1C4C-9411-70174BD8F65D}"/>
                </a:ext>
              </a:extLst>
            </xdr:cNvPr>
            <xdr:cNvSpPr txBox="1"/>
          </xdr:nvSpPr>
          <xdr:spPr>
            <a:xfrm>
              <a:off x="2159000" y="7962900"/>
              <a:ext cx="723900" cy="1878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es-AR" sz="1200" b="0" i="1">
                            <a:latin typeface="Cambria Math" panose="02040503050406030204" pitchFamily="18" charset="0"/>
                          </a:rPr>
                        </m:ctrlPr>
                      </m:sSubPr>
                      <m:e>
                        <m:r>
                          <a:rPr lang="es-AR" sz="1200" b="0" i="1">
                            <a:latin typeface="Cambria Math" panose="02040503050406030204" pitchFamily="18" charset="0"/>
                            <a:ea typeface="Cambria Math" panose="02040503050406030204" pitchFamily="18" charset="0"/>
                          </a:rPr>
                          <m:t>𝜎</m:t>
                        </m:r>
                      </m:e>
                      <m:sub>
                        <m:r>
                          <a:rPr lang="es-AR" sz="1200" b="0" i="1">
                            <a:latin typeface="Cambria Math" panose="02040503050406030204" pitchFamily="18" charset="0"/>
                          </a:rPr>
                          <m:t>𝐵𝑒𝑠𝑡</m:t>
                        </m:r>
                      </m:sub>
                    </m:sSub>
                    <m:r>
                      <a:rPr lang="es-AR" sz="1200" b="0" i="1">
                        <a:latin typeface="Cambria Math" panose="02040503050406030204" pitchFamily="18" charset="0"/>
                      </a:rPr>
                      <m:t>=</m:t>
                    </m:r>
                  </m:oMath>
                </m:oMathPara>
              </a14:m>
              <a:endParaRPr lang="es-AR" sz="1200"/>
            </a:p>
          </xdr:txBody>
        </xdr:sp>
      </mc:Choice>
      <mc:Fallback xmlns="">
        <xdr:sp macro="" textlink="">
          <xdr:nvSpPr>
            <xdr:cNvPr id="19" name="CuadroTexto 5">
              <a:extLst>
                <a:ext uri="{FF2B5EF4-FFF2-40B4-BE49-F238E27FC236}">
                  <a16:creationId xmlns:a16="http://schemas.microsoft.com/office/drawing/2014/main" id="{11F1A60A-1821-1C4C-9411-70174BD8F65D}"/>
                </a:ext>
              </a:extLst>
            </xdr:cNvPr>
            <xdr:cNvSpPr txBox="1"/>
          </xdr:nvSpPr>
          <xdr:spPr>
            <a:xfrm>
              <a:off x="2159000" y="7962900"/>
              <a:ext cx="723900" cy="1878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b="0" i="0">
                  <a:latin typeface="Cambria Math" panose="02040503050406030204" pitchFamily="18" charset="0"/>
                  <a:ea typeface="Cambria Math" panose="02040503050406030204" pitchFamily="18" charset="0"/>
                </a:rPr>
                <a:t>𝜎_</a:t>
              </a:r>
              <a:r>
                <a:rPr lang="es-AR" sz="1200" b="0" i="0">
                  <a:latin typeface="Cambria Math" panose="02040503050406030204" pitchFamily="18" charset="0"/>
                </a:rPr>
                <a:t>𝐵𝑒𝑠𝑡=</a:t>
              </a:r>
              <a:endParaRPr lang="es-AR" sz="1200"/>
            </a:p>
          </xdr:txBody>
        </xdr:sp>
      </mc:Fallback>
    </mc:AlternateContent>
    <xdr:clientData/>
  </xdr:twoCellAnchor>
  <xdr:twoCellAnchor>
    <xdr:from>
      <xdr:col>3</xdr:col>
      <xdr:colOff>1314450</xdr:colOff>
      <xdr:row>85</xdr:row>
      <xdr:rowOff>9525</xdr:rowOff>
    </xdr:from>
    <xdr:to>
      <xdr:col>4</xdr:col>
      <xdr:colOff>333375</xdr:colOff>
      <xdr:row>86</xdr:row>
      <xdr:rowOff>47625</xdr:rowOff>
    </xdr:to>
    <xdr:cxnSp macro="">
      <xdr:nvCxnSpPr>
        <xdr:cNvPr id="20" name="Conector recto de flecha 25">
          <a:extLst>
            <a:ext uri="{FF2B5EF4-FFF2-40B4-BE49-F238E27FC236}">
              <a16:creationId xmlns:a16="http://schemas.microsoft.com/office/drawing/2014/main" id="{2063E70C-43A9-2940-A730-251A3F3DCBCF}"/>
            </a:ext>
          </a:extLst>
        </xdr:cNvPr>
        <xdr:cNvCxnSpPr/>
      </xdr:nvCxnSpPr>
      <xdr:spPr>
        <a:xfrm>
          <a:off x="4552950" y="16849725"/>
          <a:ext cx="619125" cy="2413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847726</xdr:colOff>
      <xdr:row>85</xdr:row>
      <xdr:rowOff>9525</xdr:rowOff>
    </xdr:from>
    <xdr:to>
      <xdr:col>3</xdr:col>
      <xdr:colOff>1314450</xdr:colOff>
      <xdr:row>86</xdr:row>
      <xdr:rowOff>47625</xdr:rowOff>
    </xdr:to>
    <xdr:cxnSp macro="">
      <xdr:nvCxnSpPr>
        <xdr:cNvPr id="21" name="Conector recto de flecha 26">
          <a:extLst>
            <a:ext uri="{FF2B5EF4-FFF2-40B4-BE49-F238E27FC236}">
              <a16:creationId xmlns:a16="http://schemas.microsoft.com/office/drawing/2014/main" id="{BDB902A4-D611-D14E-9267-A964003F4A03}"/>
            </a:ext>
          </a:extLst>
        </xdr:cNvPr>
        <xdr:cNvCxnSpPr/>
      </xdr:nvCxnSpPr>
      <xdr:spPr>
        <a:xfrm flipH="1">
          <a:off x="4086226" y="16849725"/>
          <a:ext cx="466724" cy="2413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695326</xdr:colOff>
      <xdr:row>85</xdr:row>
      <xdr:rowOff>38100</xdr:rowOff>
    </xdr:from>
    <xdr:to>
      <xdr:col>5</xdr:col>
      <xdr:colOff>704850</xdr:colOff>
      <xdr:row>86</xdr:row>
      <xdr:rowOff>142875</xdr:rowOff>
    </xdr:to>
    <xdr:cxnSp macro="">
      <xdr:nvCxnSpPr>
        <xdr:cNvPr id="22" name="Conector recto de flecha 27">
          <a:extLst>
            <a:ext uri="{FF2B5EF4-FFF2-40B4-BE49-F238E27FC236}">
              <a16:creationId xmlns:a16="http://schemas.microsoft.com/office/drawing/2014/main" id="{FCBFA50F-EA17-514A-9C3F-98C6E43E04E1}"/>
            </a:ext>
          </a:extLst>
        </xdr:cNvPr>
        <xdr:cNvCxnSpPr/>
      </xdr:nvCxnSpPr>
      <xdr:spPr>
        <a:xfrm>
          <a:off x="6664326" y="16878300"/>
          <a:ext cx="9524" cy="3079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685800</xdr:colOff>
      <xdr:row>211</xdr:row>
      <xdr:rowOff>0</xdr:rowOff>
    </xdr:from>
    <xdr:to>
      <xdr:col>3</xdr:col>
      <xdr:colOff>1143000</xdr:colOff>
      <xdr:row>212</xdr:row>
      <xdr:rowOff>60915</xdr:rowOff>
    </xdr:to>
    <mc:AlternateContent xmlns:mc="http://schemas.openxmlformats.org/markup-compatibility/2006" xmlns:a14="http://schemas.microsoft.com/office/drawing/2010/main">
      <mc:Choice Requires="a14">
        <xdr:sp macro="" textlink="">
          <xdr:nvSpPr>
            <xdr:cNvPr id="23" name="CuadroTexto 7">
              <a:extLst>
                <a:ext uri="{FF2B5EF4-FFF2-40B4-BE49-F238E27FC236}">
                  <a16:creationId xmlns:a16="http://schemas.microsoft.com/office/drawing/2014/main" id="{AEA4792E-5BB1-4143-9818-9B885086B5C7}"/>
                </a:ext>
              </a:extLst>
            </xdr:cNvPr>
            <xdr:cNvSpPr txBox="1"/>
          </xdr:nvSpPr>
          <xdr:spPr>
            <a:xfrm>
              <a:off x="1562100" y="41643300"/>
              <a:ext cx="2819400" cy="251415"/>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es-AR" sz="1400" i="1">
                            <a:latin typeface="Cambria Math" panose="02040503050406030204" pitchFamily="18" charset="0"/>
                          </a:rPr>
                        </m:ctrlPr>
                      </m:sSubSupPr>
                      <m:e>
                        <m:r>
                          <a:rPr lang="es-AR" sz="1400" i="1">
                            <a:latin typeface="Cambria Math" panose="02040503050406030204" pitchFamily="18" charset="0"/>
                            <a:ea typeface="Cambria Math" panose="02040503050406030204" pitchFamily="18" charset="0"/>
                          </a:rPr>
                          <m:t>𝜎</m:t>
                        </m:r>
                      </m:e>
                      <m:sub>
                        <m:r>
                          <a:rPr lang="es-AR" sz="1400" b="0" i="1">
                            <a:latin typeface="Cambria Math" panose="02040503050406030204" pitchFamily="18" charset="0"/>
                          </a:rPr>
                          <m:t>𝑐</m:t>
                        </m:r>
                      </m:sub>
                      <m:sup>
                        <m:r>
                          <a:rPr lang="es-AR" sz="1400" b="0" i="1">
                            <a:latin typeface="Cambria Math" panose="02040503050406030204" pitchFamily="18" charset="0"/>
                          </a:rPr>
                          <m:t>2</m:t>
                        </m:r>
                      </m:sup>
                    </m:sSubSup>
                    <m:r>
                      <a:rPr lang="es-AR" sz="1400" b="0" i="1">
                        <a:latin typeface="Cambria Math" panose="02040503050406030204" pitchFamily="18" charset="0"/>
                      </a:rPr>
                      <m:t>=</m:t>
                    </m:r>
                    <m:sSubSup>
                      <m:sSubSupPr>
                        <m:ctrlPr>
                          <a:rPr lang="es-AR" sz="1400" b="0" i="1">
                            <a:latin typeface="Cambria Math" panose="02040503050406030204" pitchFamily="18" charset="0"/>
                          </a:rPr>
                        </m:ctrlPr>
                      </m:sSubSupPr>
                      <m:e>
                        <m:r>
                          <a:rPr lang="es-AR" sz="1400" b="0" i="1">
                            <a:latin typeface="Cambria Math" panose="02040503050406030204" pitchFamily="18" charset="0"/>
                            <a:ea typeface="Cambria Math" panose="02040503050406030204" pitchFamily="18" charset="0"/>
                          </a:rPr>
                          <m:t>𝜔</m:t>
                        </m:r>
                      </m:e>
                      <m:sub>
                        <m:r>
                          <a:rPr lang="es-AR" sz="1400" b="0" i="1">
                            <a:latin typeface="Cambria Math" panose="02040503050406030204" pitchFamily="18" charset="0"/>
                          </a:rPr>
                          <m:t>𝑖</m:t>
                        </m:r>
                      </m:sub>
                      <m:sup>
                        <m:r>
                          <a:rPr lang="es-AR" sz="1400" b="0" i="1">
                            <a:latin typeface="Cambria Math" panose="02040503050406030204" pitchFamily="18" charset="0"/>
                          </a:rPr>
                          <m:t>2</m:t>
                        </m:r>
                      </m:sup>
                    </m:sSubSup>
                    <m:sSubSup>
                      <m:sSubSupPr>
                        <m:ctrlPr>
                          <a:rPr lang="es-AR" sz="1400" b="0" i="1">
                            <a:latin typeface="Cambria Math" panose="02040503050406030204" pitchFamily="18" charset="0"/>
                          </a:rPr>
                        </m:ctrlPr>
                      </m:sSubSupPr>
                      <m:e>
                        <m:r>
                          <a:rPr lang="es-AR" sz="1400" b="0" i="1">
                            <a:latin typeface="Cambria Math" panose="02040503050406030204" pitchFamily="18" charset="0"/>
                            <a:ea typeface="Cambria Math" panose="02040503050406030204" pitchFamily="18" charset="0"/>
                          </a:rPr>
                          <m:t>𝜎</m:t>
                        </m:r>
                      </m:e>
                      <m:sub>
                        <m:r>
                          <a:rPr lang="es-AR" sz="1400" b="0" i="1">
                            <a:latin typeface="Cambria Math" panose="02040503050406030204" pitchFamily="18" charset="0"/>
                          </a:rPr>
                          <m:t>𝑖</m:t>
                        </m:r>
                      </m:sub>
                      <m:sup>
                        <m:r>
                          <a:rPr lang="es-AR" sz="1400" b="0" i="1">
                            <a:latin typeface="Cambria Math" panose="02040503050406030204" pitchFamily="18" charset="0"/>
                          </a:rPr>
                          <m:t>2</m:t>
                        </m:r>
                      </m:sup>
                    </m:sSubSup>
                    <m:r>
                      <a:rPr lang="es-AR" sz="1400" b="0" i="1">
                        <a:latin typeface="Cambria Math" panose="02040503050406030204" pitchFamily="18" charset="0"/>
                      </a:rPr>
                      <m:t>+</m:t>
                    </m:r>
                    <m:sSubSup>
                      <m:sSubSupPr>
                        <m:ctrlPr>
                          <a:rPr lang="es-AR" sz="1400" b="0" i="1">
                            <a:latin typeface="Cambria Math" panose="02040503050406030204" pitchFamily="18" charset="0"/>
                          </a:rPr>
                        </m:ctrlPr>
                      </m:sSubSupPr>
                      <m:e>
                        <m:r>
                          <a:rPr lang="es-AR" sz="1400" b="0" i="1">
                            <a:latin typeface="Cambria Math" panose="02040503050406030204" pitchFamily="18" charset="0"/>
                            <a:ea typeface="Cambria Math" panose="02040503050406030204" pitchFamily="18" charset="0"/>
                          </a:rPr>
                          <m:t>𝜔</m:t>
                        </m:r>
                      </m:e>
                      <m:sub>
                        <m:r>
                          <a:rPr lang="es-AR" sz="1400" b="0" i="1">
                            <a:latin typeface="Cambria Math" panose="02040503050406030204" pitchFamily="18" charset="0"/>
                          </a:rPr>
                          <m:t>𝑗</m:t>
                        </m:r>
                      </m:sub>
                      <m:sup>
                        <m:r>
                          <a:rPr lang="es-AR" sz="1400" b="0" i="1">
                            <a:latin typeface="Cambria Math" panose="02040503050406030204" pitchFamily="18" charset="0"/>
                          </a:rPr>
                          <m:t>2</m:t>
                        </m:r>
                      </m:sup>
                    </m:sSubSup>
                    <m:sSubSup>
                      <m:sSubSupPr>
                        <m:ctrlPr>
                          <a:rPr lang="es-AR" sz="1400" b="0" i="1">
                            <a:latin typeface="Cambria Math" panose="02040503050406030204" pitchFamily="18" charset="0"/>
                          </a:rPr>
                        </m:ctrlPr>
                      </m:sSubSupPr>
                      <m:e>
                        <m:r>
                          <a:rPr lang="es-AR" sz="1400" b="0" i="1">
                            <a:latin typeface="Cambria Math" panose="02040503050406030204" pitchFamily="18" charset="0"/>
                            <a:ea typeface="Cambria Math" panose="02040503050406030204" pitchFamily="18" charset="0"/>
                          </a:rPr>
                          <m:t>𝜎</m:t>
                        </m:r>
                      </m:e>
                      <m:sub>
                        <m:r>
                          <a:rPr lang="es-AR" sz="1400" b="0" i="1">
                            <a:latin typeface="Cambria Math" panose="02040503050406030204" pitchFamily="18" charset="0"/>
                          </a:rPr>
                          <m:t>𝑗</m:t>
                        </m:r>
                      </m:sub>
                      <m:sup>
                        <m:r>
                          <a:rPr lang="es-AR" sz="1400" b="0" i="1">
                            <a:latin typeface="Cambria Math" panose="02040503050406030204" pitchFamily="18" charset="0"/>
                          </a:rPr>
                          <m:t>2</m:t>
                        </m:r>
                      </m:sup>
                    </m:sSubSup>
                    <m:r>
                      <a:rPr lang="es-AR" sz="1400" b="0" i="1">
                        <a:latin typeface="Cambria Math" panose="02040503050406030204" pitchFamily="18" charset="0"/>
                      </a:rPr>
                      <m:t>+2</m:t>
                    </m:r>
                    <m:sSub>
                      <m:sSubPr>
                        <m:ctrlPr>
                          <a:rPr lang="es-AR" sz="1400" b="0" i="1">
                            <a:latin typeface="Cambria Math" panose="02040503050406030204" pitchFamily="18" charset="0"/>
                          </a:rPr>
                        </m:ctrlPr>
                      </m:sSubPr>
                      <m:e>
                        <m:r>
                          <a:rPr lang="es-AR" sz="1400" b="0" i="1">
                            <a:latin typeface="Cambria Math" panose="02040503050406030204" pitchFamily="18" charset="0"/>
                            <a:ea typeface="Cambria Math" panose="02040503050406030204" pitchFamily="18" charset="0"/>
                          </a:rPr>
                          <m:t>𝜔</m:t>
                        </m:r>
                      </m:e>
                      <m:sub>
                        <m:r>
                          <a:rPr lang="es-AR" sz="1400" b="0" i="1">
                            <a:latin typeface="Cambria Math" panose="02040503050406030204" pitchFamily="18" charset="0"/>
                          </a:rPr>
                          <m:t>𝑖</m:t>
                        </m:r>
                      </m:sub>
                    </m:sSub>
                    <m:sSub>
                      <m:sSubPr>
                        <m:ctrlPr>
                          <a:rPr lang="es-AR" sz="1400" b="0" i="1">
                            <a:latin typeface="Cambria Math" panose="02040503050406030204" pitchFamily="18" charset="0"/>
                          </a:rPr>
                        </m:ctrlPr>
                      </m:sSubPr>
                      <m:e>
                        <m:r>
                          <a:rPr lang="es-AR" sz="1400" b="0" i="1">
                            <a:latin typeface="Cambria Math" panose="02040503050406030204" pitchFamily="18" charset="0"/>
                            <a:ea typeface="Cambria Math" panose="02040503050406030204" pitchFamily="18" charset="0"/>
                          </a:rPr>
                          <m:t>𝜔</m:t>
                        </m:r>
                      </m:e>
                      <m:sub>
                        <m:r>
                          <a:rPr lang="es-AR" sz="1400" b="0" i="1">
                            <a:latin typeface="Cambria Math" panose="02040503050406030204" pitchFamily="18" charset="0"/>
                          </a:rPr>
                          <m:t>𝑗</m:t>
                        </m:r>
                      </m:sub>
                    </m:sSub>
                    <m:sSub>
                      <m:sSubPr>
                        <m:ctrlPr>
                          <a:rPr lang="es-AR" sz="1400" b="0" i="1">
                            <a:latin typeface="Cambria Math" panose="02040503050406030204" pitchFamily="18" charset="0"/>
                          </a:rPr>
                        </m:ctrlPr>
                      </m:sSubPr>
                      <m:e>
                        <m:r>
                          <a:rPr lang="es-AR" sz="1400" b="0" i="1">
                            <a:latin typeface="Cambria Math" panose="02040503050406030204" pitchFamily="18" charset="0"/>
                            <a:ea typeface="Cambria Math" panose="02040503050406030204" pitchFamily="18" charset="0"/>
                          </a:rPr>
                          <m:t>𝜎</m:t>
                        </m:r>
                      </m:e>
                      <m:sub>
                        <m:r>
                          <a:rPr lang="es-AR" sz="1400" b="0" i="1">
                            <a:latin typeface="Cambria Math" panose="02040503050406030204" pitchFamily="18" charset="0"/>
                          </a:rPr>
                          <m:t>𝑖𝑗</m:t>
                        </m:r>
                      </m:sub>
                    </m:sSub>
                  </m:oMath>
                </m:oMathPara>
              </a14:m>
              <a:endParaRPr lang="es-AR" sz="1400"/>
            </a:p>
          </xdr:txBody>
        </xdr:sp>
      </mc:Choice>
      <mc:Fallback xmlns="">
        <xdr:sp macro="" textlink="">
          <xdr:nvSpPr>
            <xdr:cNvPr id="23" name="CuadroTexto 7">
              <a:extLst>
                <a:ext uri="{FF2B5EF4-FFF2-40B4-BE49-F238E27FC236}">
                  <a16:creationId xmlns:a16="http://schemas.microsoft.com/office/drawing/2014/main" id="{AEA4792E-5BB1-4143-9818-9B885086B5C7}"/>
                </a:ext>
              </a:extLst>
            </xdr:cNvPr>
            <xdr:cNvSpPr txBox="1"/>
          </xdr:nvSpPr>
          <xdr:spPr>
            <a:xfrm>
              <a:off x="1562100" y="41643300"/>
              <a:ext cx="2819400" cy="251415"/>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400" i="0">
                  <a:latin typeface="Cambria Math" panose="02040503050406030204" pitchFamily="18" charset="0"/>
                  <a:ea typeface="Cambria Math" panose="02040503050406030204" pitchFamily="18" charset="0"/>
                </a:rPr>
                <a:t>𝜎_</a:t>
              </a:r>
              <a:r>
                <a:rPr lang="es-AR" sz="1400" b="0" i="0">
                  <a:latin typeface="Cambria Math" panose="02040503050406030204" pitchFamily="18" charset="0"/>
                </a:rPr>
                <a:t>𝑐^2=</a:t>
              </a:r>
              <a:r>
                <a:rPr lang="es-AR" sz="1400" b="0" i="0">
                  <a:latin typeface="Cambria Math" panose="02040503050406030204" pitchFamily="18" charset="0"/>
                  <a:ea typeface="Cambria Math" panose="02040503050406030204" pitchFamily="18" charset="0"/>
                </a:rPr>
                <a:t>𝜔_</a:t>
              </a:r>
              <a:r>
                <a:rPr lang="es-AR" sz="1400" b="0" i="0">
                  <a:latin typeface="Cambria Math" panose="02040503050406030204" pitchFamily="18" charset="0"/>
                </a:rPr>
                <a:t>𝑖^2 </a:t>
              </a:r>
              <a:r>
                <a:rPr lang="es-AR" sz="1400" b="0" i="0">
                  <a:latin typeface="Cambria Math" panose="02040503050406030204" pitchFamily="18" charset="0"/>
                  <a:ea typeface="Cambria Math" panose="02040503050406030204" pitchFamily="18" charset="0"/>
                </a:rPr>
                <a:t>𝜎_</a:t>
              </a:r>
              <a:r>
                <a:rPr lang="es-AR" sz="1400" b="0" i="0">
                  <a:latin typeface="Cambria Math" panose="02040503050406030204" pitchFamily="18" charset="0"/>
                </a:rPr>
                <a:t>𝑖^2+</a:t>
              </a:r>
              <a:r>
                <a:rPr lang="es-AR" sz="1400" b="0" i="0">
                  <a:latin typeface="Cambria Math" panose="02040503050406030204" pitchFamily="18" charset="0"/>
                  <a:ea typeface="Cambria Math" panose="02040503050406030204" pitchFamily="18" charset="0"/>
                </a:rPr>
                <a:t>𝜔_</a:t>
              </a:r>
              <a:r>
                <a:rPr lang="es-AR" sz="1400" b="0" i="0">
                  <a:latin typeface="Cambria Math" panose="02040503050406030204" pitchFamily="18" charset="0"/>
                </a:rPr>
                <a:t>𝑗^2 </a:t>
              </a:r>
              <a:r>
                <a:rPr lang="es-AR" sz="1400" b="0" i="0">
                  <a:latin typeface="Cambria Math" panose="02040503050406030204" pitchFamily="18" charset="0"/>
                  <a:ea typeface="Cambria Math" panose="02040503050406030204" pitchFamily="18" charset="0"/>
                </a:rPr>
                <a:t>𝜎_</a:t>
              </a:r>
              <a:r>
                <a:rPr lang="es-AR" sz="1400" b="0" i="0">
                  <a:latin typeface="Cambria Math" panose="02040503050406030204" pitchFamily="18" charset="0"/>
                </a:rPr>
                <a:t>𝑗^2+2</a:t>
              </a:r>
              <a:r>
                <a:rPr lang="es-AR" sz="1400" b="0" i="0">
                  <a:latin typeface="Cambria Math" panose="02040503050406030204" pitchFamily="18" charset="0"/>
                  <a:ea typeface="Cambria Math" panose="02040503050406030204" pitchFamily="18" charset="0"/>
                </a:rPr>
                <a:t>𝜔_</a:t>
              </a:r>
              <a:r>
                <a:rPr lang="es-AR" sz="1400" b="0" i="0">
                  <a:latin typeface="Cambria Math" panose="02040503050406030204" pitchFamily="18" charset="0"/>
                </a:rPr>
                <a:t>𝑖 </a:t>
              </a:r>
              <a:r>
                <a:rPr lang="es-AR" sz="1400" b="0" i="0">
                  <a:latin typeface="Cambria Math" panose="02040503050406030204" pitchFamily="18" charset="0"/>
                  <a:ea typeface="Cambria Math" panose="02040503050406030204" pitchFamily="18" charset="0"/>
                </a:rPr>
                <a:t>𝜔_</a:t>
              </a:r>
              <a:r>
                <a:rPr lang="es-AR" sz="1400" b="0" i="0">
                  <a:latin typeface="Cambria Math" panose="02040503050406030204" pitchFamily="18" charset="0"/>
                </a:rPr>
                <a:t>𝑗 </a:t>
              </a:r>
              <a:r>
                <a:rPr lang="es-AR" sz="1400" b="0" i="0">
                  <a:latin typeface="Cambria Math" panose="02040503050406030204" pitchFamily="18" charset="0"/>
                  <a:ea typeface="Cambria Math" panose="02040503050406030204" pitchFamily="18" charset="0"/>
                </a:rPr>
                <a:t>𝜎_</a:t>
              </a:r>
              <a:r>
                <a:rPr lang="es-AR" sz="1400" b="0" i="0">
                  <a:latin typeface="Cambria Math" panose="02040503050406030204" pitchFamily="18" charset="0"/>
                </a:rPr>
                <a:t>𝑖𝑗</a:t>
              </a:r>
              <a:endParaRPr lang="es-AR" sz="1400"/>
            </a:p>
          </xdr:txBody>
        </xdr:sp>
      </mc:Fallback>
    </mc:AlternateContent>
    <xdr:clientData/>
  </xdr:twoCellAnchor>
  <xdr:twoCellAnchor>
    <xdr:from>
      <xdr:col>3</xdr:col>
      <xdr:colOff>1314450</xdr:colOff>
      <xdr:row>104</xdr:row>
      <xdr:rowOff>9525</xdr:rowOff>
    </xdr:from>
    <xdr:to>
      <xdr:col>4</xdr:col>
      <xdr:colOff>333375</xdr:colOff>
      <xdr:row>105</xdr:row>
      <xdr:rowOff>47625</xdr:rowOff>
    </xdr:to>
    <xdr:cxnSp macro="">
      <xdr:nvCxnSpPr>
        <xdr:cNvPr id="24" name="Conector recto de flecha 31">
          <a:extLst>
            <a:ext uri="{FF2B5EF4-FFF2-40B4-BE49-F238E27FC236}">
              <a16:creationId xmlns:a16="http://schemas.microsoft.com/office/drawing/2014/main" id="{99831FC8-C17F-C94D-BA0F-17664BAF3E5E}"/>
            </a:ext>
          </a:extLst>
        </xdr:cNvPr>
        <xdr:cNvCxnSpPr/>
      </xdr:nvCxnSpPr>
      <xdr:spPr>
        <a:xfrm>
          <a:off x="4552950" y="20735925"/>
          <a:ext cx="619125" cy="2413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847726</xdr:colOff>
      <xdr:row>104</xdr:row>
      <xdr:rowOff>0</xdr:rowOff>
    </xdr:from>
    <xdr:to>
      <xdr:col>3</xdr:col>
      <xdr:colOff>1323975</xdr:colOff>
      <xdr:row>105</xdr:row>
      <xdr:rowOff>47625</xdr:rowOff>
    </xdr:to>
    <xdr:cxnSp macro="">
      <xdr:nvCxnSpPr>
        <xdr:cNvPr id="25" name="Conector recto de flecha 32">
          <a:extLst>
            <a:ext uri="{FF2B5EF4-FFF2-40B4-BE49-F238E27FC236}">
              <a16:creationId xmlns:a16="http://schemas.microsoft.com/office/drawing/2014/main" id="{66BA31F1-4FFD-6E46-B145-E3152F32BE43}"/>
            </a:ext>
          </a:extLst>
        </xdr:cNvPr>
        <xdr:cNvCxnSpPr/>
      </xdr:nvCxnSpPr>
      <xdr:spPr>
        <a:xfrm flipH="1">
          <a:off x="4086226" y="20726400"/>
          <a:ext cx="476249" cy="25082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695326</xdr:colOff>
      <xdr:row>104</xdr:row>
      <xdr:rowOff>38100</xdr:rowOff>
    </xdr:from>
    <xdr:to>
      <xdr:col>5</xdr:col>
      <xdr:colOff>704850</xdr:colOff>
      <xdr:row>105</xdr:row>
      <xdr:rowOff>142875</xdr:rowOff>
    </xdr:to>
    <xdr:cxnSp macro="">
      <xdr:nvCxnSpPr>
        <xdr:cNvPr id="26" name="Conector recto de flecha 33">
          <a:extLst>
            <a:ext uri="{FF2B5EF4-FFF2-40B4-BE49-F238E27FC236}">
              <a16:creationId xmlns:a16="http://schemas.microsoft.com/office/drawing/2014/main" id="{8A66594A-D2A3-0A49-8F93-5307BFFD55A8}"/>
            </a:ext>
          </a:extLst>
        </xdr:cNvPr>
        <xdr:cNvCxnSpPr/>
      </xdr:nvCxnSpPr>
      <xdr:spPr>
        <a:xfrm>
          <a:off x="6664326" y="20764500"/>
          <a:ext cx="9524" cy="3079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95250</xdr:colOff>
      <xdr:row>120</xdr:row>
      <xdr:rowOff>85725</xdr:rowOff>
    </xdr:from>
    <xdr:to>
      <xdr:col>5</xdr:col>
      <xdr:colOff>714376</xdr:colOff>
      <xdr:row>120</xdr:row>
      <xdr:rowOff>104775</xdr:rowOff>
    </xdr:to>
    <xdr:cxnSp macro="">
      <xdr:nvCxnSpPr>
        <xdr:cNvPr id="27" name="Conector recto de flecha 34">
          <a:extLst>
            <a:ext uri="{FF2B5EF4-FFF2-40B4-BE49-F238E27FC236}">
              <a16:creationId xmlns:a16="http://schemas.microsoft.com/office/drawing/2014/main" id="{26477089-3F84-904C-A7FA-9A06B37131BB}"/>
            </a:ext>
          </a:extLst>
        </xdr:cNvPr>
        <xdr:cNvCxnSpPr/>
      </xdr:nvCxnSpPr>
      <xdr:spPr>
        <a:xfrm flipH="1">
          <a:off x="6064250" y="24126825"/>
          <a:ext cx="619126" cy="190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1314450</xdr:colOff>
      <xdr:row>59</xdr:row>
      <xdr:rowOff>9525</xdr:rowOff>
    </xdr:from>
    <xdr:to>
      <xdr:col>4</xdr:col>
      <xdr:colOff>333375</xdr:colOff>
      <xdr:row>60</xdr:row>
      <xdr:rowOff>47625</xdr:rowOff>
    </xdr:to>
    <xdr:cxnSp macro="">
      <xdr:nvCxnSpPr>
        <xdr:cNvPr id="28" name="Conector recto de flecha 35">
          <a:extLst>
            <a:ext uri="{FF2B5EF4-FFF2-40B4-BE49-F238E27FC236}">
              <a16:creationId xmlns:a16="http://schemas.microsoft.com/office/drawing/2014/main" id="{603C8E03-ED14-BA44-865C-5DCC1D0ED21B}"/>
            </a:ext>
          </a:extLst>
        </xdr:cNvPr>
        <xdr:cNvCxnSpPr/>
      </xdr:nvCxnSpPr>
      <xdr:spPr>
        <a:xfrm>
          <a:off x="4552950" y="11630025"/>
          <a:ext cx="619125" cy="2413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847726</xdr:colOff>
      <xdr:row>59</xdr:row>
      <xdr:rowOff>19050</xdr:rowOff>
    </xdr:from>
    <xdr:to>
      <xdr:col>3</xdr:col>
      <xdr:colOff>1314450</xdr:colOff>
      <xdr:row>60</xdr:row>
      <xdr:rowOff>47625</xdr:rowOff>
    </xdr:to>
    <xdr:cxnSp macro="">
      <xdr:nvCxnSpPr>
        <xdr:cNvPr id="29" name="Conector recto de flecha 36">
          <a:extLst>
            <a:ext uri="{FF2B5EF4-FFF2-40B4-BE49-F238E27FC236}">
              <a16:creationId xmlns:a16="http://schemas.microsoft.com/office/drawing/2014/main" id="{F376D9A2-5D5F-9C4C-83EE-51BEB79E35F3}"/>
            </a:ext>
          </a:extLst>
        </xdr:cNvPr>
        <xdr:cNvCxnSpPr/>
      </xdr:nvCxnSpPr>
      <xdr:spPr>
        <a:xfrm flipH="1">
          <a:off x="4086226" y="11639550"/>
          <a:ext cx="466724" cy="2317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695326</xdr:colOff>
      <xdr:row>59</xdr:row>
      <xdr:rowOff>38100</xdr:rowOff>
    </xdr:from>
    <xdr:to>
      <xdr:col>5</xdr:col>
      <xdr:colOff>704850</xdr:colOff>
      <xdr:row>60</xdr:row>
      <xdr:rowOff>142875</xdr:rowOff>
    </xdr:to>
    <xdr:cxnSp macro="">
      <xdr:nvCxnSpPr>
        <xdr:cNvPr id="30" name="Conector recto de flecha 37">
          <a:extLst>
            <a:ext uri="{FF2B5EF4-FFF2-40B4-BE49-F238E27FC236}">
              <a16:creationId xmlns:a16="http://schemas.microsoft.com/office/drawing/2014/main" id="{2ECBBA15-8C47-1542-86CD-B7EB3830B40A}"/>
            </a:ext>
          </a:extLst>
        </xdr:cNvPr>
        <xdr:cNvCxnSpPr/>
      </xdr:nvCxnSpPr>
      <xdr:spPr>
        <a:xfrm>
          <a:off x="6664326" y="11658600"/>
          <a:ext cx="9524" cy="3079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0</xdr:colOff>
      <xdr:row>74</xdr:row>
      <xdr:rowOff>0</xdr:rowOff>
    </xdr:from>
    <xdr:to>
      <xdr:col>2</xdr:col>
      <xdr:colOff>1181100</xdr:colOff>
      <xdr:row>74</xdr:row>
      <xdr:rowOff>187872</xdr:rowOff>
    </xdr:to>
    <mc:AlternateContent xmlns:mc="http://schemas.openxmlformats.org/markup-compatibility/2006" xmlns:a14="http://schemas.microsoft.com/office/drawing/2010/main">
      <mc:Choice Requires="a14">
        <xdr:sp macro="" textlink="">
          <xdr:nvSpPr>
            <xdr:cNvPr id="31" name="CuadroTexto 6">
              <a:extLst>
                <a:ext uri="{FF2B5EF4-FFF2-40B4-BE49-F238E27FC236}">
                  <a16:creationId xmlns:a16="http://schemas.microsoft.com/office/drawing/2014/main" id="{E0833159-5D3D-604C-9609-F2A60CCEC675}"/>
                </a:ext>
              </a:extLst>
            </xdr:cNvPr>
            <xdr:cNvSpPr txBox="1"/>
          </xdr:nvSpPr>
          <xdr:spPr>
            <a:xfrm>
              <a:off x="2159000" y="14706600"/>
              <a:ext cx="1079500" cy="1878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es-AR" sz="1200" i="1">
                            <a:latin typeface="Cambria Math" panose="02040503050406030204" pitchFamily="18" charset="0"/>
                          </a:rPr>
                        </m:ctrlPr>
                      </m:sSubPr>
                      <m:e>
                        <m:r>
                          <a:rPr lang="es-AR" sz="1200" i="1">
                            <a:latin typeface="Cambria Math" panose="02040503050406030204" pitchFamily="18" charset="0"/>
                            <a:ea typeface="Cambria Math" panose="02040503050406030204" pitchFamily="18" charset="0"/>
                          </a:rPr>
                          <m:t>𝜎</m:t>
                        </m:r>
                      </m:e>
                      <m:sub>
                        <m:r>
                          <a:rPr lang="es-AR" sz="1200" b="0" i="1">
                            <a:latin typeface="Cambria Math" panose="02040503050406030204" pitchFamily="18" charset="0"/>
                          </a:rPr>
                          <m:t>𝐻𝑢𝑚𝑎𝑛𝑒𝑥</m:t>
                        </m:r>
                      </m:sub>
                    </m:sSub>
                    <m:r>
                      <a:rPr lang="es-AR" sz="1200" b="0" i="1">
                        <a:latin typeface="Cambria Math" panose="02040503050406030204" pitchFamily="18" charset="0"/>
                      </a:rPr>
                      <m:t>=</m:t>
                    </m:r>
                  </m:oMath>
                </m:oMathPara>
              </a14:m>
              <a:endParaRPr lang="es-AR" sz="1200"/>
            </a:p>
          </xdr:txBody>
        </xdr:sp>
      </mc:Choice>
      <mc:Fallback xmlns="">
        <xdr:sp macro="" textlink="">
          <xdr:nvSpPr>
            <xdr:cNvPr id="31" name="CuadroTexto 6">
              <a:extLst>
                <a:ext uri="{FF2B5EF4-FFF2-40B4-BE49-F238E27FC236}">
                  <a16:creationId xmlns:a16="http://schemas.microsoft.com/office/drawing/2014/main" id="{E0833159-5D3D-604C-9609-F2A60CCEC675}"/>
                </a:ext>
              </a:extLst>
            </xdr:cNvPr>
            <xdr:cNvSpPr txBox="1"/>
          </xdr:nvSpPr>
          <xdr:spPr>
            <a:xfrm>
              <a:off x="2159000" y="14706600"/>
              <a:ext cx="1079500" cy="1878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i="0">
                  <a:latin typeface="Cambria Math" panose="02040503050406030204" pitchFamily="18" charset="0"/>
                  <a:ea typeface="Cambria Math" panose="02040503050406030204" pitchFamily="18" charset="0"/>
                </a:rPr>
                <a:t>𝜎_</a:t>
              </a:r>
              <a:r>
                <a:rPr lang="es-AR" sz="1200" b="0" i="0">
                  <a:latin typeface="Cambria Math" panose="02040503050406030204" pitchFamily="18" charset="0"/>
                </a:rPr>
                <a:t>𝐻𝑢𝑚𝑎𝑛𝑒𝑥=</a:t>
              </a:r>
              <a:endParaRPr lang="es-AR" sz="1200"/>
            </a:p>
          </xdr:txBody>
        </xdr:sp>
      </mc:Fallback>
    </mc:AlternateContent>
    <xdr:clientData/>
  </xdr:twoCellAnchor>
  <xdr:twoCellAnchor>
    <xdr:from>
      <xdr:col>3</xdr:col>
      <xdr:colOff>228601</xdr:colOff>
      <xdr:row>167</xdr:row>
      <xdr:rowOff>66675</xdr:rowOff>
    </xdr:from>
    <xdr:to>
      <xdr:col>3</xdr:col>
      <xdr:colOff>238125</xdr:colOff>
      <xdr:row>175</xdr:row>
      <xdr:rowOff>114300</xdr:rowOff>
    </xdr:to>
    <xdr:cxnSp macro="">
      <xdr:nvCxnSpPr>
        <xdr:cNvPr id="32" name="Conector recto 8">
          <a:extLst>
            <a:ext uri="{FF2B5EF4-FFF2-40B4-BE49-F238E27FC236}">
              <a16:creationId xmlns:a16="http://schemas.microsoft.com/office/drawing/2014/main" id="{3501EE3D-E1F7-D14E-BB02-AEE3B7F26F99}"/>
            </a:ext>
          </a:extLst>
        </xdr:cNvPr>
        <xdr:cNvCxnSpPr/>
      </xdr:nvCxnSpPr>
      <xdr:spPr>
        <a:xfrm flipH="1">
          <a:off x="3467101" y="33327975"/>
          <a:ext cx="9524" cy="15716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228600</xdr:colOff>
      <xdr:row>175</xdr:row>
      <xdr:rowOff>114300</xdr:rowOff>
    </xdr:from>
    <xdr:to>
      <xdr:col>4</xdr:col>
      <xdr:colOff>952500</xdr:colOff>
      <xdr:row>175</xdr:row>
      <xdr:rowOff>123825</xdr:rowOff>
    </xdr:to>
    <xdr:cxnSp macro="">
      <xdr:nvCxnSpPr>
        <xdr:cNvPr id="33" name="Conector recto 40">
          <a:extLst>
            <a:ext uri="{FF2B5EF4-FFF2-40B4-BE49-F238E27FC236}">
              <a16:creationId xmlns:a16="http://schemas.microsoft.com/office/drawing/2014/main" id="{526441CE-6C01-7840-8213-882185C78C66}"/>
            </a:ext>
          </a:extLst>
        </xdr:cNvPr>
        <xdr:cNvCxnSpPr/>
      </xdr:nvCxnSpPr>
      <xdr:spPr>
        <a:xfrm flipV="1">
          <a:off x="3467100" y="34899600"/>
          <a:ext cx="2324100" cy="95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247650</xdr:colOff>
      <xdr:row>171</xdr:row>
      <xdr:rowOff>47625</xdr:rowOff>
    </xdr:from>
    <xdr:to>
      <xdr:col>4</xdr:col>
      <xdr:colOff>933450</xdr:colOff>
      <xdr:row>171</xdr:row>
      <xdr:rowOff>47625</xdr:rowOff>
    </xdr:to>
    <xdr:cxnSp macro="">
      <xdr:nvCxnSpPr>
        <xdr:cNvPr id="34" name="Conector recto 42">
          <a:extLst>
            <a:ext uri="{FF2B5EF4-FFF2-40B4-BE49-F238E27FC236}">
              <a16:creationId xmlns:a16="http://schemas.microsoft.com/office/drawing/2014/main" id="{40E454B9-F768-4D4D-AA75-39B504AE8B59}"/>
            </a:ext>
          </a:extLst>
        </xdr:cNvPr>
        <xdr:cNvCxnSpPr/>
      </xdr:nvCxnSpPr>
      <xdr:spPr>
        <a:xfrm>
          <a:off x="3486150" y="34070925"/>
          <a:ext cx="2286000" cy="0"/>
        </a:xfrm>
        <a:prstGeom prst="line">
          <a:avLst/>
        </a:prstGeom>
        <a:ln>
          <a:prstDash val="dash"/>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1276350</xdr:colOff>
      <xdr:row>167</xdr:row>
      <xdr:rowOff>28575</xdr:rowOff>
    </xdr:from>
    <xdr:to>
      <xdr:col>3</xdr:col>
      <xdr:colOff>1285875</xdr:colOff>
      <xdr:row>175</xdr:row>
      <xdr:rowOff>104777</xdr:rowOff>
    </xdr:to>
    <xdr:cxnSp macro="">
      <xdr:nvCxnSpPr>
        <xdr:cNvPr id="35" name="Conector recto 43">
          <a:extLst>
            <a:ext uri="{FF2B5EF4-FFF2-40B4-BE49-F238E27FC236}">
              <a16:creationId xmlns:a16="http://schemas.microsoft.com/office/drawing/2014/main" id="{57C959AD-2B89-204A-BCB0-08596937EB39}"/>
            </a:ext>
          </a:extLst>
        </xdr:cNvPr>
        <xdr:cNvCxnSpPr/>
      </xdr:nvCxnSpPr>
      <xdr:spPr>
        <a:xfrm flipV="1">
          <a:off x="4514850" y="33289875"/>
          <a:ext cx="9525" cy="1600202"/>
        </a:xfrm>
        <a:prstGeom prst="line">
          <a:avLst/>
        </a:prstGeom>
        <a:ln>
          <a:prstDash val="dash"/>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523875</xdr:colOff>
      <xdr:row>170</xdr:row>
      <xdr:rowOff>133350</xdr:rowOff>
    </xdr:from>
    <xdr:to>
      <xdr:col>3</xdr:col>
      <xdr:colOff>200025</xdr:colOff>
      <xdr:row>171</xdr:row>
      <xdr:rowOff>130722</xdr:rowOff>
    </xdr:to>
    <mc:AlternateContent xmlns:mc="http://schemas.openxmlformats.org/markup-compatibility/2006" xmlns:a14="http://schemas.microsoft.com/office/drawing/2010/main">
      <mc:Choice Requires="a14">
        <xdr:sp macro="" textlink="">
          <xdr:nvSpPr>
            <xdr:cNvPr id="36" name="CuadroTexto 5">
              <a:extLst>
                <a:ext uri="{FF2B5EF4-FFF2-40B4-BE49-F238E27FC236}">
                  <a16:creationId xmlns:a16="http://schemas.microsoft.com/office/drawing/2014/main" id="{1893386F-294B-9441-AC3C-470C50ACC2FC}"/>
                </a:ext>
              </a:extLst>
            </xdr:cNvPr>
            <xdr:cNvSpPr txBox="1"/>
          </xdr:nvSpPr>
          <xdr:spPr>
            <a:xfrm>
              <a:off x="2682875" y="33966150"/>
              <a:ext cx="755650" cy="1878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s-AR" sz="1200" b="0" i="1">
                        <a:latin typeface="Cambria Math" panose="02040503050406030204" pitchFamily="18" charset="0"/>
                      </a:rPr>
                      <m:t>𝐸</m:t>
                    </m:r>
                    <m:d>
                      <m:dPr>
                        <m:ctrlPr>
                          <a:rPr lang="es-AR" sz="1200" b="0" i="1">
                            <a:latin typeface="Cambria Math" panose="02040503050406030204" pitchFamily="18" charset="0"/>
                          </a:rPr>
                        </m:ctrlPr>
                      </m:dPr>
                      <m:e>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𝐵𝑒𝑠𝑡</m:t>
                            </m:r>
                          </m:sub>
                        </m:sSub>
                      </m:e>
                    </m:d>
                  </m:oMath>
                </m:oMathPara>
              </a14:m>
              <a:endParaRPr lang="es-AR" sz="1200"/>
            </a:p>
          </xdr:txBody>
        </xdr:sp>
      </mc:Choice>
      <mc:Fallback xmlns="">
        <xdr:sp macro="" textlink="">
          <xdr:nvSpPr>
            <xdr:cNvPr id="36" name="CuadroTexto 5">
              <a:extLst>
                <a:ext uri="{FF2B5EF4-FFF2-40B4-BE49-F238E27FC236}">
                  <a16:creationId xmlns:a16="http://schemas.microsoft.com/office/drawing/2014/main" id="{1893386F-294B-9441-AC3C-470C50ACC2FC}"/>
                </a:ext>
              </a:extLst>
            </xdr:cNvPr>
            <xdr:cNvSpPr txBox="1"/>
          </xdr:nvSpPr>
          <xdr:spPr>
            <a:xfrm>
              <a:off x="2682875" y="33966150"/>
              <a:ext cx="755650" cy="1878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b="0" i="0">
                  <a:latin typeface="Cambria Math" panose="02040503050406030204" pitchFamily="18" charset="0"/>
                </a:rPr>
                <a:t>𝐸(𝑟_𝐵𝑒𝑠𝑡 )</a:t>
              </a:r>
              <a:endParaRPr lang="es-AR" sz="1200"/>
            </a:p>
          </xdr:txBody>
        </xdr:sp>
      </mc:Fallback>
    </mc:AlternateContent>
    <xdr:clientData/>
  </xdr:twoCellAnchor>
  <xdr:twoCellAnchor>
    <xdr:from>
      <xdr:col>3</xdr:col>
      <xdr:colOff>952500</xdr:colOff>
      <xdr:row>175</xdr:row>
      <xdr:rowOff>180975</xdr:rowOff>
    </xdr:from>
    <xdr:to>
      <xdr:col>4</xdr:col>
      <xdr:colOff>171450</xdr:colOff>
      <xdr:row>177</xdr:row>
      <xdr:rowOff>12918</xdr:rowOff>
    </xdr:to>
    <mc:AlternateContent xmlns:mc="http://schemas.openxmlformats.org/markup-compatibility/2006" xmlns:a14="http://schemas.microsoft.com/office/drawing/2010/main">
      <mc:Choice Requires="a14">
        <xdr:sp macro="" textlink="">
          <xdr:nvSpPr>
            <xdr:cNvPr id="37" name="CuadroTexto 5">
              <a:extLst>
                <a:ext uri="{FF2B5EF4-FFF2-40B4-BE49-F238E27FC236}">
                  <a16:creationId xmlns:a16="http://schemas.microsoft.com/office/drawing/2014/main" id="{542CBD69-DAD1-1E48-97E5-A00FB2E86FCD}"/>
                </a:ext>
              </a:extLst>
            </xdr:cNvPr>
            <xdr:cNvSpPr txBox="1"/>
          </xdr:nvSpPr>
          <xdr:spPr>
            <a:xfrm>
              <a:off x="4191000" y="34966275"/>
              <a:ext cx="819150" cy="212943"/>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s-AR" sz="1200" b="0" i="1">
                        <a:latin typeface="Cambria Math" panose="02040503050406030204" pitchFamily="18" charset="0"/>
                      </a:rPr>
                      <m:t>𝐸</m:t>
                    </m:r>
                    <m:d>
                      <m:dPr>
                        <m:ctrlPr>
                          <a:rPr lang="es-AR" sz="1200" b="0" i="1">
                            <a:latin typeface="Cambria Math" panose="02040503050406030204" pitchFamily="18" charset="0"/>
                          </a:rPr>
                        </m:ctrlPr>
                      </m:dPr>
                      <m:e>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𝑆𝑢𝑔𝑎𝑟</m:t>
                            </m:r>
                          </m:sub>
                        </m:sSub>
                      </m:e>
                    </m:d>
                  </m:oMath>
                </m:oMathPara>
              </a14:m>
              <a:endParaRPr lang="es-AR" sz="1200"/>
            </a:p>
          </xdr:txBody>
        </xdr:sp>
      </mc:Choice>
      <mc:Fallback xmlns="">
        <xdr:sp macro="" textlink="">
          <xdr:nvSpPr>
            <xdr:cNvPr id="37" name="CuadroTexto 5">
              <a:extLst>
                <a:ext uri="{FF2B5EF4-FFF2-40B4-BE49-F238E27FC236}">
                  <a16:creationId xmlns:a16="http://schemas.microsoft.com/office/drawing/2014/main" id="{542CBD69-DAD1-1E48-97E5-A00FB2E86FCD}"/>
                </a:ext>
              </a:extLst>
            </xdr:cNvPr>
            <xdr:cNvSpPr txBox="1"/>
          </xdr:nvSpPr>
          <xdr:spPr>
            <a:xfrm>
              <a:off x="4191000" y="34966275"/>
              <a:ext cx="819150" cy="212943"/>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b="0" i="0">
                  <a:latin typeface="Cambria Math" panose="02040503050406030204" pitchFamily="18" charset="0"/>
                </a:rPr>
                <a:t>𝐸(𝑟_𝑆𝑢𝑔𝑎𝑟 )</a:t>
              </a:r>
              <a:endParaRPr lang="es-AR" sz="1200"/>
            </a:p>
          </xdr:txBody>
        </xdr:sp>
      </mc:Fallback>
    </mc:AlternateContent>
    <xdr:clientData/>
  </xdr:twoCellAnchor>
  <xdr:twoCellAnchor>
    <xdr:from>
      <xdr:col>4</xdr:col>
      <xdr:colOff>285750</xdr:colOff>
      <xdr:row>169</xdr:row>
      <xdr:rowOff>95250</xdr:rowOff>
    </xdr:from>
    <xdr:to>
      <xdr:col>4</xdr:col>
      <xdr:colOff>357750</xdr:colOff>
      <xdr:row>169</xdr:row>
      <xdr:rowOff>167250</xdr:rowOff>
    </xdr:to>
    <xdr:sp macro="" textlink="">
      <xdr:nvSpPr>
        <xdr:cNvPr id="38" name="Conector 54">
          <a:extLst>
            <a:ext uri="{FF2B5EF4-FFF2-40B4-BE49-F238E27FC236}">
              <a16:creationId xmlns:a16="http://schemas.microsoft.com/office/drawing/2014/main" id="{25DF6409-090C-874B-8AA2-2BC3B0422E4A}"/>
            </a:ext>
          </a:extLst>
        </xdr:cNvPr>
        <xdr:cNvSpPr>
          <a:spLocks noChangeAspect="1"/>
        </xdr:cNvSpPr>
      </xdr:nvSpPr>
      <xdr:spPr>
        <a:xfrm>
          <a:off x="5124450" y="33737550"/>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4</xdr:col>
      <xdr:colOff>0</xdr:colOff>
      <xdr:row>169</xdr:row>
      <xdr:rowOff>0</xdr:rowOff>
    </xdr:from>
    <xdr:to>
      <xdr:col>4</xdr:col>
      <xdr:colOff>72000</xdr:colOff>
      <xdr:row>169</xdr:row>
      <xdr:rowOff>72000</xdr:rowOff>
    </xdr:to>
    <xdr:sp macro="" textlink="">
      <xdr:nvSpPr>
        <xdr:cNvPr id="39" name="Conector 55">
          <a:extLst>
            <a:ext uri="{FF2B5EF4-FFF2-40B4-BE49-F238E27FC236}">
              <a16:creationId xmlns:a16="http://schemas.microsoft.com/office/drawing/2014/main" id="{4222CE15-7643-8E42-97E8-75F31F5D4208}"/>
            </a:ext>
          </a:extLst>
        </xdr:cNvPr>
        <xdr:cNvSpPr>
          <a:spLocks noChangeAspect="1"/>
        </xdr:cNvSpPr>
      </xdr:nvSpPr>
      <xdr:spPr>
        <a:xfrm>
          <a:off x="4838700" y="33642300"/>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4</xdr:col>
      <xdr:colOff>323850</xdr:colOff>
      <xdr:row>168</xdr:row>
      <xdr:rowOff>114300</xdr:rowOff>
    </xdr:from>
    <xdr:to>
      <xdr:col>4</xdr:col>
      <xdr:colOff>395850</xdr:colOff>
      <xdr:row>168</xdr:row>
      <xdr:rowOff>186300</xdr:rowOff>
    </xdr:to>
    <xdr:sp macro="" textlink="">
      <xdr:nvSpPr>
        <xdr:cNvPr id="40" name="Conector 56">
          <a:extLst>
            <a:ext uri="{FF2B5EF4-FFF2-40B4-BE49-F238E27FC236}">
              <a16:creationId xmlns:a16="http://schemas.microsoft.com/office/drawing/2014/main" id="{2BDFD560-BECD-7242-8F67-E7E0C5F9C78F}"/>
            </a:ext>
          </a:extLst>
        </xdr:cNvPr>
        <xdr:cNvSpPr>
          <a:spLocks noChangeAspect="1"/>
        </xdr:cNvSpPr>
      </xdr:nvSpPr>
      <xdr:spPr>
        <a:xfrm>
          <a:off x="5162550" y="33566100"/>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3</xdr:col>
      <xdr:colOff>1038225</xdr:colOff>
      <xdr:row>172</xdr:row>
      <xdr:rowOff>47625</xdr:rowOff>
    </xdr:from>
    <xdr:to>
      <xdr:col>3</xdr:col>
      <xdr:colOff>1110225</xdr:colOff>
      <xdr:row>172</xdr:row>
      <xdr:rowOff>119625</xdr:rowOff>
    </xdr:to>
    <xdr:sp macro="" textlink="">
      <xdr:nvSpPr>
        <xdr:cNvPr id="41" name="Conector 58">
          <a:extLst>
            <a:ext uri="{FF2B5EF4-FFF2-40B4-BE49-F238E27FC236}">
              <a16:creationId xmlns:a16="http://schemas.microsoft.com/office/drawing/2014/main" id="{5B7B535F-6C58-0E4D-A319-2842C87FA68F}"/>
            </a:ext>
          </a:extLst>
        </xdr:cNvPr>
        <xdr:cNvSpPr>
          <a:spLocks noChangeAspect="1"/>
        </xdr:cNvSpPr>
      </xdr:nvSpPr>
      <xdr:spPr>
        <a:xfrm>
          <a:off x="4276725" y="34261425"/>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4</xdr:col>
      <xdr:colOff>152400</xdr:colOff>
      <xdr:row>169</xdr:row>
      <xdr:rowOff>152400</xdr:rowOff>
    </xdr:from>
    <xdr:to>
      <xdr:col>4</xdr:col>
      <xdr:colOff>224400</xdr:colOff>
      <xdr:row>170</xdr:row>
      <xdr:rowOff>33900</xdr:rowOff>
    </xdr:to>
    <xdr:sp macro="" textlink="">
      <xdr:nvSpPr>
        <xdr:cNvPr id="42" name="Conector 59">
          <a:extLst>
            <a:ext uri="{FF2B5EF4-FFF2-40B4-BE49-F238E27FC236}">
              <a16:creationId xmlns:a16="http://schemas.microsoft.com/office/drawing/2014/main" id="{A7448C73-880C-624B-BD1E-AD3B98F7BBAF}"/>
            </a:ext>
          </a:extLst>
        </xdr:cNvPr>
        <xdr:cNvSpPr>
          <a:spLocks noChangeAspect="1"/>
        </xdr:cNvSpPr>
      </xdr:nvSpPr>
      <xdr:spPr>
        <a:xfrm>
          <a:off x="4991100" y="33794700"/>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3</xdr:col>
      <xdr:colOff>904875</xdr:colOff>
      <xdr:row>173</xdr:row>
      <xdr:rowOff>95250</xdr:rowOff>
    </xdr:from>
    <xdr:to>
      <xdr:col>3</xdr:col>
      <xdr:colOff>976875</xdr:colOff>
      <xdr:row>173</xdr:row>
      <xdr:rowOff>167250</xdr:rowOff>
    </xdr:to>
    <xdr:sp macro="" textlink="">
      <xdr:nvSpPr>
        <xdr:cNvPr id="43" name="Conector 60">
          <a:extLst>
            <a:ext uri="{FF2B5EF4-FFF2-40B4-BE49-F238E27FC236}">
              <a16:creationId xmlns:a16="http://schemas.microsoft.com/office/drawing/2014/main" id="{E07EB175-C2DD-BD4F-9162-C471C0A0AA87}"/>
            </a:ext>
          </a:extLst>
        </xdr:cNvPr>
        <xdr:cNvSpPr>
          <a:spLocks noChangeAspect="1"/>
        </xdr:cNvSpPr>
      </xdr:nvSpPr>
      <xdr:spPr>
        <a:xfrm>
          <a:off x="4143375" y="34499550"/>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3</xdr:col>
      <xdr:colOff>1352550</xdr:colOff>
      <xdr:row>170</xdr:row>
      <xdr:rowOff>95250</xdr:rowOff>
    </xdr:from>
    <xdr:to>
      <xdr:col>4</xdr:col>
      <xdr:colOff>24375</xdr:colOff>
      <xdr:row>170</xdr:row>
      <xdr:rowOff>167250</xdr:rowOff>
    </xdr:to>
    <xdr:sp macro="" textlink="">
      <xdr:nvSpPr>
        <xdr:cNvPr id="44" name="Conector 62">
          <a:extLst>
            <a:ext uri="{FF2B5EF4-FFF2-40B4-BE49-F238E27FC236}">
              <a16:creationId xmlns:a16="http://schemas.microsoft.com/office/drawing/2014/main" id="{549AE553-2CE9-634E-B519-798F6A3631F8}"/>
            </a:ext>
          </a:extLst>
        </xdr:cNvPr>
        <xdr:cNvSpPr>
          <a:spLocks noChangeAspect="1"/>
        </xdr:cNvSpPr>
      </xdr:nvSpPr>
      <xdr:spPr>
        <a:xfrm>
          <a:off x="4591050" y="33928050"/>
          <a:ext cx="272025"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4</xdr:col>
      <xdr:colOff>152400</xdr:colOff>
      <xdr:row>168</xdr:row>
      <xdr:rowOff>152400</xdr:rowOff>
    </xdr:from>
    <xdr:to>
      <xdr:col>4</xdr:col>
      <xdr:colOff>224400</xdr:colOff>
      <xdr:row>169</xdr:row>
      <xdr:rowOff>33900</xdr:rowOff>
    </xdr:to>
    <xdr:sp macro="" textlink="">
      <xdr:nvSpPr>
        <xdr:cNvPr id="45" name="Conector 63">
          <a:extLst>
            <a:ext uri="{FF2B5EF4-FFF2-40B4-BE49-F238E27FC236}">
              <a16:creationId xmlns:a16="http://schemas.microsoft.com/office/drawing/2014/main" id="{A82A1AAD-F08B-8441-9B4A-15E071F2215B}"/>
            </a:ext>
          </a:extLst>
        </xdr:cNvPr>
        <xdr:cNvSpPr>
          <a:spLocks noChangeAspect="1"/>
        </xdr:cNvSpPr>
      </xdr:nvSpPr>
      <xdr:spPr>
        <a:xfrm>
          <a:off x="4991100" y="33604200"/>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3</xdr:col>
      <xdr:colOff>923925</xdr:colOff>
      <xdr:row>171</xdr:row>
      <xdr:rowOff>133350</xdr:rowOff>
    </xdr:from>
    <xdr:to>
      <xdr:col>3</xdr:col>
      <xdr:colOff>995925</xdr:colOff>
      <xdr:row>172</xdr:row>
      <xdr:rowOff>14850</xdr:rowOff>
    </xdr:to>
    <xdr:sp macro="" textlink="">
      <xdr:nvSpPr>
        <xdr:cNvPr id="46" name="Conector 64">
          <a:extLst>
            <a:ext uri="{FF2B5EF4-FFF2-40B4-BE49-F238E27FC236}">
              <a16:creationId xmlns:a16="http://schemas.microsoft.com/office/drawing/2014/main" id="{826908A5-8981-4242-94DE-A7116F1FA99C}"/>
            </a:ext>
          </a:extLst>
        </xdr:cNvPr>
        <xdr:cNvSpPr>
          <a:spLocks noChangeAspect="1"/>
        </xdr:cNvSpPr>
      </xdr:nvSpPr>
      <xdr:spPr>
        <a:xfrm>
          <a:off x="4162425" y="34156650"/>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4</xdr:col>
      <xdr:colOff>381000</xdr:colOff>
      <xdr:row>168</xdr:row>
      <xdr:rowOff>180975</xdr:rowOff>
    </xdr:from>
    <xdr:to>
      <xdr:col>4</xdr:col>
      <xdr:colOff>453000</xdr:colOff>
      <xdr:row>169</xdr:row>
      <xdr:rowOff>62475</xdr:rowOff>
    </xdr:to>
    <xdr:sp macro="" textlink="">
      <xdr:nvSpPr>
        <xdr:cNvPr id="47" name="Conector 65">
          <a:extLst>
            <a:ext uri="{FF2B5EF4-FFF2-40B4-BE49-F238E27FC236}">
              <a16:creationId xmlns:a16="http://schemas.microsoft.com/office/drawing/2014/main" id="{015B36E4-18BF-C040-A282-57D4F665E597}"/>
            </a:ext>
          </a:extLst>
        </xdr:cNvPr>
        <xdr:cNvSpPr>
          <a:spLocks noChangeAspect="1"/>
        </xdr:cNvSpPr>
      </xdr:nvSpPr>
      <xdr:spPr>
        <a:xfrm>
          <a:off x="5219700" y="33632775"/>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3</xdr:col>
      <xdr:colOff>800100</xdr:colOff>
      <xdr:row>172</xdr:row>
      <xdr:rowOff>123825</xdr:rowOff>
    </xdr:from>
    <xdr:to>
      <xdr:col>3</xdr:col>
      <xdr:colOff>872100</xdr:colOff>
      <xdr:row>173</xdr:row>
      <xdr:rowOff>5325</xdr:rowOff>
    </xdr:to>
    <xdr:sp macro="" textlink="">
      <xdr:nvSpPr>
        <xdr:cNvPr id="48" name="Conector 66">
          <a:extLst>
            <a:ext uri="{FF2B5EF4-FFF2-40B4-BE49-F238E27FC236}">
              <a16:creationId xmlns:a16="http://schemas.microsoft.com/office/drawing/2014/main" id="{7D974BF4-597F-244E-847F-EC9AE323C9E9}"/>
            </a:ext>
          </a:extLst>
        </xdr:cNvPr>
        <xdr:cNvSpPr>
          <a:spLocks noChangeAspect="1"/>
        </xdr:cNvSpPr>
      </xdr:nvSpPr>
      <xdr:spPr>
        <a:xfrm>
          <a:off x="4038600" y="34337625"/>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6</xdr:col>
      <xdr:colOff>219076</xdr:colOff>
      <xdr:row>167</xdr:row>
      <xdr:rowOff>85725</xdr:rowOff>
    </xdr:from>
    <xdr:to>
      <xdr:col>6</xdr:col>
      <xdr:colOff>228600</xdr:colOff>
      <xdr:row>175</xdr:row>
      <xdr:rowOff>133350</xdr:rowOff>
    </xdr:to>
    <xdr:cxnSp macro="">
      <xdr:nvCxnSpPr>
        <xdr:cNvPr id="49" name="Conector recto 67">
          <a:extLst>
            <a:ext uri="{FF2B5EF4-FFF2-40B4-BE49-F238E27FC236}">
              <a16:creationId xmlns:a16="http://schemas.microsoft.com/office/drawing/2014/main" id="{463CA680-CF6D-0E4B-86F0-099AE03FB994}"/>
            </a:ext>
          </a:extLst>
        </xdr:cNvPr>
        <xdr:cNvCxnSpPr/>
      </xdr:nvCxnSpPr>
      <xdr:spPr>
        <a:xfrm flipH="1">
          <a:off x="7940676" y="33347025"/>
          <a:ext cx="9524" cy="15716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228600</xdr:colOff>
      <xdr:row>175</xdr:row>
      <xdr:rowOff>114300</xdr:rowOff>
    </xdr:from>
    <xdr:to>
      <xdr:col>7</xdr:col>
      <xdr:colOff>952500</xdr:colOff>
      <xdr:row>175</xdr:row>
      <xdr:rowOff>123825</xdr:rowOff>
    </xdr:to>
    <xdr:cxnSp macro="">
      <xdr:nvCxnSpPr>
        <xdr:cNvPr id="50" name="Conector recto 68">
          <a:extLst>
            <a:ext uri="{FF2B5EF4-FFF2-40B4-BE49-F238E27FC236}">
              <a16:creationId xmlns:a16="http://schemas.microsoft.com/office/drawing/2014/main" id="{51AFB9D4-9A3B-5643-B307-9F595B4ACA1F}"/>
            </a:ext>
          </a:extLst>
        </xdr:cNvPr>
        <xdr:cNvCxnSpPr/>
      </xdr:nvCxnSpPr>
      <xdr:spPr>
        <a:xfrm flipV="1">
          <a:off x="7950200" y="34899600"/>
          <a:ext cx="2413000" cy="95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285750</xdr:colOff>
      <xdr:row>171</xdr:row>
      <xdr:rowOff>47626</xdr:rowOff>
    </xdr:from>
    <xdr:to>
      <xdr:col>8</xdr:col>
      <xdr:colOff>0</xdr:colOff>
      <xdr:row>171</xdr:row>
      <xdr:rowOff>57150</xdr:rowOff>
    </xdr:to>
    <xdr:cxnSp macro="">
      <xdr:nvCxnSpPr>
        <xdr:cNvPr id="51" name="Conector recto 69">
          <a:extLst>
            <a:ext uri="{FF2B5EF4-FFF2-40B4-BE49-F238E27FC236}">
              <a16:creationId xmlns:a16="http://schemas.microsoft.com/office/drawing/2014/main" id="{6CA37625-658D-4E40-B18D-FB6ED87EC12A}"/>
            </a:ext>
          </a:extLst>
        </xdr:cNvPr>
        <xdr:cNvCxnSpPr/>
      </xdr:nvCxnSpPr>
      <xdr:spPr>
        <a:xfrm flipV="1">
          <a:off x="8007350" y="34070926"/>
          <a:ext cx="2355850" cy="9524"/>
        </a:xfrm>
        <a:prstGeom prst="line">
          <a:avLst/>
        </a:prstGeom>
        <a:ln>
          <a:prstDash val="dash"/>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1276350</xdr:colOff>
      <xdr:row>167</xdr:row>
      <xdr:rowOff>28575</xdr:rowOff>
    </xdr:from>
    <xdr:to>
      <xdr:col>6</xdr:col>
      <xdr:colOff>1285875</xdr:colOff>
      <xdr:row>175</xdr:row>
      <xdr:rowOff>104777</xdr:rowOff>
    </xdr:to>
    <xdr:cxnSp macro="">
      <xdr:nvCxnSpPr>
        <xdr:cNvPr id="52" name="Conector recto 70">
          <a:extLst>
            <a:ext uri="{FF2B5EF4-FFF2-40B4-BE49-F238E27FC236}">
              <a16:creationId xmlns:a16="http://schemas.microsoft.com/office/drawing/2014/main" id="{8C3C4072-A7C1-5F44-8B3A-C62DC87B366C}"/>
            </a:ext>
          </a:extLst>
        </xdr:cNvPr>
        <xdr:cNvCxnSpPr/>
      </xdr:nvCxnSpPr>
      <xdr:spPr>
        <a:xfrm flipV="1">
          <a:off x="8997950" y="33289875"/>
          <a:ext cx="9525" cy="1600202"/>
        </a:xfrm>
        <a:prstGeom prst="line">
          <a:avLst/>
        </a:prstGeom>
        <a:ln>
          <a:prstDash val="dash"/>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819150</xdr:colOff>
      <xdr:row>170</xdr:row>
      <xdr:rowOff>142875</xdr:rowOff>
    </xdr:from>
    <xdr:to>
      <xdr:col>6</xdr:col>
      <xdr:colOff>495300</xdr:colOff>
      <xdr:row>171</xdr:row>
      <xdr:rowOff>140247</xdr:rowOff>
    </xdr:to>
    <mc:AlternateContent xmlns:mc="http://schemas.openxmlformats.org/markup-compatibility/2006" xmlns:a14="http://schemas.microsoft.com/office/drawing/2010/main">
      <mc:Choice Requires="a14">
        <xdr:sp macro="" textlink="">
          <xdr:nvSpPr>
            <xdr:cNvPr id="53" name="CuadroTexto 5">
              <a:extLst>
                <a:ext uri="{FF2B5EF4-FFF2-40B4-BE49-F238E27FC236}">
                  <a16:creationId xmlns:a16="http://schemas.microsoft.com/office/drawing/2014/main" id="{CF295B78-548E-4F41-98C8-01FEC833200F}"/>
                </a:ext>
              </a:extLst>
            </xdr:cNvPr>
            <xdr:cNvSpPr txBox="1"/>
          </xdr:nvSpPr>
          <xdr:spPr>
            <a:xfrm>
              <a:off x="6788150" y="33975675"/>
              <a:ext cx="1428750" cy="1878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s-AR" sz="1200" b="0" i="1">
                        <a:latin typeface="Cambria Math" panose="02040503050406030204" pitchFamily="18" charset="0"/>
                      </a:rPr>
                      <m:t>𝐸</m:t>
                    </m:r>
                    <m:d>
                      <m:dPr>
                        <m:ctrlPr>
                          <a:rPr lang="es-AR" sz="1200" b="0" i="1">
                            <a:latin typeface="Cambria Math" panose="02040503050406030204" pitchFamily="18" charset="0"/>
                          </a:rPr>
                        </m:ctrlPr>
                      </m:dPr>
                      <m:e>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𝐵𝑒𝑠𝑡</m:t>
                            </m:r>
                          </m:sub>
                        </m:sSub>
                      </m:e>
                    </m:d>
                  </m:oMath>
                </m:oMathPara>
              </a14:m>
              <a:endParaRPr lang="es-AR" sz="1200"/>
            </a:p>
          </xdr:txBody>
        </xdr:sp>
      </mc:Choice>
      <mc:Fallback xmlns="">
        <xdr:sp macro="" textlink="">
          <xdr:nvSpPr>
            <xdr:cNvPr id="53" name="CuadroTexto 5">
              <a:extLst>
                <a:ext uri="{FF2B5EF4-FFF2-40B4-BE49-F238E27FC236}">
                  <a16:creationId xmlns:a16="http://schemas.microsoft.com/office/drawing/2014/main" id="{CF295B78-548E-4F41-98C8-01FEC833200F}"/>
                </a:ext>
              </a:extLst>
            </xdr:cNvPr>
            <xdr:cNvSpPr txBox="1"/>
          </xdr:nvSpPr>
          <xdr:spPr>
            <a:xfrm>
              <a:off x="6788150" y="33975675"/>
              <a:ext cx="1428750" cy="1878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b="0" i="0">
                  <a:latin typeface="Cambria Math" panose="02040503050406030204" pitchFamily="18" charset="0"/>
                </a:rPr>
                <a:t>𝐸(𝑟_𝐵𝑒𝑠𝑡 )</a:t>
              </a:r>
              <a:endParaRPr lang="es-AR" sz="1200"/>
            </a:p>
          </xdr:txBody>
        </xdr:sp>
      </mc:Fallback>
    </mc:AlternateContent>
    <xdr:clientData/>
  </xdr:twoCellAnchor>
  <xdr:twoCellAnchor>
    <xdr:from>
      <xdr:col>6</xdr:col>
      <xdr:colOff>952500</xdr:colOff>
      <xdr:row>175</xdr:row>
      <xdr:rowOff>180975</xdr:rowOff>
    </xdr:from>
    <xdr:to>
      <xdr:col>7</xdr:col>
      <xdr:colOff>171450</xdr:colOff>
      <xdr:row>177</xdr:row>
      <xdr:rowOff>12918</xdr:rowOff>
    </xdr:to>
    <mc:AlternateContent xmlns:mc="http://schemas.openxmlformats.org/markup-compatibility/2006" xmlns:a14="http://schemas.microsoft.com/office/drawing/2010/main">
      <mc:Choice Requires="a14">
        <xdr:sp macro="" textlink="">
          <xdr:nvSpPr>
            <xdr:cNvPr id="54" name="CuadroTexto 5">
              <a:extLst>
                <a:ext uri="{FF2B5EF4-FFF2-40B4-BE49-F238E27FC236}">
                  <a16:creationId xmlns:a16="http://schemas.microsoft.com/office/drawing/2014/main" id="{8B5460FF-782A-554B-ADDD-1BB21173DAF8}"/>
                </a:ext>
              </a:extLst>
            </xdr:cNvPr>
            <xdr:cNvSpPr txBox="1"/>
          </xdr:nvSpPr>
          <xdr:spPr>
            <a:xfrm>
              <a:off x="8674100" y="34966275"/>
              <a:ext cx="1060450" cy="212943"/>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s-AR" sz="1200" b="0" i="1">
                        <a:latin typeface="Cambria Math" panose="02040503050406030204" pitchFamily="18" charset="0"/>
                      </a:rPr>
                      <m:t>𝐸</m:t>
                    </m:r>
                    <m:d>
                      <m:dPr>
                        <m:ctrlPr>
                          <a:rPr lang="es-AR" sz="1200" b="0" i="1">
                            <a:latin typeface="Cambria Math" panose="02040503050406030204" pitchFamily="18" charset="0"/>
                          </a:rPr>
                        </m:ctrlPr>
                      </m:dPr>
                      <m:e>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𝑆𝑢𝑔𝑎𝑟</m:t>
                            </m:r>
                          </m:sub>
                        </m:sSub>
                      </m:e>
                    </m:d>
                  </m:oMath>
                </m:oMathPara>
              </a14:m>
              <a:endParaRPr lang="es-AR" sz="1200"/>
            </a:p>
          </xdr:txBody>
        </xdr:sp>
      </mc:Choice>
      <mc:Fallback xmlns="">
        <xdr:sp macro="" textlink="">
          <xdr:nvSpPr>
            <xdr:cNvPr id="54" name="CuadroTexto 5">
              <a:extLst>
                <a:ext uri="{FF2B5EF4-FFF2-40B4-BE49-F238E27FC236}">
                  <a16:creationId xmlns:a16="http://schemas.microsoft.com/office/drawing/2014/main" id="{8B5460FF-782A-554B-ADDD-1BB21173DAF8}"/>
                </a:ext>
              </a:extLst>
            </xdr:cNvPr>
            <xdr:cNvSpPr txBox="1"/>
          </xdr:nvSpPr>
          <xdr:spPr>
            <a:xfrm>
              <a:off x="8674100" y="34966275"/>
              <a:ext cx="1060450" cy="212943"/>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b="0" i="0">
                  <a:latin typeface="Cambria Math" panose="02040503050406030204" pitchFamily="18" charset="0"/>
                </a:rPr>
                <a:t>𝐸(𝑟_𝑆𝑢𝑔𝑎𝑟 )</a:t>
              </a:r>
              <a:endParaRPr lang="es-AR" sz="1200"/>
            </a:p>
          </xdr:txBody>
        </xdr:sp>
      </mc:Fallback>
    </mc:AlternateContent>
    <xdr:clientData/>
  </xdr:twoCellAnchor>
  <xdr:twoCellAnchor>
    <xdr:from>
      <xdr:col>7</xdr:col>
      <xdr:colOff>200025</xdr:colOff>
      <xdr:row>172</xdr:row>
      <xdr:rowOff>123825</xdr:rowOff>
    </xdr:from>
    <xdr:to>
      <xdr:col>7</xdr:col>
      <xdr:colOff>272025</xdr:colOff>
      <xdr:row>173</xdr:row>
      <xdr:rowOff>5325</xdr:rowOff>
    </xdr:to>
    <xdr:sp macro="" textlink="">
      <xdr:nvSpPr>
        <xdr:cNvPr id="55" name="Conector 73">
          <a:extLst>
            <a:ext uri="{FF2B5EF4-FFF2-40B4-BE49-F238E27FC236}">
              <a16:creationId xmlns:a16="http://schemas.microsoft.com/office/drawing/2014/main" id="{A06AC8D8-F899-2141-AB53-2A87F6B8CB91}"/>
            </a:ext>
          </a:extLst>
        </xdr:cNvPr>
        <xdr:cNvSpPr>
          <a:spLocks noChangeAspect="1"/>
        </xdr:cNvSpPr>
      </xdr:nvSpPr>
      <xdr:spPr>
        <a:xfrm>
          <a:off x="9763125" y="34337625"/>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7</xdr:col>
      <xdr:colOff>95250</xdr:colOff>
      <xdr:row>172</xdr:row>
      <xdr:rowOff>95250</xdr:rowOff>
    </xdr:from>
    <xdr:to>
      <xdr:col>7</xdr:col>
      <xdr:colOff>167250</xdr:colOff>
      <xdr:row>172</xdr:row>
      <xdr:rowOff>167250</xdr:rowOff>
    </xdr:to>
    <xdr:sp macro="" textlink="">
      <xdr:nvSpPr>
        <xdr:cNvPr id="56" name="Conector 74">
          <a:extLst>
            <a:ext uri="{FF2B5EF4-FFF2-40B4-BE49-F238E27FC236}">
              <a16:creationId xmlns:a16="http://schemas.microsoft.com/office/drawing/2014/main" id="{0DFD43DE-01EC-7D4F-9046-3997C72B8CFC}"/>
            </a:ext>
          </a:extLst>
        </xdr:cNvPr>
        <xdr:cNvSpPr>
          <a:spLocks noChangeAspect="1"/>
        </xdr:cNvSpPr>
      </xdr:nvSpPr>
      <xdr:spPr>
        <a:xfrm>
          <a:off x="9658350" y="34309050"/>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7</xdr:col>
      <xdr:colOff>9525</xdr:colOff>
      <xdr:row>173</xdr:row>
      <xdr:rowOff>19050</xdr:rowOff>
    </xdr:from>
    <xdr:to>
      <xdr:col>7</xdr:col>
      <xdr:colOff>81525</xdr:colOff>
      <xdr:row>173</xdr:row>
      <xdr:rowOff>91050</xdr:rowOff>
    </xdr:to>
    <xdr:sp macro="" textlink="">
      <xdr:nvSpPr>
        <xdr:cNvPr id="57" name="Conector 75">
          <a:extLst>
            <a:ext uri="{FF2B5EF4-FFF2-40B4-BE49-F238E27FC236}">
              <a16:creationId xmlns:a16="http://schemas.microsoft.com/office/drawing/2014/main" id="{32D927A3-F628-8143-8E94-C934639B03E1}"/>
            </a:ext>
          </a:extLst>
        </xdr:cNvPr>
        <xdr:cNvSpPr>
          <a:spLocks noChangeAspect="1"/>
        </xdr:cNvSpPr>
      </xdr:nvSpPr>
      <xdr:spPr>
        <a:xfrm>
          <a:off x="9572625" y="34423350"/>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6</xdr:col>
      <xdr:colOff>1133475</xdr:colOff>
      <xdr:row>169</xdr:row>
      <xdr:rowOff>85725</xdr:rowOff>
    </xdr:from>
    <xdr:to>
      <xdr:col>6</xdr:col>
      <xdr:colOff>1205475</xdr:colOff>
      <xdr:row>169</xdr:row>
      <xdr:rowOff>157725</xdr:rowOff>
    </xdr:to>
    <xdr:sp macro="" textlink="">
      <xdr:nvSpPr>
        <xdr:cNvPr id="58" name="Conector 76">
          <a:extLst>
            <a:ext uri="{FF2B5EF4-FFF2-40B4-BE49-F238E27FC236}">
              <a16:creationId xmlns:a16="http://schemas.microsoft.com/office/drawing/2014/main" id="{F64A03CA-7C94-D445-B864-00367B2041D1}"/>
            </a:ext>
          </a:extLst>
        </xdr:cNvPr>
        <xdr:cNvSpPr>
          <a:spLocks noChangeAspect="1"/>
        </xdr:cNvSpPr>
      </xdr:nvSpPr>
      <xdr:spPr>
        <a:xfrm>
          <a:off x="8855075" y="33728025"/>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6</xdr:col>
      <xdr:colOff>866775</xdr:colOff>
      <xdr:row>169</xdr:row>
      <xdr:rowOff>9525</xdr:rowOff>
    </xdr:from>
    <xdr:to>
      <xdr:col>6</xdr:col>
      <xdr:colOff>938775</xdr:colOff>
      <xdr:row>169</xdr:row>
      <xdr:rowOff>81525</xdr:rowOff>
    </xdr:to>
    <xdr:sp macro="" textlink="">
      <xdr:nvSpPr>
        <xdr:cNvPr id="59" name="Conector 77">
          <a:extLst>
            <a:ext uri="{FF2B5EF4-FFF2-40B4-BE49-F238E27FC236}">
              <a16:creationId xmlns:a16="http://schemas.microsoft.com/office/drawing/2014/main" id="{F0DCBDCB-F5DC-A04B-B7A8-D6703F5DC509}"/>
            </a:ext>
          </a:extLst>
        </xdr:cNvPr>
        <xdr:cNvSpPr>
          <a:spLocks noChangeAspect="1"/>
        </xdr:cNvSpPr>
      </xdr:nvSpPr>
      <xdr:spPr>
        <a:xfrm>
          <a:off x="8588375" y="33651825"/>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6</xdr:col>
      <xdr:colOff>1143000</xdr:colOff>
      <xdr:row>170</xdr:row>
      <xdr:rowOff>28575</xdr:rowOff>
    </xdr:from>
    <xdr:to>
      <xdr:col>6</xdr:col>
      <xdr:colOff>1215000</xdr:colOff>
      <xdr:row>170</xdr:row>
      <xdr:rowOff>100575</xdr:rowOff>
    </xdr:to>
    <xdr:sp macro="" textlink="">
      <xdr:nvSpPr>
        <xdr:cNvPr id="60" name="Conector 78">
          <a:extLst>
            <a:ext uri="{FF2B5EF4-FFF2-40B4-BE49-F238E27FC236}">
              <a16:creationId xmlns:a16="http://schemas.microsoft.com/office/drawing/2014/main" id="{330D2E04-C7F4-A84F-98A4-4C22A80DA499}"/>
            </a:ext>
          </a:extLst>
        </xdr:cNvPr>
        <xdr:cNvSpPr>
          <a:spLocks noChangeAspect="1"/>
        </xdr:cNvSpPr>
      </xdr:nvSpPr>
      <xdr:spPr>
        <a:xfrm>
          <a:off x="8864600" y="33861375"/>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7</xdr:col>
      <xdr:colOff>0</xdr:colOff>
      <xdr:row>171</xdr:row>
      <xdr:rowOff>180975</xdr:rowOff>
    </xdr:from>
    <xdr:to>
      <xdr:col>7</xdr:col>
      <xdr:colOff>62475</xdr:colOff>
      <xdr:row>172</xdr:row>
      <xdr:rowOff>62475</xdr:rowOff>
    </xdr:to>
    <xdr:sp macro="" textlink="">
      <xdr:nvSpPr>
        <xdr:cNvPr id="61" name="Conector 79">
          <a:extLst>
            <a:ext uri="{FF2B5EF4-FFF2-40B4-BE49-F238E27FC236}">
              <a16:creationId xmlns:a16="http://schemas.microsoft.com/office/drawing/2014/main" id="{D71650DC-8F6B-BA4F-8500-AC25599E2F34}"/>
            </a:ext>
          </a:extLst>
        </xdr:cNvPr>
        <xdr:cNvSpPr>
          <a:spLocks noChangeAspect="1"/>
        </xdr:cNvSpPr>
      </xdr:nvSpPr>
      <xdr:spPr>
        <a:xfrm>
          <a:off x="9563100" y="34204275"/>
          <a:ext cx="62475"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7</xdr:col>
      <xdr:colOff>314325</xdr:colOff>
      <xdr:row>172</xdr:row>
      <xdr:rowOff>76200</xdr:rowOff>
    </xdr:from>
    <xdr:to>
      <xdr:col>7</xdr:col>
      <xdr:colOff>386325</xdr:colOff>
      <xdr:row>172</xdr:row>
      <xdr:rowOff>148200</xdr:rowOff>
    </xdr:to>
    <xdr:sp macro="" textlink="">
      <xdr:nvSpPr>
        <xdr:cNvPr id="62" name="Conector 80">
          <a:extLst>
            <a:ext uri="{FF2B5EF4-FFF2-40B4-BE49-F238E27FC236}">
              <a16:creationId xmlns:a16="http://schemas.microsoft.com/office/drawing/2014/main" id="{61B98E50-0DF5-4C48-87C8-DA9F48C3E3BB}"/>
            </a:ext>
          </a:extLst>
        </xdr:cNvPr>
        <xdr:cNvSpPr>
          <a:spLocks noChangeAspect="1"/>
        </xdr:cNvSpPr>
      </xdr:nvSpPr>
      <xdr:spPr>
        <a:xfrm>
          <a:off x="9877425" y="34290000"/>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6</xdr:col>
      <xdr:colOff>990600</xdr:colOff>
      <xdr:row>169</xdr:row>
      <xdr:rowOff>180975</xdr:rowOff>
    </xdr:from>
    <xdr:to>
      <xdr:col>6</xdr:col>
      <xdr:colOff>1062600</xdr:colOff>
      <xdr:row>170</xdr:row>
      <xdr:rowOff>62475</xdr:rowOff>
    </xdr:to>
    <xdr:sp macro="" textlink="">
      <xdr:nvSpPr>
        <xdr:cNvPr id="63" name="Conector 81">
          <a:extLst>
            <a:ext uri="{FF2B5EF4-FFF2-40B4-BE49-F238E27FC236}">
              <a16:creationId xmlns:a16="http://schemas.microsoft.com/office/drawing/2014/main" id="{27EF00B1-6F48-264B-B390-738E43B0302A}"/>
            </a:ext>
          </a:extLst>
        </xdr:cNvPr>
        <xdr:cNvSpPr>
          <a:spLocks noChangeAspect="1"/>
        </xdr:cNvSpPr>
      </xdr:nvSpPr>
      <xdr:spPr>
        <a:xfrm>
          <a:off x="8712200" y="33823275"/>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7</xdr:col>
      <xdr:colOff>180975</xdr:colOff>
      <xdr:row>172</xdr:row>
      <xdr:rowOff>0</xdr:rowOff>
    </xdr:from>
    <xdr:to>
      <xdr:col>7</xdr:col>
      <xdr:colOff>252975</xdr:colOff>
      <xdr:row>172</xdr:row>
      <xdr:rowOff>72000</xdr:rowOff>
    </xdr:to>
    <xdr:sp macro="" textlink="">
      <xdr:nvSpPr>
        <xdr:cNvPr id="64" name="Conector 82">
          <a:extLst>
            <a:ext uri="{FF2B5EF4-FFF2-40B4-BE49-F238E27FC236}">
              <a16:creationId xmlns:a16="http://schemas.microsoft.com/office/drawing/2014/main" id="{8119C2CB-4B8E-2743-9108-30304862007F}"/>
            </a:ext>
          </a:extLst>
        </xdr:cNvPr>
        <xdr:cNvSpPr>
          <a:spLocks noChangeAspect="1"/>
        </xdr:cNvSpPr>
      </xdr:nvSpPr>
      <xdr:spPr>
        <a:xfrm>
          <a:off x="9744075" y="34213800"/>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6</xdr:col>
      <xdr:colOff>847725</xdr:colOff>
      <xdr:row>169</xdr:row>
      <xdr:rowOff>142875</xdr:rowOff>
    </xdr:from>
    <xdr:to>
      <xdr:col>6</xdr:col>
      <xdr:colOff>919725</xdr:colOff>
      <xdr:row>170</xdr:row>
      <xdr:rowOff>24375</xdr:rowOff>
    </xdr:to>
    <xdr:sp macro="" textlink="">
      <xdr:nvSpPr>
        <xdr:cNvPr id="65" name="Conector 83">
          <a:extLst>
            <a:ext uri="{FF2B5EF4-FFF2-40B4-BE49-F238E27FC236}">
              <a16:creationId xmlns:a16="http://schemas.microsoft.com/office/drawing/2014/main" id="{BF19858C-9EB0-B046-81F5-306F1392BC51}"/>
            </a:ext>
          </a:extLst>
        </xdr:cNvPr>
        <xdr:cNvSpPr>
          <a:spLocks noChangeAspect="1"/>
        </xdr:cNvSpPr>
      </xdr:nvSpPr>
      <xdr:spPr>
        <a:xfrm>
          <a:off x="8569325" y="33785175"/>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3</xdr:col>
      <xdr:colOff>228601</xdr:colOff>
      <xdr:row>179</xdr:row>
      <xdr:rowOff>66675</xdr:rowOff>
    </xdr:from>
    <xdr:to>
      <xdr:col>3</xdr:col>
      <xdr:colOff>238125</xdr:colOff>
      <xdr:row>187</xdr:row>
      <xdr:rowOff>114300</xdr:rowOff>
    </xdr:to>
    <xdr:cxnSp macro="">
      <xdr:nvCxnSpPr>
        <xdr:cNvPr id="66" name="Conector recto 86">
          <a:extLst>
            <a:ext uri="{FF2B5EF4-FFF2-40B4-BE49-F238E27FC236}">
              <a16:creationId xmlns:a16="http://schemas.microsoft.com/office/drawing/2014/main" id="{952CDDA3-4B96-A143-8B6B-6D14AA683BF9}"/>
            </a:ext>
          </a:extLst>
        </xdr:cNvPr>
        <xdr:cNvCxnSpPr/>
      </xdr:nvCxnSpPr>
      <xdr:spPr>
        <a:xfrm flipH="1">
          <a:off x="3467101" y="35613975"/>
          <a:ext cx="9524" cy="15716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228600</xdr:colOff>
      <xdr:row>187</xdr:row>
      <xdr:rowOff>114300</xdr:rowOff>
    </xdr:from>
    <xdr:to>
      <xdr:col>4</xdr:col>
      <xdr:colOff>952500</xdr:colOff>
      <xdr:row>187</xdr:row>
      <xdr:rowOff>123825</xdr:rowOff>
    </xdr:to>
    <xdr:cxnSp macro="">
      <xdr:nvCxnSpPr>
        <xdr:cNvPr id="67" name="Conector recto 87">
          <a:extLst>
            <a:ext uri="{FF2B5EF4-FFF2-40B4-BE49-F238E27FC236}">
              <a16:creationId xmlns:a16="http://schemas.microsoft.com/office/drawing/2014/main" id="{3E60D096-3B3C-A64B-88E8-A6FB2D19D9A1}"/>
            </a:ext>
          </a:extLst>
        </xdr:cNvPr>
        <xdr:cNvCxnSpPr/>
      </xdr:nvCxnSpPr>
      <xdr:spPr>
        <a:xfrm flipV="1">
          <a:off x="3467100" y="37185600"/>
          <a:ext cx="2324100" cy="95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247650</xdr:colOff>
      <xdr:row>183</xdr:row>
      <xdr:rowOff>47625</xdr:rowOff>
    </xdr:from>
    <xdr:to>
      <xdr:col>4</xdr:col>
      <xdr:colOff>933450</xdr:colOff>
      <xdr:row>183</xdr:row>
      <xdr:rowOff>47625</xdr:rowOff>
    </xdr:to>
    <xdr:cxnSp macro="">
      <xdr:nvCxnSpPr>
        <xdr:cNvPr id="68" name="Conector recto 88">
          <a:extLst>
            <a:ext uri="{FF2B5EF4-FFF2-40B4-BE49-F238E27FC236}">
              <a16:creationId xmlns:a16="http://schemas.microsoft.com/office/drawing/2014/main" id="{E2BDE252-9573-1B4D-A415-ABB958B01630}"/>
            </a:ext>
          </a:extLst>
        </xdr:cNvPr>
        <xdr:cNvCxnSpPr/>
      </xdr:nvCxnSpPr>
      <xdr:spPr>
        <a:xfrm>
          <a:off x="3486150" y="36356925"/>
          <a:ext cx="2286000" cy="0"/>
        </a:xfrm>
        <a:prstGeom prst="line">
          <a:avLst/>
        </a:prstGeom>
        <a:ln>
          <a:prstDash val="dash"/>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1276350</xdr:colOff>
      <xdr:row>179</xdr:row>
      <xdr:rowOff>28575</xdr:rowOff>
    </xdr:from>
    <xdr:to>
      <xdr:col>3</xdr:col>
      <xdr:colOff>1285875</xdr:colOff>
      <xdr:row>187</xdr:row>
      <xdr:rowOff>104777</xdr:rowOff>
    </xdr:to>
    <xdr:cxnSp macro="">
      <xdr:nvCxnSpPr>
        <xdr:cNvPr id="69" name="Conector recto 89">
          <a:extLst>
            <a:ext uri="{FF2B5EF4-FFF2-40B4-BE49-F238E27FC236}">
              <a16:creationId xmlns:a16="http://schemas.microsoft.com/office/drawing/2014/main" id="{3C824963-593C-A445-BAE4-BACAB2E015FC}"/>
            </a:ext>
          </a:extLst>
        </xdr:cNvPr>
        <xdr:cNvCxnSpPr/>
      </xdr:nvCxnSpPr>
      <xdr:spPr>
        <a:xfrm flipV="1">
          <a:off x="4514850" y="35575875"/>
          <a:ext cx="9525" cy="1600202"/>
        </a:xfrm>
        <a:prstGeom prst="line">
          <a:avLst/>
        </a:prstGeom>
        <a:ln>
          <a:prstDash val="dash"/>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523875</xdr:colOff>
      <xdr:row>182</xdr:row>
      <xdr:rowOff>133350</xdr:rowOff>
    </xdr:from>
    <xdr:to>
      <xdr:col>3</xdr:col>
      <xdr:colOff>200025</xdr:colOff>
      <xdr:row>183</xdr:row>
      <xdr:rowOff>130722</xdr:rowOff>
    </xdr:to>
    <mc:AlternateContent xmlns:mc="http://schemas.openxmlformats.org/markup-compatibility/2006" xmlns:a14="http://schemas.microsoft.com/office/drawing/2010/main">
      <mc:Choice Requires="a14">
        <xdr:sp macro="" textlink="">
          <xdr:nvSpPr>
            <xdr:cNvPr id="70" name="CuadroTexto 5">
              <a:extLst>
                <a:ext uri="{FF2B5EF4-FFF2-40B4-BE49-F238E27FC236}">
                  <a16:creationId xmlns:a16="http://schemas.microsoft.com/office/drawing/2014/main" id="{647D7D17-EF79-5944-9A37-A4B2572D42B8}"/>
                </a:ext>
              </a:extLst>
            </xdr:cNvPr>
            <xdr:cNvSpPr txBox="1"/>
          </xdr:nvSpPr>
          <xdr:spPr>
            <a:xfrm>
              <a:off x="2682875" y="36252150"/>
              <a:ext cx="755650" cy="1878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s-AR" sz="1200" b="0" i="1">
                        <a:latin typeface="Cambria Math" panose="02040503050406030204" pitchFamily="18" charset="0"/>
                      </a:rPr>
                      <m:t>𝐸</m:t>
                    </m:r>
                    <m:d>
                      <m:dPr>
                        <m:ctrlPr>
                          <a:rPr lang="es-AR" sz="1200" b="0" i="1">
                            <a:latin typeface="Cambria Math" panose="02040503050406030204" pitchFamily="18" charset="0"/>
                          </a:rPr>
                        </m:ctrlPr>
                      </m:dPr>
                      <m:e>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𝐵𝑒𝑠𝑡</m:t>
                            </m:r>
                          </m:sub>
                        </m:sSub>
                      </m:e>
                    </m:d>
                  </m:oMath>
                </m:oMathPara>
              </a14:m>
              <a:endParaRPr lang="es-AR" sz="1200"/>
            </a:p>
          </xdr:txBody>
        </xdr:sp>
      </mc:Choice>
      <mc:Fallback xmlns="">
        <xdr:sp macro="" textlink="">
          <xdr:nvSpPr>
            <xdr:cNvPr id="70" name="CuadroTexto 5">
              <a:extLst>
                <a:ext uri="{FF2B5EF4-FFF2-40B4-BE49-F238E27FC236}">
                  <a16:creationId xmlns:a16="http://schemas.microsoft.com/office/drawing/2014/main" id="{647D7D17-EF79-5944-9A37-A4B2572D42B8}"/>
                </a:ext>
              </a:extLst>
            </xdr:cNvPr>
            <xdr:cNvSpPr txBox="1"/>
          </xdr:nvSpPr>
          <xdr:spPr>
            <a:xfrm>
              <a:off x="2682875" y="36252150"/>
              <a:ext cx="755650" cy="1878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b="0" i="0">
                  <a:latin typeface="Cambria Math" panose="02040503050406030204" pitchFamily="18" charset="0"/>
                </a:rPr>
                <a:t>𝐸(𝑟_𝐵𝑒𝑠𝑡 )</a:t>
              </a:r>
              <a:endParaRPr lang="es-AR" sz="1200"/>
            </a:p>
          </xdr:txBody>
        </xdr:sp>
      </mc:Fallback>
    </mc:AlternateContent>
    <xdr:clientData/>
  </xdr:twoCellAnchor>
  <xdr:twoCellAnchor>
    <xdr:from>
      <xdr:col>3</xdr:col>
      <xdr:colOff>857250</xdr:colOff>
      <xdr:row>188</xdr:row>
      <xdr:rowOff>19050</xdr:rowOff>
    </xdr:from>
    <xdr:to>
      <xdr:col>4</xdr:col>
      <xdr:colOff>238125</xdr:colOff>
      <xdr:row>189</xdr:row>
      <xdr:rowOff>41493</xdr:rowOff>
    </xdr:to>
    <mc:AlternateContent xmlns:mc="http://schemas.openxmlformats.org/markup-compatibility/2006" xmlns:a14="http://schemas.microsoft.com/office/drawing/2010/main">
      <mc:Choice Requires="a14">
        <xdr:sp macro="" textlink="">
          <xdr:nvSpPr>
            <xdr:cNvPr id="71" name="CuadroTexto 5">
              <a:extLst>
                <a:ext uri="{FF2B5EF4-FFF2-40B4-BE49-F238E27FC236}">
                  <a16:creationId xmlns:a16="http://schemas.microsoft.com/office/drawing/2014/main" id="{DFC08460-2A6D-424E-92D6-6B3C98842E5B}"/>
                </a:ext>
              </a:extLst>
            </xdr:cNvPr>
            <xdr:cNvSpPr txBox="1"/>
          </xdr:nvSpPr>
          <xdr:spPr>
            <a:xfrm>
              <a:off x="4095750" y="37280850"/>
              <a:ext cx="981075" cy="212943"/>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s-AR" sz="1200" b="0" i="1">
                        <a:latin typeface="Cambria Math" panose="02040503050406030204" pitchFamily="18" charset="0"/>
                      </a:rPr>
                      <m:t>𝐸</m:t>
                    </m:r>
                    <m:d>
                      <m:dPr>
                        <m:ctrlPr>
                          <a:rPr lang="es-AR" sz="1200" b="0" i="1">
                            <a:latin typeface="Cambria Math" panose="02040503050406030204" pitchFamily="18" charset="0"/>
                          </a:rPr>
                        </m:ctrlPr>
                      </m:dPr>
                      <m:e>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𝑆𝑢𝑔𝑎𝑟</m:t>
                            </m:r>
                          </m:sub>
                        </m:sSub>
                      </m:e>
                    </m:d>
                  </m:oMath>
                </m:oMathPara>
              </a14:m>
              <a:endParaRPr lang="es-AR" sz="1200"/>
            </a:p>
          </xdr:txBody>
        </xdr:sp>
      </mc:Choice>
      <mc:Fallback xmlns="">
        <xdr:sp macro="" textlink="">
          <xdr:nvSpPr>
            <xdr:cNvPr id="71" name="CuadroTexto 5">
              <a:extLst>
                <a:ext uri="{FF2B5EF4-FFF2-40B4-BE49-F238E27FC236}">
                  <a16:creationId xmlns:a16="http://schemas.microsoft.com/office/drawing/2014/main" id="{DFC08460-2A6D-424E-92D6-6B3C98842E5B}"/>
                </a:ext>
              </a:extLst>
            </xdr:cNvPr>
            <xdr:cNvSpPr txBox="1"/>
          </xdr:nvSpPr>
          <xdr:spPr>
            <a:xfrm>
              <a:off x="4095750" y="37280850"/>
              <a:ext cx="981075" cy="212943"/>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b="0" i="0">
                  <a:latin typeface="Cambria Math" panose="02040503050406030204" pitchFamily="18" charset="0"/>
                </a:rPr>
                <a:t>𝐸(𝑟_𝑆𝑢𝑔𝑎𝑟 )</a:t>
              </a:r>
              <a:endParaRPr lang="es-AR" sz="1200"/>
            </a:p>
          </xdr:txBody>
        </xdr:sp>
      </mc:Fallback>
    </mc:AlternateContent>
    <xdr:clientData/>
  </xdr:twoCellAnchor>
  <xdr:twoCellAnchor>
    <xdr:from>
      <xdr:col>4</xdr:col>
      <xdr:colOff>161925</xdr:colOff>
      <xdr:row>184</xdr:row>
      <xdr:rowOff>9525</xdr:rowOff>
    </xdr:from>
    <xdr:to>
      <xdr:col>4</xdr:col>
      <xdr:colOff>233925</xdr:colOff>
      <xdr:row>184</xdr:row>
      <xdr:rowOff>81525</xdr:rowOff>
    </xdr:to>
    <xdr:sp macro="" textlink="">
      <xdr:nvSpPr>
        <xdr:cNvPr id="72" name="Conector 92">
          <a:extLst>
            <a:ext uri="{FF2B5EF4-FFF2-40B4-BE49-F238E27FC236}">
              <a16:creationId xmlns:a16="http://schemas.microsoft.com/office/drawing/2014/main" id="{B78FCF75-BE2B-2B4D-BC88-D5A1EF216B12}"/>
            </a:ext>
          </a:extLst>
        </xdr:cNvPr>
        <xdr:cNvSpPr>
          <a:spLocks noChangeAspect="1"/>
        </xdr:cNvSpPr>
      </xdr:nvSpPr>
      <xdr:spPr>
        <a:xfrm>
          <a:off x="5000625" y="36509325"/>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4</xdr:col>
      <xdr:colOff>0</xdr:colOff>
      <xdr:row>181</xdr:row>
      <xdr:rowOff>0</xdr:rowOff>
    </xdr:from>
    <xdr:to>
      <xdr:col>4</xdr:col>
      <xdr:colOff>72000</xdr:colOff>
      <xdr:row>181</xdr:row>
      <xdr:rowOff>72000</xdr:rowOff>
    </xdr:to>
    <xdr:sp macro="" textlink="">
      <xdr:nvSpPr>
        <xdr:cNvPr id="73" name="Conector 93">
          <a:extLst>
            <a:ext uri="{FF2B5EF4-FFF2-40B4-BE49-F238E27FC236}">
              <a16:creationId xmlns:a16="http://schemas.microsoft.com/office/drawing/2014/main" id="{A3D31FE8-9C68-7945-82D0-0DD96D89F82F}"/>
            </a:ext>
          </a:extLst>
        </xdr:cNvPr>
        <xdr:cNvSpPr>
          <a:spLocks noChangeAspect="1"/>
        </xdr:cNvSpPr>
      </xdr:nvSpPr>
      <xdr:spPr>
        <a:xfrm>
          <a:off x="4838700" y="35928300"/>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4</xdr:col>
      <xdr:colOff>66675</xdr:colOff>
      <xdr:row>181</xdr:row>
      <xdr:rowOff>180975</xdr:rowOff>
    </xdr:from>
    <xdr:to>
      <xdr:col>4</xdr:col>
      <xdr:colOff>138675</xdr:colOff>
      <xdr:row>182</xdr:row>
      <xdr:rowOff>62475</xdr:rowOff>
    </xdr:to>
    <xdr:sp macro="" textlink="">
      <xdr:nvSpPr>
        <xdr:cNvPr id="74" name="Conector 94">
          <a:extLst>
            <a:ext uri="{FF2B5EF4-FFF2-40B4-BE49-F238E27FC236}">
              <a16:creationId xmlns:a16="http://schemas.microsoft.com/office/drawing/2014/main" id="{183CE370-3A83-0C4B-A364-BB8C5C212BB4}"/>
            </a:ext>
          </a:extLst>
        </xdr:cNvPr>
        <xdr:cNvSpPr>
          <a:spLocks noChangeAspect="1"/>
        </xdr:cNvSpPr>
      </xdr:nvSpPr>
      <xdr:spPr>
        <a:xfrm>
          <a:off x="4905375" y="36109275"/>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3</xdr:col>
      <xdr:colOff>1171575</xdr:colOff>
      <xdr:row>183</xdr:row>
      <xdr:rowOff>123825</xdr:rowOff>
    </xdr:from>
    <xdr:to>
      <xdr:col>3</xdr:col>
      <xdr:colOff>1243575</xdr:colOff>
      <xdr:row>184</xdr:row>
      <xdr:rowOff>5325</xdr:rowOff>
    </xdr:to>
    <xdr:sp macro="" textlink="">
      <xdr:nvSpPr>
        <xdr:cNvPr id="75" name="Conector 95">
          <a:extLst>
            <a:ext uri="{FF2B5EF4-FFF2-40B4-BE49-F238E27FC236}">
              <a16:creationId xmlns:a16="http://schemas.microsoft.com/office/drawing/2014/main" id="{008D2CBB-94C9-5249-9814-94B0F30081CA}"/>
            </a:ext>
          </a:extLst>
        </xdr:cNvPr>
        <xdr:cNvSpPr>
          <a:spLocks noChangeAspect="1"/>
        </xdr:cNvSpPr>
      </xdr:nvSpPr>
      <xdr:spPr>
        <a:xfrm>
          <a:off x="4410075" y="36433125"/>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3</xdr:col>
      <xdr:colOff>1390650</xdr:colOff>
      <xdr:row>183</xdr:row>
      <xdr:rowOff>152400</xdr:rowOff>
    </xdr:from>
    <xdr:to>
      <xdr:col>4</xdr:col>
      <xdr:colOff>62475</xdr:colOff>
      <xdr:row>184</xdr:row>
      <xdr:rowOff>33900</xdr:rowOff>
    </xdr:to>
    <xdr:sp macro="" textlink="">
      <xdr:nvSpPr>
        <xdr:cNvPr id="76" name="Conector 96">
          <a:extLst>
            <a:ext uri="{FF2B5EF4-FFF2-40B4-BE49-F238E27FC236}">
              <a16:creationId xmlns:a16="http://schemas.microsoft.com/office/drawing/2014/main" id="{E62FDCA0-DE56-7948-8744-2087544E7A81}"/>
            </a:ext>
          </a:extLst>
        </xdr:cNvPr>
        <xdr:cNvSpPr>
          <a:spLocks noChangeAspect="1"/>
        </xdr:cNvSpPr>
      </xdr:nvSpPr>
      <xdr:spPr>
        <a:xfrm>
          <a:off x="4629150" y="36461700"/>
          <a:ext cx="272025"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3</xdr:col>
      <xdr:colOff>1152525</xdr:colOff>
      <xdr:row>184</xdr:row>
      <xdr:rowOff>76200</xdr:rowOff>
    </xdr:from>
    <xdr:to>
      <xdr:col>3</xdr:col>
      <xdr:colOff>1224525</xdr:colOff>
      <xdr:row>184</xdr:row>
      <xdr:rowOff>148200</xdr:rowOff>
    </xdr:to>
    <xdr:sp macro="" textlink="">
      <xdr:nvSpPr>
        <xdr:cNvPr id="77" name="Conector 97">
          <a:extLst>
            <a:ext uri="{FF2B5EF4-FFF2-40B4-BE49-F238E27FC236}">
              <a16:creationId xmlns:a16="http://schemas.microsoft.com/office/drawing/2014/main" id="{549A79E3-8FFC-0846-BEC8-F855C8BA0BB1}"/>
            </a:ext>
          </a:extLst>
        </xdr:cNvPr>
        <xdr:cNvSpPr>
          <a:spLocks noChangeAspect="1"/>
        </xdr:cNvSpPr>
      </xdr:nvSpPr>
      <xdr:spPr>
        <a:xfrm>
          <a:off x="4391025" y="36576000"/>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3</xdr:col>
      <xdr:colOff>1352550</xdr:colOff>
      <xdr:row>182</xdr:row>
      <xdr:rowOff>95250</xdr:rowOff>
    </xdr:from>
    <xdr:to>
      <xdr:col>4</xdr:col>
      <xdr:colOff>24375</xdr:colOff>
      <xdr:row>182</xdr:row>
      <xdr:rowOff>167250</xdr:rowOff>
    </xdr:to>
    <xdr:sp macro="" textlink="">
      <xdr:nvSpPr>
        <xdr:cNvPr id="78" name="Conector 98">
          <a:extLst>
            <a:ext uri="{FF2B5EF4-FFF2-40B4-BE49-F238E27FC236}">
              <a16:creationId xmlns:a16="http://schemas.microsoft.com/office/drawing/2014/main" id="{79AAC45A-39EC-5B4D-9066-CE4BDAA3AB18}"/>
            </a:ext>
          </a:extLst>
        </xdr:cNvPr>
        <xdr:cNvSpPr>
          <a:spLocks noChangeAspect="1"/>
        </xdr:cNvSpPr>
      </xdr:nvSpPr>
      <xdr:spPr>
        <a:xfrm>
          <a:off x="4591050" y="36214050"/>
          <a:ext cx="272025"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3</xdr:col>
      <xdr:colOff>1152525</xdr:colOff>
      <xdr:row>181</xdr:row>
      <xdr:rowOff>76200</xdr:rowOff>
    </xdr:from>
    <xdr:to>
      <xdr:col>3</xdr:col>
      <xdr:colOff>1224525</xdr:colOff>
      <xdr:row>181</xdr:row>
      <xdr:rowOff>148200</xdr:rowOff>
    </xdr:to>
    <xdr:sp macro="" textlink="">
      <xdr:nvSpPr>
        <xdr:cNvPr id="79" name="Conector 99">
          <a:extLst>
            <a:ext uri="{FF2B5EF4-FFF2-40B4-BE49-F238E27FC236}">
              <a16:creationId xmlns:a16="http://schemas.microsoft.com/office/drawing/2014/main" id="{62046620-0396-E645-902B-A521CDF0C51A}"/>
            </a:ext>
          </a:extLst>
        </xdr:cNvPr>
        <xdr:cNvSpPr>
          <a:spLocks noChangeAspect="1"/>
        </xdr:cNvSpPr>
      </xdr:nvSpPr>
      <xdr:spPr>
        <a:xfrm>
          <a:off x="4391025" y="36004500"/>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3</xdr:col>
      <xdr:colOff>1057275</xdr:colOff>
      <xdr:row>182</xdr:row>
      <xdr:rowOff>38100</xdr:rowOff>
    </xdr:from>
    <xdr:to>
      <xdr:col>3</xdr:col>
      <xdr:colOff>1129275</xdr:colOff>
      <xdr:row>182</xdr:row>
      <xdr:rowOff>110100</xdr:rowOff>
    </xdr:to>
    <xdr:sp macro="" textlink="">
      <xdr:nvSpPr>
        <xdr:cNvPr id="80" name="Conector 100">
          <a:extLst>
            <a:ext uri="{FF2B5EF4-FFF2-40B4-BE49-F238E27FC236}">
              <a16:creationId xmlns:a16="http://schemas.microsoft.com/office/drawing/2014/main" id="{A3053862-5B64-564E-AEEF-44C98534DBF4}"/>
            </a:ext>
          </a:extLst>
        </xdr:cNvPr>
        <xdr:cNvSpPr>
          <a:spLocks noChangeAspect="1"/>
        </xdr:cNvSpPr>
      </xdr:nvSpPr>
      <xdr:spPr>
        <a:xfrm>
          <a:off x="4295775" y="36156900"/>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4</xdr:col>
      <xdr:colOff>95250</xdr:colOff>
      <xdr:row>182</xdr:row>
      <xdr:rowOff>161925</xdr:rowOff>
    </xdr:from>
    <xdr:to>
      <xdr:col>4</xdr:col>
      <xdr:colOff>167250</xdr:colOff>
      <xdr:row>183</xdr:row>
      <xdr:rowOff>43425</xdr:rowOff>
    </xdr:to>
    <xdr:sp macro="" textlink="">
      <xdr:nvSpPr>
        <xdr:cNvPr id="81" name="Conector 101">
          <a:extLst>
            <a:ext uri="{FF2B5EF4-FFF2-40B4-BE49-F238E27FC236}">
              <a16:creationId xmlns:a16="http://schemas.microsoft.com/office/drawing/2014/main" id="{9A874698-88D6-4D41-A06F-651EA6CF82BF}"/>
            </a:ext>
          </a:extLst>
        </xdr:cNvPr>
        <xdr:cNvSpPr>
          <a:spLocks noChangeAspect="1"/>
        </xdr:cNvSpPr>
      </xdr:nvSpPr>
      <xdr:spPr>
        <a:xfrm>
          <a:off x="4933950" y="36280725"/>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3</xdr:col>
      <xdr:colOff>990600</xdr:colOff>
      <xdr:row>183</xdr:row>
      <xdr:rowOff>57150</xdr:rowOff>
    </xdr:from>
    <xdr:to>
      <xdr:col>3</xdr:col>
      <xdr:colOff>1062600</xdr:colOff>
      <xdr:row>183</xdr:row>
      <xdr:rowOff>129150</xdr:rowOff>
    </xdr:to>
    <xdr:sp macro="" textlink="">
      <xdr:nvSpPr>
        <xdr:cNvPr id="82" name="Conector 102">
          <a:extLst>
            <a:ext uri="{FF2B5EF4-FFF2-40B4-BE49-F238E27FC236}">
              <a16:creationId xmlns:a16="http://schemas.microsoft.com/office/drawing/2014/main" id="{8F4020F0-C9BD-6941-A1E6-CA81C72EEBE6}"/>
            </a:ext>
          </a:extLst>
        </xdr:cNvPr>
        <xdr:cNvSpPr>
          <a:spLocks noChangeAspect="1"/>
        </xdr:cNvSpPr>
      </xdr:nvSpPr>
      <xdr:spPr>
        <a:xfrm>
          <a:off x="4229100" y="36366450"/>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oneCellAnchor>
    <xdr:from>
      <xdr:col>1</xdr:col>
      <xdr:colOff>881062</xdr:colOff>
      <xdr:row>136</xdr:row>
      <xdr:rowOff>4762</xdr:rowOff>
    </xdr:from>
    <xdr:ext cx="2186817" cy="172227"/>
    <mc:AlternateContent xmlns:mc="http://schemas.openxmlformats.org/markup-compatibility/2006" xmlns:a14="http://schemas.microsoft.com/office/drawing/2010/main">
      <mc:Choice Requires="a14">
        <xdr:sp macro="" textlink="">
          <xdr:nvSpPr>
            <xdr:cNvPr id="83" name="CuadroTexto 103">
              <a:extLst>
                <a:ext uri="{FF2B5EF4-FFF2-40B4-BE49-F238E27FC236}">
                  <a16:creationId xmlns:a16="http://schemas.microsoft.com/office/drawing/2014/main" id="{A6F6B383-45DD-3649-B8E0-903FF71E016A}"/>
                </a:ext>
              </a:extLst>
            </xdr:cNvPr>
            <xdr:cNvSpPr txBox="1"/>
          </xdr:nvSpPr>
          <xdr:spPr>
            <a:xfrm>
              <a:off x="1757362" y="27093862"/>
              <a:ext cx="218681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d>
                      <m:dPr>
                        <m:begChr m:val="["/>
                        <m:endChr m:val="]"/>
                        <m:ctrlPr>
                          <a:rPr lang="es-AR" sz="1100" i="1">
                            <a:latin typeface="Cambria Math" panose="02040503050406030204" pitchFamily="18" charset="0"/>
                          </a:rPr>
                        </m:ctrlPr>
                      </m:dPr>
                      <m:e>
                        <m:sSub>
                          <m:sSubPr>
                            <m:ctrlPr>
                              <a:rPr lang="es-AR" sz="1100" i="1">
                                <a:latin typeface="Cambria Math" panose="02040503050406030204" pitchFamily="18" charset="0"/>
                              </a:rPr>
                            </m:ctrlPr>
                          </m:sSubPr>
                          <m:e>
                            <m:r>
                              <a:rPr lang="es-AR" sz="1100" b="0" i="1">
                                <a:latin typeface="Cambria Math" panose="02040503050406030204" pitchFamily="18" charset="0"/>
                              </a:rPr>
                              <m:t>𝑟</m:t>
                            </m:r>
                          </m:e>
                          <m:sub>
                            <m:r>
                              <a:rPr lang="es-AR" sz="1100" b="0" i="1">
                                <a:latin typeface="Cambria Math" panose="02040503050406030204" pitchFamily="18" charset="0"/>
                              </a:rPr>
                              <m:t>𝐵𝑒𝑠𝑡</m:t>
                            </m:r>
                          </m:sub>
                        </m:sSub>
                        <m:r>
                          <a:rPr lang="es-AR" sz="1100" b="0" i="1">
                            <a:latin typeface="Cambria Math" panose="02040503050406030204" pitchFamily="18" charset="0"/>
                          </a:rPr>
                          <m:t>−</m:t>
                        </m:r>
                        <m:r>
                          <a:rPr lang="es-AR" sz="1100" b="0" i="1">
                            <a:latin typeface="Cambria Math" panose="02040503050406030204" pitchFamily="18" charset="0"/>
                          </a:rPr>
                          <m:t>𝐸</m:t>
                        </m:r>
                        <m:d>
                          <m:dPr>
                            <m:ctrlPr>
                              <a:rPr lang="es-AR" sz="1100" b="0" i="1">
                                <a:latin typeface="Cambria Math" panose="02040503050406030204" pitchFamily="18" charset="0"/>
                              </a:rPr>
                            </m:ctrlPr>
                          </m:dPr>
                          <m:e>
                            <m:sSub>
                              <m:sSubPr>
                                <m:ctrlPr>
                                  <a:rPr lang="es-AR" sz="1100" b="0" i="1">
                                    <a:latin typeface="Cambria Math" panose="02040503050406030204" pitchFamily="18" charset="0"/>
                                  </a:rPr>
                                </m:ctrlPr>
                              </m:sSubPr>
                              <m:e>
                                <m:r>
                                  <a:rPr lang="es-AR" sz="1100" b="0" i="1">
                                    <a:latin typeface="Cambria Math" panose="02040503050406030204" pitchFamily="18" charset="0"/>
                                  </a:rPr>
                                  <m:t>𝑟</m:t>
                                </m:r>
                              </m:e>
                              <m:sub>
                                <m:r>
                                  <a:rPr lang="es-AR" sz="1100" b="0" i="1">
                                    <a:latin typeface="Cambria Math" panose="02040503050406030204" pitchFamily="18" charset="0"/>
                                  </a:rPr>
                                  <m:t>𝐵𝑒𝑠𝑡</m:t>
                                </m:r>
                              </m:sub>
                            </m:sSub>
                          </m:e>
                        </m:d>
                      </m:e>
                    </m:d>
                    <m:d>
                      <m:dPr>
                        <m:begChr m:val="["/>
                        <m:endChr m:val="]"/>
                        <m:ctrlPr>
                          <a:rPr lang="es-AR" sz="1100" i="1">
                            <a:latin typeface="Cambria Math" panose="02040503050406030204" pitchFamily="18" charset="0"/>
                          </a:rPr>
                        </m:ctrlPr>
                      </m:dPr>
                      <m:e>
                        <m:sSub>
                          <m:sSubPr>
                            <m:ctrlPr>
                              <a:rPr lang="es-AR" sz="1100" i="1">
                                <a:solidFill>
                                  <a:schemeClr val="tx1"/>
                                </a:solidFill>
                                <a:effectLst/>
                                <a:latin typeface="Cambria Math" panose="02040503050406030204" pitchFamily="18" charset="0"/>
                                <a:ea typeface="+mn-ea"/>
                                <a:cs typeface="+mn-cs"/>
                              </a:rPr>
                            </m:ctrlPr>
                          </m:sSubPr>
                          <m:e>
                            <m:r>
                              <a:rPr lang="es-AR" sz="1100" b="0" i="1">
                                <a:solidFill>
                                  <a:schemeClr val="tx1"/>
                                </a:solidFill>
                                <a:effectLst/>
                                <a:latin typeface="Cambria Math" panose="02040503050406030204" pitchFamily="18" charset="0"/>
                                <a:ea typeface="+mn-ea"/>
                                <a:cs typeface="+mn-cs"/>
                              </a:rPr>
                              <m:t>𝑟</m:t>
                            </m:r>
                          </m:e>
                          <m:sub>
                            <m:r>
                              <a:rPr lang="es-AR" sz="1100" b="0" i="1">
                                <a:solidFill>
                                  <a:schemeClr val="tx1"/>
                                </a:solidFill>
                                <a:effectLst/>
                                <a:latin typeface="Cambria Math" panose="02040503050406030204" pitchFamily="18" charset="0"/>
                                <a:ea typeface="+mn-ea"/>
                                <a:cs typeface="+mn-cs"/>
                              </a:rPr>
                              <m:t>𝐾𝑎𝑛𝑒</m:t>
                            </m:r>
                          </m:sub>
                        </m:sSub>
                        <m:r>
                          <a:rPr lang="es-AR" sz="1100" b="0" i="1">
                            <a:solidFill>
                              <a:schemeClr val="tx1"/>
                            </a:solidFill>
                            <a:effectLst/>
                            <a:latin typeface="Cambria Math" panose="02040503050406030204" pitchFamily="18" charset="0"/>
                            <a:ea typeface="+mn-ea"/>
                            <a:cs typeface="+mn-cs"/>
                          </a:rPr>
                          <m:t>−</m:t>
                        </m:r>
                        <m:r>
                          <a:rPr lang="es-AR" sz="1100" b="0" i="1">
                            <a:solidFill>
                              <a:schemeClr val="tx1"/>
                            </a:solidFill>
                            <a:effectLst/>
                            <a:latin typeface="Cambria Math" panose="02040503050406030204" pitchFamily="18" charset="0"/>
                            <a:ea typeface="+mn-ea"/>
                            <a:cs typeface="+mn-cs"/>
                          </a:rPr>
                          <m:t>𝐸</m:t>
                        </m:r>
                        <m:d>
                          <m:dPr>
                            <m:ctrlPr>
                              <a:rPr lang="es-AR" sz="1100" b="0" i="1">
                                <a:solidFill>
                                  <a:schemeClr val="tx1"/>
                                </a:solidFill>
                                <a:effectLst/>
                                <a:latin typeface="Cambria Math" panose="02040503050406030204" pitchFamily="18" charset="0"/>
                                <a:ea typeface="+mn-ea"/>
                                <a:cs typeface="+mn-cs"/>
                              </a:rPr>
                            </m:ctrlPr>
                          </m:dPr>
                          <m:e>
                            <m:sSub>
                              <m:sSubPr>
                                <m:ctrlPr>
                                  <a:rPr lang="es-AR" sz="1100" b="0" i="1">
                                    <a:solidFill>
                                      <a:schemeClr val="tx1"/>
                                    </a:solidFill>
                                    <a:effectLst/>
                                    <a:latin typeface="Cambria Math" panose="02040503050406030204" pitchFamily="18" charset="0"/>
                                    <a:ea typeface="+mn-ea"/>
                                    <a:cs typeface="+mn-cs"/>
                                  </a:rPr>
                                </m:ctrlPr>
                              </m:sSubPr>
                              <m:e>
                                <m:r>
                                  <a:rPr lang="es-AR" sz="1100" b="0" i="1">
                                    <a:solidFill>
                                      <a:schemeClr val="tx1"/>
                                    </a:solidFill>
                                    <a:effectLst/>
                                    <a:latin typeface="Cambria Math" panose="02040503050406030204" pitchFamily="18" charset="0"/>
                                    <a:ea typeface="+mn-ea"/>
                                    <a:cs typeface="+mn-cs"/>
                                  </a:rPr>
                                  <m:t>𝑟</m:t>
                                </m:r>
                              </m:e>
                              <m:sub>
                                <m:r>
                                  <a:rPr lang="es-AR" sz="1100" b="0" i="1">
                                    <a:solidFill>
                                      <a:schemeClr val="tx1"/>
                                    </a:solidFill>
                                    <a:effectLst/>
                                    <a:latin typeface="Cambria Math" panose="02040503050406030204" pitchFamily="18" charset="0"/>
                                    <a:ea typeface="+mn-ea"/>
                                    <a:cs typeface="+mn-cs"/>
                                  </a:rPr>
                                  <m:t>𝐾𝑎𝑛𝑒</m:t>
                                </m:r>
                              </m:sub>
                            </m:sSub>
                          </m:e>
                        </m:d>
                      </m:e>
                    </m:d>
                  </m:oMath>
                </m:oMathPara>
              </a14:m>
              <a:endParaRPr lang="es-AR" sz="1100"/>
            </a:p>
          </xdr:txBody>
        </xdr:sp>
      </mc:Choice>
      <mc:Fallback xmlns="">
        <xdr:sp macro="" textlink="">
          <xdr:nvSpPr>
            <xdr:cNvPr id="83" name="CuadroTexto 103">
              <a:extLst>
                <a:ext uri="{FF2B5EF4-FFF2-40B4-BE49-F238E27FC236}">
                  <a16:creationId xmlns:a16="http://schemas.microsoft.com/office/drawing/2014/main" id="{A6F6B383-45DD-3649-B8E0-903FF71E016A}"/>
                </a:ext>
              </a:extLst>
            </xdr:cNvPr>
            <xdr:cNvSpPr txBox="1"/>
          </xdr:nvSpPr>
          <xdr:spPr>
            <a:xfrm>
              <a:off x="1757362" y="27093862"/>
              <a:ext cx="218681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AR" sz="1100" i="0">
                  <a:latin typeface="Cambria Math" panose="02040503050406030204" pitchFamily="18" charset="0"/>
                </a:rPr>
                <a:t>[</a:t>
              </a:r>
              <a:r>
                <a:rPr lang="es-AR" sz="1100" b="0" i="0">
                  <a:latin typeface="Cambria Math" panose="02040503050406030204" pitchFamily="18" charset="0"/>
                </a:rPr>
                <a:t>𝑟_𝐵𝑒𝑠𝑡−𝐸(𝑟_𝐵𝑒𝑠𝑡 )]</a:t>
              </a:r>
              <a:r>
                <a:rPr lang="es-AR" sz="1100" i="0">
                  <a:latin typeface="Cambria Math" panose="02040503050406030204" pitchFamily="18" charset="0"/>
                </a:rPr>
                <a:t>[</a:t>
              </a:r>
              <a:r>
                <a:rPr lang="es-AR" sz="1100" b="0" i="0">
                  <a:solidFill>
                    <a:schemeClr val="tx1"/>
                  </a:solidFill>
                  <a:effectLst/>
                  <a:latin typeface="Cambria Math" panose="02040503050406030204" pitchFamily="18" charset="0"/>
                  <a:ea typeface="+mn-ea"/>
                  <a:cs typeface="+mn-cs"/>
                </a:rPr>
                <a:t>𝑟_𝐾𝑎𝑛𝑒−𝐸(𝑟_𝐾𝑎𝑛𝑒 )]</a:t>
              </a:r>
              <a:endParaRPr lang="es-AR" sz="1100"/>
            </a:p>
          </xdr:txBody>
        </xdr:sp>
      </mc:Fallback>
    </mc:AlternateContent>
    <xdr:clientData/>
  </xdr:oneCellAnchor>
  <xdr:twoCellAnchor>
    <xdr:from>
      <xdr:col>3</xdr:col>
      <xdr:colOff>1095374</xdr:colOff>
      <xdr:row>133</xdr:row>
      <xdr:rowOff>180974</xdr:rowOff>
    </xdr:from>
    <xdr:to>
      <xdr:col>4</xdr:col>
      <xdr:colOff>38099</xdr:colOff>
      <xdr:row>139</xdr:row>
      <xdr:rowOff>19049</xdr:rowOff>
    </xdr:to>
    <xdr:sp macro="" textlink="">
      <xdr:nvSpPr>
        <xdr:cNvPr id="84" name="Cerrar llave 104">
          <a:extLst>
            <a:ext uri="{FF2B5EF4-FFF2-40B4-BE49-F238E27FC236}">
              <a16:creationId xmlns:a16="http://schemas.microsoft.com/office/drawing/2014/main" id="{9F91BF94-B07D-984E-8DF3-C54A027CA987}"/>
            </a:ext>
          </a:extLst>
        </xdr:cNvPr>
        <xdr:cNvSpPr/>
      </xdr:nvSpPr>
      <xdr:spPr>
        <a:xfrm rot="10800000">
          <a:off x="4333874" y="26698574"/>
          <a:ext cx="542925" cy="981075"/>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s-AR" sz="1100"/>
        </a:p>
      </xdr:txBody>
    </xdr:sp>
    <xdr:clientData/>
  </xdr:twoCellAnchor>
  <xdr:twoCellAnchor>
    <xdr:from>
      <xdr:col>1</xdr:col>
      <xdr:colOff>695325</xdr:colOff>
      <xdr:row>153</xdr:row>
      <xdr:rowOff>104775</xdr:rowOff>
    </xdr:from>
    <xdr:to>
      <xdr:col>4</xdr:col>
      <xdr:colOff>657225</xdr:colOff>
      <xdr:row>156</xdr:row>
      <xdr:rowOff>56110</xdr:rowOff>
    </xdr:to>
    <mc:AlternateContent xmlns:mc="http://schemas.openxmlformats.org/markup-compatibility/2006" xmlns:a14="http://schemas.microsoft.com/office/drawing/2010/main">
      <mc:Choice Requires="a14">
        <xdr:sp macro="" textlink="">
          <xdr:nvSpPr>
            <xdr:cNvPr id="85" name="CuadroTexto 9">
              <a:extLst>
                <a:ext uri="{FF2B5EF4-FFF2-40B4-BE49-F238E27FC236}">
                  <a16:creationId xmlns:a16="http://schemas.microsoft.com/office/drawing/2014/main" id="{19A99E5E-3E82-3943-8333-A014153D4AEF}"/>
                </a:ext>
              </a:extLst>
            </xdr:cNvPr>
            <xdr:cNvSpPr txBox="1"/>
          </xdr:nvSpPr>
          <xdr:spPr>
            <a:xfrm>
              <a:off x="1571625" y="30699075"/>
              <a:ext cx="3924300" cy="522835"/>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s-AR" sz="1400" b="0" i="1">
                        <a:latin typeface="Cambria Math" panose="02040503050406030204" pitchFamily="18" charset="0"/>
                      </a:rPr>
                      <m:t>𝐶𝑜𝑣</m:t>
                    </m:r>
                    <m:d>
                      <m:dPr>
                        <m:ctrlPr>
                          <a:rPr lang="es-AR" sz="1400" b="0" i="1">
                            <a:latin typeface="Cambria Math" panose="02040503050406030204" pitchFamily="18" charset="0"/>
                          </a:rPr>
                        </m:ctrlPr>
                      </m:dPr>
                      <m:e>
                        <m:sSub>
                          <m:sSubPr>
                            <m:ctrlPr>
                              <a:rPr lang="es-AR" sz="1400" b="0" i="1">
                                <a:latin typeface="Cambria Math" panose="02040503050406030204" pitchFamily="18" charset="0"/>
                              </a:rPr>
                            </m:ctrlPr>
                          </m:sSubPr>
                          <m:e>
                            <m:r>
                              <a:rPr lang="es-AR" sz="1400" b="0" i="1">
                                <a:latin typeface="Cambria Math" panose="02040503050406030204" pitchFamily="18" charset="0"/>
                              </a:rPr>
                              <m:t>𝑟</m:t>
                            </m:r>
                          </m:e>
                          <m:sub>
                            <m:r>
                              <a:rPr lang="es-AR" sz="1400" b="0" i="1">
                                <a:latin typeface="Cambria Math" panose="02040503050406030204" pitchFamily="18" charset="0"/>
                              </a:rPr>
                              <m:t>𝑖</m:t>
                            </m:r>
                          </m:sub>
                        </m:sSub>
                        <m:r>
                          <a:rPr lang="es-AR" sz="1400" b="0" i="1">
                            <a:latin typeface="Cambria Math" panose="02040503050406030204" pitchFamily="18" charset="0"/>
                          </a:rPr>
                          <m:t>, </m:t>
                        </m:r>
                        <m:sSub>
                          <m:sSubPr>
                            <m:ctrlPr>
                              <a:rPr lang="es-AR" sz="1400" b="0" i="1">
                                <a:latin typeface="Cambria Math" panose="02040503050406030204" pitchFamily="18" charset="0"/>
                              </a:rPr>
                            </m:ctrlPr>
                          </m:sSubPr>
                          <m:e>
                            <m:r>
                              <a:rPr lang="es-AR" sz="1400" b="0" i="1">
                                <a:latin typeface="Cambria Math" panose="02040503050406030204" pitchFamily="18" charset="0"/>
                              </a:rPr>
                              <m:t>𝑟</m:t>
                            </m:r>
                          </m:e>
                          <m:sub>
                            <m:r>
                              <a:rPr lang="es-AR" sz="1400" b="0" i="1">
                                <a:latin typeface="Cambria Math" panose="02040503050406030204" pitchFamily="18" charset="0"/>
                              </a:rPr>
                              <m:t>𝑗</m:t>
                            </m:r>
                          </m:sub>
                        </m:sSub>
                      </m:e>
                    </m:d>
                    <m:r>
                      <a:rPr lang="es-AR" sz="1400" b="0" i="1">
                        <a:latin typeface="Cambria Math" panose="02040503050406030204" pitchFamily="18" charset="0"/>
                      </a:rPr>
                      <m:t>=</m:t>
                    </m:r>
                    <m:nary>
                      <m:naryPr>
                        <m:chr m:val="∑"/>
                        <m:supHide m:val="on"/>
                        <m:ctrlPr>
                          <a:rPr lang="es-AR" sz="1400" b="0" i="1">
                            <a:latin typeface="Cambria Math" panose="02040503050406030204" pitchFamily="18" charset="0"/>
                          </a:rPr>
                        </m:ctrlPr>
                      </m:naryPr>
                      <m:sub>
                        <m:r>
                          <m:rPr>
                            <m:brk m:alnAt="7"/>
                          </m:rPr>
                          <a:rPr lang="es-AR" sz="1400" b="0" i="1">
                            <a:latin typeface="Cambria Math" panose="02040503050406030204" pitchFamily="18" charset="0"/>
                          </a:rPr>
                          <m:t>𝑠</m:t>
                        </m:r>
                      </m:sub>
                      <m:sup/>
                      <m:e>
                        <m:r>
                          <m:rPr>
                            <m:sty m:val="p"/>
                          </m:rPr>
                          <a:rPr lang="es-AR" sz="1400" b="0" i="0">
                            <a:latin typeface="Cambria Math" panose="02040503050406030204" pitchFamily="18" charset="0"/>
                          </a:rPr>
                          <m:t>Pr</m:t>
                        </m:r>
                        <m:r>
                          <a:rPr lang="es-AR" sz="1400" b="0" i="1">
                            <a:latin typeface="Cambria Math" panose="02040503050406030204" pitchFamily="18" charset="0"/>
                          </a:rPr>
                          <m:t>⁡(</m:t>
                        </m:r>
                        <m:r>
                          <a:rPr lang="es-AR" sz="1400" b="0" i="1">
                            <a:latin typeface="Cambria Math" panose="02040503050406030204" pitchFamily="18" charset="0"/>
                          </a:rPr>
                          <m:t>𝑠</m:t>
                        </m:r>
                        <m:r>
                          <a:rPr lang="es-AR" sz="1400" b="0" i="1">
                            <a:latin typeface="Cambria Math" panose="02040503050406030204" pitchFamily="18" charset="0"/>
                          </a:rPr>
                          <m:t>)</m:t>
                        </m:r>
                        <m:d>
                          <m:dPr>
                            <m:begChr m:val="["/>
                            <m:endChr m:val="]"/>
                            <m:ctrlPr>
                              <a:rPr lang="es-AR" sz="1400" b="0" i="1">
                                <a:latin typeface="Cambria Math" panose="02040503050406030204" pitchFamily="18" charset="0"/>
                              </a:rPr>
                            </m:ctrlPr>
                          </m:dPr>
                          <m:e>
                            <m:sSub>
                              <m:sSubPr>
                                <m:ctrlPr>
                                  <a:rPr lang="es-AR" sz="1400" b="0" i="1">
                                    <a:latin typeface="Cambria Math" panose="02040503050406030204" pitchFamily="18" charset="0"/>
                                  </a:rPr>
                                </m:ctrlPr>
                              </m:sSubPr>
                              <m:e>
                                <m:r>
                                  <a:rPr lang="es-AR" sz="1400" b="0" i="1">
                                    <a:latin typeface="Cambria Math" panose="02040503050406030204" pitchFamily="18" charset="0"/>
                                  </a:rPr>
                                  <m:t>𝑟</m:t>
                                </m:r>
                              </m:e>
                              <m:sub>
                                <m:r>
                                  <a:rPr lang="es-AR" sz="1400" b="0" i="1">
                                    <a:latin typeface="Cambria Math" panose="02040503050406030204" pitchFamily="18" charset="0"/>
                                  </a:rPr>
                                  <m:t>𝑖</m:t>
                                </m:r>
                              </m:sub>
                            </m:sSub>
                            <m:r>
                              <a:rPr lang="es-AR" sz="1400" b="0" i="1">
                                <a:latin typeface="Cambria Math" panose="02040503050406030204" pitchFamily="18" charset="0"/>
                              </a:rPr>
                              <m:t>−</m:t>
                            </m:r>
                            <m:r>
                              <a:rPr lang="es-AR" sz="1400" b="0" i="1">
                                <a:latin typeface="Cambria Math" panose="02040503050406030204" pitchFamily="18" charset="0"/>
                              </a:rPr>
                              <m:t>𝐸</m:t>
                            </m:r>
                            <m:r>
                              <a:rPr lang="es-AR" sz="1400" b="0" i="1">
                                <a:latin typeface="Cambria Math" panose="02040503050406030204" pitchFamily="18" charset="0"/>
                              </a:rPr>
                              <m:t>(</m:t>
                            </m:r>
                            <m:sSub>
                              <m:sSubPr>
                                <m:ctrlPr>
                                  <a:rPr lang="es-AR" sz="1400" b="0" i="1">
                                    <a:latin typeface="Cambria Math" panose="02040503050406030204" pitchFamily="18" charset="0"/>
                                  </a:rPr>
                                </m:ctrlPr>
                              </m:sSubPr>
                              <m:e>
                                <m:r>
                                  <a:rPr lang="es-AR" sz="1400" b="0" i="1">
                                    <a:latin typeface="Cambria Math" panose="02040503050406030204" pitchFamily="18" charset="0"/>
                                  </a:rPr>
                                  <m:t>𝑟</m:t>
                                </m:r>
                              </m:e>
                              <m:sub>
                                <m:r>
                                  <a:rPr lang="es-AR" sz="1400" b="0" i="1">
                                    <a:latin typeface="Cambria Math" panose="02040503050406030204" pitchFamily="18" charset="0"/>
                                  </a:rPr>
                                  <m:t>𝑖</m:t>
                                </m:r>
                              </m:sub>
                            </m:sSub>
                            <m:r>
                              <a:rPr lang="es-AR" sz="1400" b="0" i="1">
                                <a:latin typeface="Cambria Math" panose="02040503050406030204" pitchFamily="18" charset="0"/>
                              </a:rPr>
                              <m:t>)</m:t>
                            </m:r>
                          </m:e>
                        </m:d>
                        <m:d>
                          <m:dPr>
                            <m:begChr m:val="["/>
                            <m:endChr m:val="]"/>
                            <m:ctrlPr>
                              <a:rPr lang="es-AR" sz="1400" b="0" i="1">
                                <a:latin typeface="Cambria Math" panose="02040503050406030204" pitchFamily="18" charset="0"/>
                              </a:rPr>
                            </m:ctrlPr>
                          </m:dPr>
                          <m:e>
                            <m:sSub>
                              <m:sSubPr>
                                <m:ctrlPr>
                                  <a:rPr lang="es-AR" sz="1400" b="0" i="1">
                                    <a:latin typeface="Cambria Math" panose="02040503050406030204" pitchFamily="18" charset="0"/>
                                  </a:rPr>
                                </m:ctrlPr>
                              </m:sSubPr>
                              <m:e>
                                <m:r>
                                  <a:rPr lang="es-AR" sz="1400" b="0" i="1">
                                    <a:latin typeface="Cambria Math" panose="02040503050406030204" pitchFamily="18" charset="0"/>
                                  </a:rPr>
                                  <m:t>𝑟</m:t>
                                </m:r>
                              </m:e>
                              <m:sub>
                                <m:r>
                                  <a:rPr lang="es-AR" sz="1400" b="0" i="1">
                                    <a:latin typeface="Cambria Math" panose="02040503050406030204" pitchFamily="18" charset="0"/>
                                  </a:rPr>
                                  <m:t>𝑗</m:t>
                                </m:r>
                              </m:sub>
                            </m:sSub>
                            <m:r>
                              <a:rPr lang="es-AR" sz="1400" b="0" i="1">
                                <a:latin typeface="Cambria Math" panose="02040503050406030204" pitchFamily="18" charset="0"/>
                              </a:rPr>
                              <m:t>−</m:t>
                            </m:r>
                            <m:r>
                              <a:rPr lang="es-AR" sz="1400" b="0" i="1">
                                <a:latin typeface="Cambria Math" panose="02040503050406030204" pitchFamily="18" charset="0"/>
                              </a:rPr>
                              <m:t>𝐸</m:t>
                            </m:r>
                            <m:r>
                              <a:rPr lang="es-AR" sz="1400" b="0" i="1">
                                <a:latin typeface="Cambria Math" panose="02040503050406030204" pitchFamily="18" charset="0"/>
                              </a:rPr>
                              <m:t>(</m:t>
                            </m:r>
                            <m:sSub>
                              <m:sSubPr>
                                <m:ctrlPr>
                                  <a:rPr lang="es-AR" sz="1400" b="0" i="1">
                                    <a:latin typeface="Cambria Math" panose="02040503050406030204" pitchFamily="18" charset="0"/>
                                  </a:rPr>
                                </m:ctrlPr>
                              </m:sSubPr>
                              <m:e>
                                <m:r>
                                  <a:rPr lang="es-AR" sz="1400" b="0" i="1">
                                    <a:latin typeface="Cambria Math" panose="02040503050406030204" pitchFamily="18" charset="0"/>
                                  </a:rPr>
                                  <m:t>𝑟</m:t>
                                </m:r>
                              </m:e>
                              <m:sub>
                                <m:r>
                                  <a:rPr lang="es-AR" sz="1400" b="0" i="1">
                                    <a:latin typeface="Cambria Math" panose="02040503050406030204" pitchFamily="18" charset="0"/>
                                  </a:rPr>
                                  <m:t>𝑗</m:t>
                                </m:r>
                              </m:sub>
                            </m:sSub>
                            <m:r>
                              <a:rPr lang="es-AR" sz="1400" b="0" i="1">
                                <a:latin typeface="Cambria Math" panose="02040503050406030204" pitchFamily="18" charset="0"/>
                              </a:rPr>
                              <m:t>)</m:t>
                            </m:r>
                          </m:e>
                        </m:d>
                      </m:e>
                    </m:nary>
                  </m:oMath>
                </m:oMathPara>
              </a14:m>
              <a:endParaRPr lang="es-AR" sz="1400"/>
            </a:p>
          </xdr:txBody>
        </xdr:sp>
      </mc:Choice>
      <mc:Fallback xmlns="">
        <xdr:sp macro="" textlink="">
          <xdr:nvSpPr>
            <xdr:cNvPr id="85" name="CuadroTexto 9">
              <a:extLst>
                <a:ext uri="{FF2B5EF4-FFF2-40B4-BE49-F238E27FC236}">
                  <a16:creationId xmlns:a16="http://schemas.microsoft.com/office/drawing/2014/main" id="{19A99E5E-3E82-3943-8333-A014153D4AEF}"/>
                </a:ext>
              </a:extLst>
            </xdr:cNvPr>
            <xdr:cNvSpPr txBox="1"/>
          </xdr:nvSpPr>
          <xdr:spPr>
            <a:xfrm>
              <a:off x="1571625" y="30699075"/>
              <a:ext cx="3924300" cy="522835"/>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400" b="0" i="0">
                  <a:latin typeface="Cambria Math" panose="02040503050406030204" pitchFamily="18" charset="0"/>
                </a:rPr>
                <a:t>𝐶𝑜𝑣(𝑟_𝑖, 𝑟_𝑗 )=∑_𝑠▒〖Pr⁡(𝑠)[𝑟_𝑖−𝐸(𝑟_𝑖)][𝑟_𝑗−𝐸(𝑟_𝑗)] 〗</a:t>
              </a:r>
              <a:endParaRPr lang="es-AR" sz="1400"/>
            </a:p>
          </xdr:txBody>
        </xdr:sp>
      </mc:Fallback>
    </mc:AlternateContent>
    <xdr:clientData/>
  </xdr:twoCellAnchor>
  <xdr:twoCellAnchor>
    <xdr:from>
      <xdr:col>1</xdr:col>
      <xdr:colOff>552449</xdr:colOff>
      <xdr:row>156</xdr:row>
      <xdr:rowOff>161924</xdr:rowOff>
    </xdr:from>
    <xdr:to>
      <xdr:col>5</xdr:col>
      <xdr:colOff>838200</xdr:colOff>
      <xdr:row>159</xdr:row>
      <xdr:rowOff>38624</xdr:rowOff>
    </xdr:to>
    <mc:AlternateContent xmlns:mc="http://schemas.openxmlformats.org/markup-compatibility/2006" xmlns:a14="http://schemas.microsoft.com/office/drawing/2010/main">
      <mc:Choice Requires="a14">
        <xdr:sp macro="" textlink="">
          <xdr:nvSpPr>
            <xdr:cNvPr id="86" name="CuadroTexto 9">
              <a:extLst>
                <a:ext uri="{FF2B5EF4-FFF2-40B4-BE49-F238E27FC236}">
                  <a16:creationId xmlns:a16="http://schemas.microsoft.com/office/drawing/2014/main" id="{2A3FAC71-179E-3B4A-BDC2-6EDDEEEFD1D0}"/>
                </a:ext>
              </a:extLst>
            </xdr:cNvPr>
            <xdr:cNvSpPr txBox="1"/>
          </xdr:nvSpPr>
          <xdr:spPr>
            <a:xfrm>
              <a:off x="1428749" y="31327724"/>
              <a:ext cx="5378451" cy="448200"/>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s-AR" sz="1200" b="0" i="1">
                        <a:latin typeface="Cambria Math" panose="02040503050406030204" pitchFamily="18" charset="0"/>
                      </a:rPr>
                      <m:t>𝐶𝑜𝑣</m:t>
                    </m:r>
                    <m:d>
                      <m:dPr>
                        <m:ctrlPr>
                          <a:rPr lang="es-AR" sz="1200" b="0" i="1">
                            <a:latin typeface="Cambria Math" panose="02040503050406030204" pitchFamily="18" charset="0"/>
                          </a:rPr>
                        </m:ctrlPr>
                      </m:dPr>
                      <m:e>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𝐵𝑒𝑠𝑡</m:t>
                            </m:r>
                          </m:sub>
                        </m:sSub>
                        <m:r>
                          <a:rPr lang="es-AR" sz="1200" b="0" i="1">
                            <a:latin typeface="Cambria Math" panose="02040503050406030204" pitchFamily="18" charset="0"/>
                          </a:rPr>
                          <m:t>, </m:t>
                        </m:r>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𝑆𝑢𝑔𝑎𝑟</m:t>
                            </m:r>
                          </m:sub>
                        </m:sSub>
                      </m:e>
                    </m:d>
                    <m:r>
                      <a:rPr lang="es-AR" sz="1200" b="0" i="1">
                        <a:latin typeface="Cambria Math" panose="02040503050406030204" pitchFamily="18" charset="0"/>
                      </a:rPr>
                      <m:t>=</m:t>
                    </m:r>
                    <m:nary>
                      <m:naryPr>
                        <m:chr m:val="∑"/>
                        <m:supHide m:val="on"/>
                        <m:ctrlPr>
                          <a:rPr lang="es-AR" sz="1200" b="0" i="1">
                            <a:latin typeface="Cambria Math" panose="02040503050406030204" pitchFamily="18" charset="0"/>
                          </a:rPr>
                        </m:ctrlPr>
                      </m:naryPr>
                      <m:sub>
                        <m:r>
                          <m:rPr>
                            <m:brk m:alnAt="7"/>
                          </m:rPr>
                          <a:rPr lang="es-AR" sz="1200" b="0" i="1">
                            <a:latin typeface="Cambria Math" panose="02040503050406030204" pitchFamily="18" charset="0"/>
                          </a:rPr>
                          <m:t>𝑠</m:t>
                        </m:r>
                      </m:sub>
                      <m:sup/>
                      <m:e>
                        <m:r>
                          <m:rPr>
                            <m:sty m:val="p"/>
                          </m:rPr>
                          <a:rPr lang="es-AR" sz="1200" b="0" i="0">
                            <a:latin typeface="Cambria Math" panose="02040503050406030204" pitchFamily="18" charset="0"/>
                          </a:rPr>
                          <m:t>Pr</m:t>
                        </m:r>
                        <m:r>
                          <a:rPr lang="es-AR" sz="1200" b="0" i="1">
                            <a:latin typeface="Cambria Math" panose="02040503050406030204" pitchFamily="18" charset="0"/>
                          </a:rPr>
                          <m:t>⁡(</m:t>
                        </m:r>
                        <m:r>
                          <a:rPr lang="es-AR" sz="1200" b="0" i="1">
                            <a:latin typeface="Cambria Math" panose="02040503050406030204" pitchFamily="18" charset="0"/>
                          </a:rPr>
                          <m:t>𝑠</m:t>
                        </m:r>
                        <m:r>
                          <a:rPr lang="es-AR" sz="1200" b="0" i="1">
                            <a:latin typeface="Cambria Math" panose="02040503050406030204" pitchFamily="18" charset="0"/>
                          </a:rPr>
                          <m:t>)</m:t>
                        </m:r>
                        <m:d>
                          <m:dPr>
                            <m:begChr m:val="["/>
                            <m:endChr m:val="]"/>
                            <m:ctrlPr>
                              <a:rPr lang="es-AR" sz="1200" b="0" i="1">
                                <a:latin typeface="Cambria Math" panose="02040503050406030204" pitchFamily="18" charset="0"/>
                              </a:rPr>
                            </m:ctrlPr>
                          </m:dPr>
                          <m:e>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𝐵𝑒𝑠𝑡</m:t>
                                </m:r>
                              </m:sub>
                            </m:sSub>
                            <m:r>
                              <a:rPr lang="es-AR" sz="1200" b="0" i="1">
                                <a:latin typeface="Cambria Math" panose="02040503050406030204" pitchFamily="18" charset="0"/>
                              </a:rPr>
                              <m:t>−</m:t>
                            </m:r>
                            <m:r>
                              <a:rPr lang="es-AR" sz="1200" b="0" i="1">
                                <a:latin typeface="Cambria Math" panose="02040503050406030204" pitchFamily="18" charset="0"/>
                              </a:rPr>
                              <m:t>𝐸</m:t>
                            </m:r>
                            <m:r>
                              <a:rPr lang="es-AR" sz="1200" b="0" i="1">
                                <a:latin typeface="Cambria Math" panose="02040503050406030204" pitchFamily="18" charset="0"/>
                              </a:rPr>
                              <m:t>(</m:t>
                            </m:r>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𝐵𝑒𝑠𝑡</m:t>
                                </m:r>
                              </m:sub>
                            </m:sSub>
                            <m:r>
                              <a:rPr lang="es-AR" sz="1200" b="0" i="1">
                                <a:latin typeface="Cambria Math" panose="02040503050406030204" pitchFamily="18" charset="0"/>
                              </a:rPr>
                              <m:t>)</m:t>
                            </m:r>
                          </m:e>
                        </m:d>
                        <m:d>
                          <m:dPr>
                            <m:begChr m:val="["/>
                            <m:endChr m:val="]"/>
                            <m:ctrlPr>
                              <a:rPr lang="es-AR" sz="1200" b="0" i="1">
                                <a:latin typeface="Cambria Math" panose="02040503050406030204" pitchFamily="18" charset="0"/>
                              </a:rPr>
                            </m:ctrlPr>
                          </m:dPr>
                          <m:e>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𝑆𝑢𝑔𝑎𝑟</m:t>
                                </m:r>
                              </m:sub>
                            </m:sSub>
                            <m:r>
                              <a:rPr lang="es-AR" sz="1200" b="0" i="1">
                                <a:latin typeface="Cambria Math" panose="02040503050406030204" pitchFamily="18" charset="0"/>
                              </a:rPr>
                              <m:t>−</m:t>
                            </m:r>
                            <m:r>
                              <a:rPr lang="es-AR" sz="1200" b="0" i="1">
                                <a:latin typeface="Cambria Math" panose="02040503050406030204" pitchFamily="18" charset="0"/>
                              </a:rPr>
                              <m:t>𝐸</m:t>
                            </m:r>
                            <m:r>
                              <a:rPr lang="es-AR" sz="1200" b="0" i="1">
                                <a:latin typeface="Cambria Math" panose="02040503050406030204" pitchFamily="18" charset="0"/>
                              </a:rPr>
                              <m:t>(</m:t>
                            </m:r>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𝑆𝑢𝑔𝑎𝑟</m:t>
                                </m:r>
                              </m:sub>
                            </m:sSub>
                            <m:r>
                              <a:rPr lang="es-AR" sz="1200" b="0" i="1">
                                <a:latin typeface="Cambria Math" panose="02040503050406030204" pitchFamily="18" charset="0"/>
                              </a:rPr>
                              <m:t>)</m:t>
                            </m:r>
                          </m:e>
                        </m:d>
                      </m:e>
                    </m:nary>
                  </m:oMath>
                </m:oMathPara>
              </a14:m>
              <a:endParaRPr lang="es-AR" sz="1200"/>
            </a:p>
          </xdr:txBody>
        </xdr:sp>
      </mc:Choice>
      <mc:Fallback xmlns="">
        <xdr:sp macro="" textlink="">
          <xdr:nvSpPr>
            <xdr:cNvPr id="86" name="CuadroTexto 9">
              <a:extLst>
                <a:ext uri="{FF2B5EF4-FFF2-40B4-BE49-F238E27FC236}">
                  <a16:creationId xmlns:a16="http://schemas.microsoft.com/office/drawing/2014/main" id="{2A3FAC71-179E-3B4A-BDC2-6EDDEEEFD1D0}"/>
                </a:ext>
              </a:extLst>
            </xdr:cNvPr>
            <xdr:cNvSpPr txBox="1"/>
          </xdr:nvSpPr>
          <xdr:spPr>
            <a:xfrm>
              <a:off x="1428749" y="31327724"/>
              <a:ext cx="5378451" cy="448200"/>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b="0" i="0">
                  <a:latin typeface="Cambria Math" panose="02040503050406030204" pitchFamily="18" charset="0"/>
                </a:rPr>
                <a:t>𝐶𝑜𝑣(𝑟_𝐵𝑒𝑠𝑡, 𝑟_𝑆𝑢𝑔𝑎𝑟 )=∑_𝑠▒〖Pr⁡(𝑠)[𝑟_𝐵𝑒𝑠𝑡−𝐸(𝑟_𝐵𝑒𝑠𝑡)][𝑟_𝑆𝑢𝑔𝑎𝑟−𝐸(𝑟_𝑆𝑢𝑔𝑎𝑟)] 〗</a:t>
              </a:r>
              <a:endParaRPr lang="es-AR" sz="1200"/>
            </a:p>
          </xdr:txBody>
        </xdr:sp>
      </mc:Fallback>
    </mc:AlternateContent>
    <xdr:clientData/>
  </xdr:twoCellAnchor>
  <xdr:twoCellAnchor>
    <xdr:from>
      <xdr:col>1</xdr:col>
      <xdr:colOff>733423</xdr:colOff>
      <xdr:row>159</xdr:row>
      <xdr:rowOff>161925</xdr:rowOff>
    </xdr:from>
    <xdr:to>
      <xdr:col>11</xdr:col>
      <xdr:colOff>647699</xdr:colOff>
      <xdr:row>160</xdr:row>
      <xdr:rowOff>184368</xdr:rowOff>
    </xdr:to>
    <mc:AlternateContent xmlns:mc="http://schemas.openxmlformats.org/markup-compatibility/2006" xmlns:a14="http://schemas.microsoft.com/office/drawing/2010/main">
      <mc:Choice Requires="a14">
        <xdr:sp macro="" textlink="">
          <xdr:nvSpPr>
            <xdr:cNvPr id="87" name="CuadroTexto 9">
              <a:extLst>
                <a:ext uri="{FF2B5EF4-FFF2-40B4-BE49-F238E27FC236}">
                  <a16:creationId xmlns:a16="http://schemas.microsoft.com/office/drawing/2014/main" id="{E5A8A61E-E849-DC47-8197-74175FA9BA70}"/>
                </a:ext>
              </a:extLst>
            </xdr:cNvPr>
            <xdr:cNvSpPr txBox="1"/>
          </xdr:nvSpPr>
          <xdr:spPr>
            <a:xfrm>
              <a:off x="1609723" y="31899225"/>
              <a:ext cx="12030076" cy="212943"/>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14:m>
                <m:oMath xmlns:m="http://schemas.openxmlformats.org/officeDocument/2006/math">
                  <m:r>
                    <a:rPr lang="es-AR" sz="1200" b="0" i="1">
                      <a:latin typeface="Cambria Math" panose="02040503050406030204" pitchFamily="18" charset="0"/>
                    </a:rPr>
                    <m:t>𝐶𝑜𝑣</m:t>
                  </m:r>
                  <m:d>
                    <m:dPr>
                      <m:ctrlPr>
                        <a:rPr lang="es-AR" sz="1200" b="0" i="1">
                          <a:latin typeface="Cambria Math" panose="02040503050406030204" pitchFamily="18" charset="0"/>
                        </a:rPr>
                      </m:ctrlPr>
                    </m:dPr>
                    <m:e>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𝐵𝑒𝑠𝑡</m:t>
                          </m:r>
                        </m:sub>
                      </m:sSub>
                      <m:r>
                        <a:rPr lang="es-AR" sz="1200" b="0" i="1">
                          <a:latin typeface="Cambria Math" panose="02040503050406030204" pitchFamily="18" charset="0"/>
                        </a:rPr>
                        <m:t>, </m:t>
                      </m:r>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𝑆𝑢𝑔𝑎𝑟</m:t>
                          </m:r>
                        </m:sub>
                      </m:sSub>
                    </m:e>
                  </m:d>
                  <m:r>
                    <a:rPr lang="es-AR" sz="1200" b="0" i="1">
                      <a:latin typeface="Cambria Math" panose="02040503050406030204" pitchFamily="18" charset="0"/>
                    </a:rPr>
                    <m:t>=0,5</m:t>
                  </m:r>
                  <m:d>
                    <m:dPr>
                      <m:begChr m:val="["/>
                      <m:endChr m:val="]"/>
                      <m:ctrlPr>
                        <a:rPr lang="es-AR" sz="1200" b="0" i="1" kern="1200">
                          <a:solidFill>
                            <a:schemeClr val="tx1"/>
                          </a:solidFill>
                          <a:effectLst/>
                          <a:latin typeface="Cambria Math" panose="02040503050406030204" pitchFamily="18" charset="0"/>
                          <a:ea typeface="+mn-ea"/>
                          <a:cs typeface="+mn-cs"/>
                        </a:rPr>
                      </m:ctrlPr>
                    </m:dPr>
                    <m:e>
                      <m:r>
                        <a:rPr lang="es-AR" sz="1200" b="0" i="1" kern="1200">
                          <a:solidFill>
                            <a:schemeClr val="tx1"/>
                          </a:solidFill>
                          <a:effectLst/>
                          <a:latin typeface="Cambria Math" panose="02040503050406030204" pitchFamily="18" charset="0"/>
                          <a:ea typeface="+mn-ea"/>
                          <a:cs typeface="+mn-cs"/>
                        </a:rPr>
                        <m:t>0,25−0,105</m:t>
                      </m:r>
                    </m:e>
                  </m:d>
                  <m:d>
                    <m:dPr>
                      <m:begChr m:val="["/>
                      <m:endChr m:val="]"/>
                      <m:ctrlPr>
                        <a:rPr lang="es-AR" sz="1200" b="0" i="1" kern="1200">
                          <a:solidFill>
                            <a:schemeClr val="tx1"/>
                          </a:solidFill>
                          <a:effectLst/>
                          <a:latin typeface="Cambria Math" panose="02040503050406030204" pitchFamily="18" charset="0"/>
                          <a:ea typeface="+mn-ea"/>
                          <a:cs typeface="+mn-cs"/>
                        </a:rPr>
                      </m:ctrlPr>
                    </m:dPr>
                    <m:e>
                      <m:r>
                        <a:rPr lang="es-AR" sz="1200" b="0" i="1" kern="1200">
                          <a:solidFill>
                            <a:schemeClr val="tx1"/>
                          </a:solidFill>
                          <a:effectLst/>
                          <a:latin typeface="Cambria Math" panose="02040503050406030204" pitchFamily="18" charset="0"/>
                          <a:ea typeface="+mn-ea"/>
                          <a:cs typeface="+mn-cs"/>
                        </a:rPr>
                        <m:t>0,01−0,06</m:t>
                      </m:r>
                    </m:e>
                  </m:d>
                </m:oMath>
              </a14:m>
              <a:r>
                <a:rPr lang="es-AR" sz="1200"/>
                <a:t>+</a:t>
              </a:r>
              <a14:m>
                <m:oMath xmlns:m="http://schemas.openxmlformats.org/officeDocument/2006/math">
                  <m:r>
                    <a:rPr lang="es-AR" sz="1200" b="0" i="1" kern="1200">
                      <a:solidFill>
                        <a:schemeClr val="tx1"/>
                      </a:solidFill>
                      <a:effectLst/>
                      <a:latin typeface="Cambria Math" panose="02040503050406030204" pitchFamily="18" charset="0"/>
                      <a:ea typeface="+mn-ea"/>
                      <a:cs typeface="+mn-cs"/>
                    </a:rPr>
                    <m:t>0,3</m:t>
                  </m:r>
                  <m:d>
                    <m:dPr>
                      <m:begChr m:val="["/>
                      <m:endChr m:val="]"/>
                      <m:ctrlPr>
                        <a:rPr lang="es-AR" sz="1200" b="0" i="1" kern="1200">
                          <a:solidFill>
                            <a:schemeClr val="tx1"/>
                          </a:solidFill>
                          <a:effectLst/>
                          <a:latin typeface="Cambria Math" panose="02040503050406030204" pitchFamily="18" charset="0"/>
                          <a:ea typeface="+mn-ea"/>
                          <a:cs typeface="+mn-cs"/>
                        </a:rPr>
                      </m:ctrlPr>
                    </m:dPr>
                    <m:e>
                      <m:r>
                        <a:rPr lang="es-AR" sz="1200" b="0" i="1" kern="1200">
                          <a:solidFill>
                            <a:schemeClr val="tx1"/>
                          </a:solidFill>
                          <a:effectLst/>
                          <a:latin typeface="Cambria Math" panose="02040503050406030204" pitchFamily="18" charset="0"/>
                          <a:ea typeface="+mn-ea"/>
                          <a:cs typeface="+mn-cs"/>
                        </a:rPr>
                        <m:t>0,1−0,105</m:t>
                      </m:r>
                    </m:e>
                  </m:d>
                  <m:d>
                    <m:dPr>
                      <m:begChr m:val="["/>
                      <m:endChr m:val="]"/>
                      <m:ctrlPr>
                        <a:rPr lang="es-AR" sz="1200" b="0" i="1" kern="1200">
                          <a:solidFill>
                            <a:schemeClr val="tx1"/>
                          </a:solidFill>
                          <a:effectLst/>
                          <a:latin typeface="Cambria Math" panose="02040503050406030204" pitchFamily="18" charset="0"/>
                          <a:ea typeface="+mn-ea"/>
                          <a:cs typeface="+mn-cs"/>
                        </a:rPr>
                      </m:ctrlPr>
                    </m:dPr>
                    <m:e>
                      <m:r>
                        <a:rPr lang="es-AR" sz="1200" b="0" i="1" kern="1200">
                          <a:solidFill>
                            <a:schemeClr val="tx1"/>
                          </a:solidFill>
                          <a:effectLst/>
                          <a:latin typeface="Cambria Math" panose="02040503050406030204" pitchFamily="18" charset="0"/>
                          <a:ea typeface="+mn-ea"/>
                          <a:cs typeface="+mn-cs"/>
                        </a:rPr>
                        <m:t>−0,05−0,06</m:t>
                      </m:r>
                    </m:e>
                  </m:d>
                </m:oMath>
              </a14:m>
              <a:r>
                <a:rPr lang="es-AR" sz="1200"/>
                <a:t>+</a:t>
              </a:r>
              <a14:m>
                <m:oMath xmlns:m="http://schemas.openxmlformats.org/officeDocument/2006/math">
                  <m:r>
                    <a:rPr lang="es-AR" sz="1200" b="0" i="1" kern="1200">
                      <a:solidFill>
                        <a:schemeClr val="tx1"/>
                      </a:solidFill>
                      <a:effectLst/>
                      <a:latin typeface="Cambria Math" panose="02040503050406030204" pitchFamily="18" charset="0"/>
                      <a:ea typeface="+mn-ea"/>
                      <a:cs typeface="+mn-cs"/>
                    </a:rPr>
                    <m:t>0,2</m:t>
                  </m:r>
                  <m:d>
                    <m:dPr>
                      <m:begChr m:val="["/>
                      <m:endChr m:val="]"/>
                      <m:ctrlPr>
                        <a:rPr lang="es-AR" sz="1200" b="0" i="1" kern="1200">
                          <a:solidFill>
                            <a:schemeClr val="tx1"/>
                          </a:solidFill>
                          <a:effectLst/>
                          <a:latin typeface="Cambria Math" panose="02040503050406030204" pitchFamily="18" charset="0"/>
                          <a:ea typeface="+mn-ea"/>
                          <a:cs typeface="+mn-cs"/>
                        </a:rPr>
                      </m:ctrlPr>
                    </m:dPr>
                    <m:e>
                      <m:r>
                        <a:rPr lang="es-AR" sz="1200" b="0" i="1" kern="1200">
                          <a:solidFill>
                            <a:schemeClr val="tx1"/>
                          </a:solidFill>
                          <a:effectLst/>
                          <a:latin typeface="Cambria Math" panose="02040503050406030204" pitchFamily="18" charset="0"/>
                          <a:ea typeface="+mn-ea"/>
                          <a:cs typeface="+mn-cs"/>
                        </a:rPr>
                        <m:t>−0,25−0,105</m:t>
                      </m:r>
                    </m:e>
                  </m:d>
                  <m:d>
                    <m:dPr>
                      <m:begChr m:val="["/>
                      <m:endChr m:val="]"/>
                      <m:ctrlPr>
                        <a:rPr lang="es-AR" sz="1200" b="0" i="1" kern="1200">
                          <a:solidFill>
                            <a:schemeClr val="tx1"/>
                          </a:solidFill>
                          <a:effectLst/>
                          <a:latin typeface="Cambria Math" panose="02040503050406030204" pitchFamily="18" charset="0"/>
                          <a:ea typeface="+mn-ea"/>
                          <a:cs typeface="+mn-cs"/>
                        </a:rPr>
                      </m:ctrlPr>
                    </m:dPr>
                    <m:e>
                      <m:r>
                        <a:rPr lang="es-AR" sz="1200" b="0" i="1" kern="1200">
                          <a:solidFill>
                            <a:schemeClr val="tx1"/>
                          </a:solidFill>
                          <a:effectLst/>
                          <a:latin typeface="Cambria Math" panose="02040503050406030204" pitchFamily="18" charset="0"/>
                          <a:ea typeface="+mn-ea"/>
                          <a:cs typeface="+mn-cs"/>
                        </a:rPr>
                        <m:t>0,35−0,06</m:t>
                      </m:r>
                    </m:e>
                  </m:d>
                  <m:r>
                    <a:rPr lang="es-AR" sz="1200" b="0" i="1" kern="1200">
                      <a:solidFill>
                        <a:schemeClr val="tx1"/>
                      </a:solidFill>
                      <a:effectLst/>
                      <a:latin typeface="Cambria Math" panose="02040503050406030204" pitchFamily="18" charset="0"/>
                      <a:ea typeface="+mn-ea"/>
                      <a:cs typeface="+mn-cs"/>
                    </a:rPr>
                    <m:t>=−0,02405</m:t>
                  </m:r>
                </m:oMath>
              </a14:m>
              <a:endParaRPr lang="es-AR" sz="1200" b="0" kern="1200">
                <a:solidFill>
                  <a:schemeClr val="tx1"/>
                </a:solidFill>
                <a:effectLst/>
                <a:ea typeface="+mn-ea"/>
                <a:cs typeface="+mn-cs"/>
              </a:endParaRPr>
            </a:p>
          </xdr:txBody>
        </xdr:sp>
      </mc:Choice>
      <mc:Fallback xmlns="">
        <xdr:sp macro="" textlink="">
          <xdr:nvSpPr>
            <xdr:cNvPr id="87" name="CuadroTexto 9">
              <a:extLst>
                <a:ext uri="{FF2B5EF4-FFF2-40B4-BE49-F238E27FC236}">
                  <a16:creationId xmlns:a16="http://schemas.microsoft.com/office/drawing/2014/main" id="{E5A8A61E-E849-DC47-8197-74175FA9BA70}"/>
                </a:ext>
              </a:extLst>
            </xdr:cNvPr>
            <xdr:cNvSpPr txBox="1"/>
          </xdr:nvSpPr>
          <xdr:spPr>
            <a:xfrm>
              <a:off x="1609723" y="31899225"/>
              <a:ext cx="12030076" cy="212943"/>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AR" sz="1200" b="0" i="0">
                  <a:latin typeface="Cambria Math" panose="02040503050406030204" pitchFamily="18" charset="0"/>
                </a:rPr>
                <a:t>𝐶𝑜𝑣(𝑟_𝐵𝑒𝑠𝑡, 𝑟_𝑆𝑢𝑔𝑎𝑟 )=0,5</a:t>
              </a:r>
              <a:r>
                <a:rPr lang="es-AR" sz="1200" b="0" i="0" kern="1200">
                  <a:solidFill>
                    <a:schemeClr val="tx1"/>
                  </a:solidFill>
                  <a:effectLst/>
                  <a:latin typeface="Cambria Math" panose="02040503050406030204" pitchFamily="18" charset="0"/>
                  <a:ea typeface="+mn-ea"/>
                  <a:cs typeface="+mn-cs"/>
                </a:rPr>
                <a:t>[0,25−0,105][0,01−0,06]</a:t>
              </a:r>
              <a:r>
                <a:rPr lang="es-AR" sz="1200"/>
                <a:t>+</a:t>
              </a:r>
              <a:r>
                <a:rPr lang="es-AR" sz="1200" b="0" i="0" kern="1200">
                  <a:solidFill>
                    <a:schemeClr val="tx1"/>
                  </a:solidFill>
                  <a:effectLst/>
                  <a:latin typeface="Cambria Math" panose="02040503050406030204" pitchFamily="18" charset="0"/>
                  <a:ea typeface="+mn-ea"/>
                  <a:cs typeface="+mn-cs"/>
                </a:rPr>
                <a:t>0,3[0,1−0,105][−0,05−0,06]</a:t>
              </a:r>
              <a:r>
                <a:rPr lang="es-AR" sz="1200"/>
                <a:t>+</a:t>
              </a:r>
              <a:r>
                <a:rPr lang="es-AR" sz="1200" b="0" i="0" kern="1200">
                  <a:solidFill>
                    <a:schemeClr val="tx1"/>
                  </a:solidFill>
                  <a:effectLst/>
                  <a:latin typeface="Cambria Math" panose="02040503050406030204" pitchFamily="18" charset="0"/>
                  <a:ea typeface="+mn-ea"/>
                  <a:cs typeface="+mn-cs"/>
                </a:rPr>
                <a:t>0,2[−0,25−0,105][0,35−0,06]=−0,02405</a:t>
              </a:r>
              <a:endParaRPr lang="es-AR" sz="1200" b="0" kern="1200">
                <a:solidFill>
                  <a:schemeClr val="tx1"/>
                </a:solidFill>
                <a:effectLst/>
                <a:ea typeface="+mn-ea"/>
                <a:cs typeface="+mn-cs"/>
              </a:endParaRPr>
            </a:p>
          </xdr:txBody>
        </xdr:sp>
      </mc:Fallback>
    </mc:AlternateContent>
    <xdr:clientData/>
  </xdr:twoCellAnchor>
  <xdr:twoCellAnchor>
    <xdr:from>
      <xdr:col>3</xdr:col>
      <xdr:colOff>1314450</xdr:colOff>
      <xdr:row>143</xdr:row>
      <xdr:rowOff>9525</xdr:rowOff>
    </xdr:from>
    <xdr:to>
      <xdr:col>4</xdr:col>
      <xdr:colOff>333375</xdr:colOff>
      <xdr:row>144</xdr:row>
      <xdr:rowOff>47625</xdr:rowOff>
    </xdr:to>
    <xdr:cxnSp macro="">
      <xdr:nvCxnSpPr>
        <xdr:cNvPr id="88" name="Conector recto de flecha 110">
          <a:extLst>
            <a:ext uri="{FF2B5EF4-FFF2-40B4-BE49-F238E27FC236}">
              <a16:creationId xmlns:a16="http://schemas.microsoft.com/office/drawing/2014/main" id="{1B59BD92-7530-164B-8E8A-ECB36DA6448E}"/>
            </a:ext>
          </a:extLst>
        </xdr:cNvPr>
        <xdr:cNvCxnSpPr/>
      </xdr:nvCxnSpPr>
      <xdr:spPr>
        <a:xfrm>
          <a:off x="4552950" y="28470225"/>
          <a:ext cx="619125" cy="2413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800100</xdr:colOff>
      <xdr:row>143</xdr:row>
      <xdr:rowOff>0</xdr:rowOff>
    </xdr:from>
    <xdr:to>
      <xdr:col>3</xdr:col>
      <xdr:colOff>1304926</xdr:colOff>
      <xdr:row>144</xdr:row>
      <xdr:rowOff>66675</xdr:rowOff>
    </xdr:to>
    <xdr:cxnSp macro="">
      <xdr:nvCxnSpPr>
        <xdr:cNvPr id="89" name="Conector recto de flecha 111">
          <a:extLst>
            <a:ext uri="{FF2B5EF4-FFF2-40B4-BE49-F238E27FC236}">
              <a16:creationId xmlns:a16="http://schemas.microsoft.com/office/drawing/2014/main" id="{CAE0644E-193F-7B48-9B78-392DD3DF7809}"/>
            </a:ext>
          </a:extLst>
        </xdr:cNvPr>
        <xdr:cNvCxnSpPr/>
      </xdr:nvCxnSpPr>
      <xdr:spPr>
        <a:xfrm flipH="1">
          <a:off x="4038600" y="28460700"/>
          <a:ext cx="504826" cy="2698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695326</xdr:colOff>
      <xdr:row>143</xdr:row>
      <xdr:rowOff>38100</xdr:rowOff>
    </xdr:from>
    <xdr:to>
      <xdr:col>5</xdr:col>
      <xdr:colOff>704850</xdr:colOff>
      <xdr:row>144</xdr:row>
      <xdr:rowOff>142875</xdr:rowOff>
    </xdr:to>
    <xdr:cxnSp macro="">
      <xdr:nvCxnSpPr>
        <xdr:cNvPr id="90" name="Conector recto de flecha 112">
          <a:extLst>
            <a:ext uri="{FF2B5EF4-FFF2-40B4-BE49-F238E27FC236}">
              <a16:creationId xmlns:a16="http://schemas.microsoft.com/office/drawing/2014/main" id="{E0EC7193-A70A-744B-BCD8-25485EAB75AC}"/>
            </a:ext>
          </a:extLst>
        </xdr:cNvPr>
        <xdr:cNvCxnSpPr/>
      </xdr:nvCxnSpPr>
      <xdr:spPr>
        <a:xfrm>
          <a:off x="6664326" y="28498800"/>
          <a:ext cx="9524" cy="3079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695325</xdr:colOff>
      <xdr:row>161</xdr:row>
      <xdr:rowOff>180975</xdr:rowOff>
    </xdr:from>
    <xdr:to>
      <xdr:col>2</xdr:col>
      <xdr:colOff>1114425</xdr:colOff>
      <xdr:row>163</xdr:row>
      <xdr:rowOff>12918</xdr:rowOff>
    </xdr:to>
    <mc:AlternateContent xmlns:mc="http://schemas.openxmlformats.org/markup-compatibility/2006" xmlns:a14="http://schemas.microsoft.com/office/drawing/2010/main">
      <mc:Choice Requires="a14">
        <xdr:sp macro="" textlink="">
          <xdr:nvSpPr>
            <xdr:cNvPr id="91" name="CuadroTexto 9">
              <a:extLst>
                <a:ext uri="{FF2B5EF4-FFF2-40B4-BE49-F238E27FC236}">
                  <a16:creationId xmlns:a16="http://schemas.microsoft.com/office/drawing/2014/main" id="{85D77E90-CF10-D24F-9B5C-32787ABD1F29}"/>
                </a:ext>
              </a:extLst>
            </xdr:cNvPr>
            <xdr:cNvSpPr txBox="1"/>
          </xdr:nvSpPr>
          <xdr:spPr>
            <a:xfrm>
              <a:off x="1571625" y="32299275"/>
              <a:ext cx="1663700" cy="212943"/>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s-AR" sz="1200" b="0" i="1">
                        <a:latin typeface="Cambria Math" panose="02040503050406030204" pitchFamily="18" charset="0"/>
                      </a:rPr>
                      <m:t>𝐶𝑜𝑣</m:t>
                    </m:r>
                    <m:d>
                      <m:dPr>
                        <m:ctrlPr>
                          <a:rPr lang="es-AR" sz="1200" b="0" i="1">
                            <a:latin typeface="Cambria Math" panose="02040503050406030204" pitchFamily="18" charset="0"/>
                          </a:rPr>
                        </m:ctrlPr>
                      </m:dPr>
                      <m:e>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𝐵𝑒𝑠𝑡</m:t>
                            </m:r>
                          </m:sub>
                        </m:sSub>
                        <m:r>
                          <a:rPr lang="es-AR" sz="1200" b="0" i="1">
                            <a:latin typeface="Cambria Math" panose="02040503050406030204" pitchFamily="18" charset="0"/>
                          </a:rPr>
                          <m:t>, </m:t>
                        </m:r>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𝑆𝑢𝑔𝑎𝑟</m:t>
                            </m:r>
                          </m:sub>
                        </m:sSub>
                      </m:e>
                    </m:d>
                    <m:r>
                      <a:rPr lang="es-AR" sz="1200" b="0" i="1">
                        <a:latin typeface="Cambria Math" panose="02040503050406030204" pitchFamily="18" charset="0"/>
                      </a:rPr>
                      <m:t>=</m:t>
                    </m:r>
                  </m:oMath>
                </m:oMathPara>
              </a14:m>
              <a:endParaRPr lang="es-AR" sz="1200"/>
            </a:p>
          </xdr:txBody>
        </xdr:sp>
      </mc:Choice>
      <mc:Fallback xmlns="">
        <xdr:sp macro="" textlink="">
          <xdr:nvSpPr>
            <xdr:cNvPr id="91" name="CuadroTexto 9">
              <a:extLst>
                <a:ext uri="{FF2B5EF4-FFF2-40B4-BE49-F238E27FC236}">
                  <a16:creationId xmlns:a16="http://schemas.microsoft.com/office/drawing/2014/main" id="{85D77E90-CF10-D24F-9B5C-32787ABD1F29}"/>
                </a:ext>
              </a:extLst>
            </xdr:cNvPr>
            <xdr:cNvSpPr txBox="1"/>
          </xdr:nvSpPr>
          <xdr:spPr>
            <a:xfrm>
              <a:off x="1571625" y="32299275"/>
              <a:ext cx="1663700" cy="212943"/>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b="0" i="0">
                  <a:latin typeface="Cambria Math" panose="02040503050406030204" pitchFamily="18" charset="0"/>
                </a:rPr>
                <a:t>𝐶𝑜𝑣(𝑟_𝐵𝑒𝑠𝑡, 𝑟_𝑆𝑢𝑔𝑎𝑟 )=</a:t>
              </a:r>
              <a:endParaRPr lang="es-AR" sz="1200"/>
            </a:p>
          </xdr:txBody>
        </xdr:sp>
      </mc:Fallback>
    </mc:AlternateContent>
    <xdr:clientData/>
  </xdr:twoCellAnchor>
  <xdr:twoCellAnchor>
    <xdr:from>
      <xdr:col>3</xdr:col>
      <xdr:colOff>152400</xdr:colOff>
      <xdr:row>177</xdr:row>
      <xdr:rowOff>76200</xdr:rowOff>
    </xdr:from>
    <xdr:to>
      <xdr:col>4</xdr:col>
      <xdr:colOff>923925</xdr:colOff>
      <xdr:row>178</xdr:row>
      <xdr:rowOff>89118</xdr:rowOff>
    </xdr:to>
    <mc:AlternateContent xmlns:mc="http://schemas.openxmlformats.org/markup-compatibility/2006" xmlns:a14="http://schemas.microsoft.com/office/drawing/2010/main">
      <mc:Choice Requires="a14">
        <xdr:sp macro="" textlink="">
          <xdr:nvSpPr>
            <xdr:cNvPr id="92" name="CuadroTexto 9">
              <a:extLst>
                <a:ext uri="{FF2B5EF4-FFF2-40B4-BE49-F238E27FC236}">
                  <a16:creationId xmlns:a16="http://schemas.microsoft.com/office/drawing/2014/main" id="{DF12997E-D91D-4C49-9183-A9DA2B4D3B92}"/>
                </a:ext>
              </a:extLst>
            </xdr:cNvPr>
            <xdr:cNvSpPr txBox="1"/>
          </xdr:nvSpPr>
          <xdr:spPr>
            <a:xfrm>
              <a:off x="3390900" y="35242500"/>
              <a:ext cx="2371725" cy="203418"/>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s-AR" sz="1200" b="0" i="1">
                        <a:latin typeface="Cambria Math" panose="02040503050406030204" pitchFamily="18" charset="0"/>
                      </a:rPr>
                      <m:t>𝐶𝑜𝑣</m:t>
                    </m:r>
                    <m:d>
                      <m:dPr>
                        <m:ctrlPr>
                          <a:rPr lang="es-AR" sz="1200" b="0" i="1">
                            <a:latin typeface="Cambria Math" panose="02040503050406030204" pitchFamily="18" charset="0"/>
                          </a:rPr>
                        </m:ctrlPr>
                      </m:dPr>
                      <m:e>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𝐵𝑒𝑠𝑡</m:t>
                            </m:r>
                          </m:sub>
                        </m:sSub>
                        <m:r>
                          <a:rPr lang="es-AR" sz="1200" b="0" i="1">
                            <a:latin typeface="Cambria Math" panose="02040503050406030204" pitchFamily="18" charset="0"/>
                          </a:rPr>
                          <m:t>, </m:t>
                        </m:r>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𝑆𝑢𝑔𝑎𝑟</m:t>
                            </m:r>
                          </m:sub>
                        </m:sSub>
                      </m:e>
                    </m:d>
                    <m:r>
                      <a:rPr lang="es-AR" sz="1200" b="0" i="1">
                        <a:latin typeface="Cambria Math" panose="02040503050406030204" pitchFamily="18" charset="0"/>
                      </a:rPr>
                      <m:t>&gt;0</m:t>
                    </m:r>
                  </m:oMath>
                </m:oMathPara>
              </a14:m>
              <a:endParaRPr lang="es-AR" sz="1200"/>
            </a:p>
          </xdr:txBody>
        </xdr:sp>
      </mc:Choice>
      <mc:Fallback xmlns="">
        <xdr:sp macro="" textlink="">
          <xdr:nvSpPr>
            <xdr:cNvPr id="92" name="CuadroTexto 9">
              <a:extLst>
                <a:ext uri="{FF2B5EF4-FFF2-40B4-BE49-F238E27FC236}">
                  <a16:creationId xmlns:a16="http://schemas.microsoft.com/office/drawing/2014/main" id="{DF12997E-D91D-4C49-9183-A9DA2B4D3B92}"/>
                </a:ext>
              </a:extLst>
            </xdr:cNvPr>
            <xdr:cNvSpPr txBox="1"/>
          </xdr:nvSpPr>
          <xdr:spPr>
            <a:xfrm>
              <a:off x="3390900" y="35242500"/>
              <a:ext cx="2371725" cy="203418"/>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b="0" i="0">
                  <a:latin typeface="Cambria Math" panose="02040503050406030204" pitchFamily="18" charset="0"/>
                </a:rPr>
                <a:t>𝐶𝑜𝑣(𝑟_𝐵𝑒𝑠𝑡, 𝑟_𝑆𝑢𝑔𝑎𝑟 )&gt;0</a:t>
              </a:r>
              <a:endParaRPr lang="es-AR" sz="1200"/>
            </a:p>
          </xdr:txBody>
        </xdr:sp>
      </mc:Fallback>
    </mc:AlternateContent>
    <xdr:clientData/>
  </xdr:twoCellAnchor>
  <xdr:twoCellAnchor>
    <xdr:from>
      <xdr:col>6</xdr:col>
      <xdr:colOff>28575</xdr:colOff>
      <xdr:row>177</xdr:row>
      <xdr:rowOff>57150</xdr:rowOff>
    </xdr:from>
    <xdr:to>
      <xdr:col>8</xdr:col>
      <xdr:colOff>47625</xdr:colOff>
      <xdr:row>178</xdr:row>
      <xdr:rowOff>70068</xdr:rowOff>
    </xdr:to>
    <mc:AlternateContent xmlns:mc="http://schemas.openxmlformats.org/markup-compatibility/2006" xmlns:a14="http://schemas.microsoft.com/office/drawing/2010/main">
      <mc:Choice Requires="a14">
        <xdr:sp macro="" textlink="">
          <xdr:nvSpPr>
            <xdr:cNvPr id="93" name="CuadroTexto 9">
              <a:extLst>
                <a:ext uri="{FF2B5EF4-FFF2-40B4-BE49-F238E27FC236}">
                  <a16:creationId xmlns:a16="http://schemas.microsoft.com/office/drawing/2014/main" id="{575EAC33-7A27-6B41-9353-274F4E11F73B}"/>
                </a:ext>
              </a:extLst>
            </xdr:cNvPr>
            <xdr:cNvSpPr txBox="1"/>
          </xdr:nvSpPr>
          <xdr:spPr>
            <a:xfrm>
              <a:off x="7750175" y="35223450"/>
              <a:ext cx="2660650" cy="203418"/>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s-AR" sz="1200" b="0" i="1">
                        <a:latin typeface="Cambria Math" panose="02040503050406030204" pitchFamily="18" charset="0"/>
                      </a:rPr>
                      <m:t>𝐶𝑜𝑣</m:t>
                    </m:r>
                    <m:d>
                      <m:dPr>
                        <m:ctrlPr>
                          <a:rPr lang="es-AR" sz="1200" b="0" i="1">
                            <a:latin typeface="Cambria Math" panose="02040503050406030204" pitchFamily="18" charset="0"/>
                          </a:rPr>
                        </m:ctrlPr>
                      </m:dPr>
                      <m:e>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𝐵𝑒𝑠𝑡</m:t>
                            </m:r>
                          </m:sub>
                        </m:sSub>
                        <m:r>
                          <a:rPr lang="es-AR" sz="1200" b="0" i="1">
                            <a:latin typeface="Cambria Math" panose="02040503050406030204" pitchFamily="18" charset="0"/>
                          </a:rPr>
                          <m:t>, </m:t>
                        </m:r>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𝑆𝑢𝑔𝑎𝑟</m:t>
                            </m:r>
                          </m:sub>
                        </m:sSub>
                      </m:e>
                    </m:d>
                    <m:r>
                      <a:rPr lang="es-AR" sz="1200" b="0" i="1">
                        <a:latin typeface="Cambria Math" panose="02040503050406030204" pitchFamily="18" charset="0"/>
                      </a:rPr>
                      <m:t>&lt;0</m:t>
                    </m:r>
                  </m:oMath>
                </m:oMathPara>
              </a14:m>
              <a:endParaRPr lang="es-AR" sz="1200"/>
            </a:p>
          </xdr:txBody>
        </xdr:sp>
      </mc:Choice>
      <mc:Fallback xmlns="">
        <xdr:sp macro="" textlink="">
          <xdr:nvSpPr>
            <xdr:cNvPr id="93" name="CuadroTexto 9">
              <a:extLst>
                <a:ext uri="{FF2B5EF4-FFF2-40B4-BE49-F238E27FC236}">
                  <a16:creationId xmlns:a16="http://schemas.microsoft.com/office/drawing/2014/main" id="{575EAC33-7A27-6B41-9353-274F4E11F73B}"/>
                </a:ext>
              </a:extLst>
            </xdr:cNvPr>
            <xdr:cNvSpPr txBox="1"/>
          </xdr:nvSpPr>
          <xdr:spPr>
            <a:xfrm>
              <a:off x="7750175" y="35223450"/>
              <a:ext cx="2660650" cy="203418"/>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b="0" i="0">
                  <a:latin typeface="Cambria Math" panose="02040503050406030204" pitchFamily="18" charset="0"/>
                </a:rPr>
                <a:t>𝐶𝑜𝑣(𝑟_𝐵𝑒𝑠𝑡, 𝑟_𝑆𝑢𝑔𝑎𝑟 )&lt;0</a:t>
              </a:r>
              <a:endParaRPr lang="es-AR" sz="1200"/>
            </a:p>
          </xdr:txBody>
        </xdr:sp>
      </mc:Fallback>
    </mc:AlternateContent>
    <xdr:clientData/>
  </xdr:twoCellAnchor>
  <xdr:twoCellAnchor>
    <xdr:from>
      <xdr:col>3</xdr:col>
      <xdr:colOff>114300</xdr:colOff>
      <xdr:row>189</xdr:row>
      <xdr:rowOff>38100</xdr:rowOff>
    </xdr:from>
    <xdr:to>
      <xdr:col>4</xdr:col>
      <xdr:colOff>885825</xdr:colOff>
      <xdr:row>190</xdr:row>
      <xdr:rowOff>60543</xdr:rowOff>
    </xdr:to>
    <mc:AlternateContent xmlns:mc="http://schemas.openxmlformats.org/markup-compatibility/2006" xmlns:a14="http://schemas.microsoft.com/office/drawing/2010/main">
      <mc:Choice Requires="a14">
        <xdr:sp macro="" textlink="">
          <xdr:nvSpPr>
            <xdr:cNvPr id="94" name="CuadroTexto 9">
              <a:extLst>
                <a:ext uri="{FF2B5EF4-FFF2-40B4-BE49-F238E27FC236}">
                  <a16:creationId xmlns:a16="http://schemas.microsoft.com/office/drawing/2014/main" id="{5C257710-4705-304C-AF39-A6D7A53F6DE9}"/>
                </a:ext>
              </a:extLst>
            </xdr:cNvPr>
            <xdr:cNvSpPr txBox="1"/>
          </xdr:nvSpPr>
          <xdr:spPr>
            <a:xfrm>
              <a:off x="3352800" y="37490400"/>
              <a:ext cx="2371725" cy="212943"/>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s-AR" sz="1200" b="0" i="1">
                        <a:latin typeface="Cambria Math" panose="02040503050406030204" pitchFamily="18" charset="0"/>
                      </a:rPr>
                      <m:t>𝐶𝑜𝑣</m:t>
                    </m:r>
                    <m:d>
                      <m:dPr>
                        <m:ctrlPr>
                          <a:rPr lang="es-AR" sz="1200" b="0" i="1">
                            <a:latin typeface="Cambria Math" panose="02040503050406030204" pitchFamily="18" charset="0"/>
                          </a:rPr>
                        </m:ctrlPr>
                      </m:dPr>
                      <m:e>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𝐵𝑒𝑠𝑡</m:t>
                            </m:r>
                          </m:sub>
                        </m:sSub>
                        <m:r>
                          <a:rPr lang="es-AR" sz="1200" b="0" i="1">
                            <a:latin typeface="Cambria Math" panose="02040503050406030204" pitchFamily="18" charset="0"/>
                          </a:rPr>
                          <m:t>, </m:t>
                        </m:r>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𝑆𝑢𝑔𝑎𝑟</m:t>
                            </m:r>
                          </m:sub>
                        </m:sSub>
                      </m:e>
                    </m:d>
                    <m:r>
                      <a:rPr lang="es-AR" sz="1200" b="0" i="1">
                        <a:latin typeface="Cambria Math" panose="02040503050406030204" pitchFamily="18" charset="0"/>
                      </a:rPr>
                      <m:t>=0</m:t>
                    </m:r>
                  </m:oMath>
                </m:oMathPara>
              </a14:m>
              <a:endParaRPr lang="es-AR" sz="1200"/>
            </a:p>
          </xdr:txBody>
        </xdr:sp>
      </mc:Choice>
      <mc:Fallback xmlns="">
        <xdr:sp macro="" textlink="">
          <xdr:nvSpPr>
            <xdr:cNvPr id="94" name="CuadroTexto 9">
              <a:extLst>
                <a:ext uri="{FF2B5EF4-FFF2-40B4-BE49-F238E27FC236}">
                  <a16:creationId xmlns:a16="http://schemas.microsoft.com/office/drawing/2014/main" id="{5C257710-4705-304C-AF39-A6D7A53F6DE9}"/>
                </a:ext>
              </a:extLst>
            </xdr:cNvPr>
            <xdr:cNvSpPr txBox="1"/>
          </xdr:nvSpPr>
          <xdr:spPr>
            <a:xfrm>
              <a:off x="3352800" y="37490400"/>
              <a:ext cx="2371725" cy="212943"/>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b="0" i="0">
                  <a:latin typeface="Cambria Math" panose="02040503050406030204" pitchFamily="18" charset="0"/>
                </a:rPr>
                <a:t>𝐶𝑜𝑣(𝑟_𝐵𝑒𝑠𝑡, 𝑟_𝑆𝑢𝑔𝑎𝑟 )=0</a:t>
              </a:r>
              <a:endParaRPr lang="es-AR" sz="1200"/>
            </a:p>
          </xdr:txBody>
        </xdr:sp>
      </mc:Fallback>
    </mc:AlternateContent>
    <xdr:clientData/>
  </xdr:twoCellAnchor>
  <xdr:twoCellAnchor>
    <xdr:from>
      <xdr:col>2</xdr:col>
      <xdr:colOff>219075</xdr:colOff>
      <xdr:row>193</xdr:row>
      <xdr:rowOff>114300</xdr:rowOff>
    </xdr:from>
    <xdr:to>
      <xdr:col>4</xdr:col>
      <xdr:colOff>952500</xdr:colOff>
      <xdr:row>196</xdr:row>
      <xdr:rowOff>54094</xdr:rowOff>
    </xdr:to>
    <mc:AlternateContent xmlns:mc="http://schemas.openxmlformats.org/markup-compatibility/2006" xmlns:a14="http://schemas.microsoft.com/office/drawing/2010/main">
      <mc:Choice Requires="a14">
        <xdr:sp macro="" textlink="">
          <xdr:nvSpPr>
            <xdr:cNvPr id="95" name="1 CuadroTexto">
              <a:extLst>
                <a:ext uri="{FF2B5EF4-FFF2-40B4-BE49-F238E27FC236}">
                  <a16:creationId xmlns:a16="http://schemas.microsoft.com/office/drawing/2014/main" id="{2762CFE4-28BC-0642-994B-072F4A4A2C07}"/>
                </a:ext>
              </a:extLst>
            </xdr:cNvPr>
            <xdr:cNvSpPr txBox="1"/>
          </xdr:nvSpPr>
          <xdr:spPr>
            <a:xfrm>
              <a:off x="2378075" y="38328600"/>
              <a:ext cx="3413125" cy="511294"/>
            </a:xfrm>
            <a:prstGeom prst="rect">
              <a:avLst/>
            </a:prstGeom>
            <a:noFill/>
          </xdr:spPr>
          <xdr:txBody>
            <a:bodyPr wrap="square"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CL" sz="1400">
                  <a:ea typeface="Cambria Math" panose="02040503050406030204" pitchFamily="18" charset="0"/>
                </a:rPr>
                <a:t>-1</a:t>
              </a:r>
              <a14:m>
                <m:oMath xmlns:m="http://schemas.openxmlformats.org/officeDocument/2006/math">
                  <m:r>
                    <a:rPr lang="es-CL" sz="1400" i="1">
                      <a:latin typeface="Cambria Math" panose="02040503050406030204" pitchFamily="18" charset="0"/>
                      <a:ea typeface="Cambria Math" panose="02040503050406030204" pitchFamily="18" charset="0"/>
                    </a:rPr>
                    <m:t>≤</m:t>
                  </m:r>
                  <m:r>
                    <a:rPr lang="es-CL" sz="1400" i="1">
                      <a:latin typeface="Cambria Math" panose="02040503050406030204" pitchFamily="18" charset="0"/>
                      <a:ea typeface="Cambria Math" panose="02040503050406030204" pitchFamily="18" charset="0"/>
                    </a:rPr>
                    <m:t>𝜌</m:t>
                  </m:r>
                </m:oMath>
              </a14:m>
              <a:r>
                <a:rPr lang="es-CL" sz="1400"/>
                <a:t>=</a:t>
              </a:r>
              <a14:m>
                <m:oMath xmlns:m="http://schemas.openxmlformats.org/officeDocument/2006/math">
                  <m:f>
                    <m:fPr>
                      <m:ctrlPr>
                        <a:rPr lang="es-CL" sz="1400" i="1" kern="1200">
                          <a:solidFill>
                            <a:schemeClr val="tx1"/>
                          </a:solidFill>
                          <a:effectLst/>
                          <a:latin typeface="Cambria Math" panose="02040503050406030204" pitchFamily="18" charset="0"/>
                          <a:ea typeface="+mn-ea"/>
                          <a:cs typeface="+mn-cs"/>
                        </a:rPr>
                      </m:ctrlPr>
                    </m:fPr>
                    <m:num>
                      <m:r>
                        <a:rPr lang="es-CL" sz="1400" b="0" i="1" kern="1200">
                          <a:solidFill>
                            <a:schemeClr val="tx1"/>
                          </a:solidFill>
                          <a:effectLst/>
                          <a:latin typeface="Cambria Math" panose="02040503050406030204" pitchFamily="18" charset="0"/>
                          <a:ea typeface="+mn-ea"/>
                          <a:cs typeface="+mn-cs"/>
                        </a:rPr>
                        <m:t>𝐶𝑜𝑣</m:t>
                      </m:r>
                      <m:r>
                        <a:rPr lang="es-CL" sz="1400" b="0" i="1" kern="1200">
                          <a:solidFill>
                            <a:schemeClr val="tx1"/>
                          </a:solidFill>
                          <a:effectLst/>
                          <a:latin typeface="Cambria Math" panose="02040503050406030204" pitchFamily="18" charset="0"/>
                          <a:ea typeface="+mn-ea"/>
                          <a:cs typeface="+mn-cs"/>
                        </a:rPr>
                        <m:t>(</m:t>
                      </m:r>
                      <m:sSub>
                        <m:sSubPr>
                          <m:ctrlPr>
                            <a:rPr lang="es-CL" sz="1400" b="0" i="1" kern="1200">
                              <a:solidFill>
                                <a:schemeClr val="tx1"/>
                              </a:solidFill>
                              <a:effectLst/>
                              <a:latin typeface="Cambria Math" panose="02040503050406030204" pitchFamily="18" charset="0"/>
                              <a:ea typeface="+mn-ea"/>
                              <a:cs typeface="+mn-cs"/>
                            </a:rPr>
                          </m:ctrlPr>
                        </m:sSubPr>
                        <m:e>
                          <m:r>
                            <a:rPr lang="es-AR" sz="1400" b="0" i="1" kern="1200">
                              <a:solidFill>
                                <a:schemeClr val="tx1"/>
                              </a:solidFill>
                              <a:effectLst/>
                              <a:latin typeface="Cambria Math" panose="02040503050406030204" pitchFamily="18" charset="0"/>
                              <a:ea typeface="+mn-ea"/>
                              <a:cs typeface="+mn-cs"/>
                            </a:rPr>
                            <m:t>𝑟</m:t>
                          </m:r>
                        </m:e>
                        <m:sub>
                          <m:r>
                            <a:rPr lang="es-AR" sz="1400" b="0" i="1" kern="1200">
                              <a:solidFill>
                                <a:schemeClr val="tx1"/>
                              </a:solidFill>
                              <a:effectLst/>
                              <a:latin typeface="Cambria Math" panose="02040503050406030204" pitchFamily="18" charset="0"/>
                              <a:ea typeface="+mn-ea"/>
                              <a:cs typeface="+mn-cs"/>
                            </a:rPr>
                            <m:t>𝑖</m:t>
                          </m:r>
                        </m:sub>
                      </m:sSub>
                      <m:r>
                        <a:rPr lang="es-CL" sz="1400" b="0" i="1" kern="1200">
                          <a:solidFill>
                            <a:schemeClr val="tx1"/>
                          </a:solidFill>
                          <a:effectLst/>
                          <a:latin typeface="Cambria Math" panose="02040503050406030204" pitchFamily="18" charset="0"/>
                          <a:ea typeface="+mn-ea"/>
                          <a:cs typeface="+mn-cs"/>
                        </a:rPr>
                        <m:t>,</m:t>
                      </m:r>
                      <m:sSub>
                        <m:sSubPr>
                          <m:ctrlPr>
                            <a:rPr lang="es-CL" sz="1400" b="0" i="1" kern="1200">
                              <a:solidFill>
                                <a:schemeClr val="tx1"/>
                              </a:solidFill>
                              <a:effectLst/>
                              <a:latin typeface="Cambria Math" panose="02040503050406030204" pitchFamily="18" charset="0"/>
                              <a:ea typeface="+mn-ea"/>
                              <a:cs typeface="+mn-cs"/>
                            </a:rPr>
                          </m:ctrlPr>
                        </m:sSubPr>
                        <m:e>
                          <m:r>
                            <a:rPr lang="es-AR" sz="1400" b="0" i="1" kern="1200">
                              <a:solidFill>
                                <a:schemeClr val="tx1"/>
                              </a:solidFill>
                              <a:effectLst/>
                              <a:latin typeface="Cambria Math" panose="02040503050406030204" pitchFamily="18" charset="0"/>
                              <a:ea typeface="+mn-ea"/>
                              <a:cs typeface="+mn-cs"/>
                            </a:rPr>
                            <m:t>𝑟</m:t>
                          </m:r>
                        </m:e>
                        <m:sub>
                          <m:r>
                            <a:rPr lang="es-AR" sz="1400" b="0" i="1" kern="1200">
                              <a:solidFill>
                                <a:schemeClr val="tx1"/>
                              </a:solidFill>
                              <a:effectLst/>
                              <a:latin typeface="Cambria Math" panose="02040503050406030204" pitchFamily="18" charset="0"/>
                              <a:ea typeface="+mn-ea"/>
                              <a:cs typeface="+mn-cs"/>
                            </a:rPr>
                            <m:t>𝑗</m:t>
                          </m:r>
                        </m:sub>
                      </m:sSub>
                      <m:r>
                        <a:rPr lang="es-CL" sz="1400" b="0" i="1" kern="1200">
                          <a:solidFill>
                            <a:schemeClr val="tx1"/>
                          </a:solidFill>
                          <a:effectLst/>
                          <a:latin typeface="Cambria Math" panose="02040503050406030204" pitchFamily="18" charset="0"/>
                          <a:ea typeface="+mn-ea"/>
                          <a:cs typeface="+mn-cs"/>
                        </a:rPr>
                        <m:t>)</m:t>
                      </m:r>
                    </m:num>
                    <m:den>
                      <m:r>
                        <a:rPr lang="es-AR" sz="1400" b="0" i="1" kern="1200">
                          <a:solidFill>
                            <a:schemeClr val="tx1"/>
                          </a:solidFill>
                          <a:effectLst/>
                          <a:latin typeface="Cambria Math" panose="02040503050406030204" pitchFamily="18" charset="0"/>
                          <a:ea typeface="+mn-ea"/>
                          <a:cs typeface="+mn-cs"/>
                        </a:rPr>
                        <m:t>(</m:t>
                      </m:r>
                      <m:r>
                        <a:rPr lang="es-CL" sz="1400" b="0" i="1" kern="1200">
                          <a:solidFill>
                            <a:schemeClr val="tx1"/>
                          </a:solidFill>
                          <a:effectLst/>
                          <a:latin typeface="Cambria Math" panose="02040503050406030204" pitchFamily="18" charset="0"/>
                          <a:ea typeface="+mn-ea"/>
                          <a:cs typeface="+mn-cs"/>
                        </a:rPr>
                        <m:t>𝑉𝑎𝑟</m:t>
                      </m:r>
                      <m:d>
                        <m:dPr>
                          <m:ctrlPr>
                            <a:rPr lang="es-CL" sz="1400" b="0" i="1" kern="1200">
                              <a:solidFill>
                                <a:schemeClr val="tx1"/>
                              </a:solidFill>
                              <a:effectLst/>
                              <a:latin typeface="Cambria Math" panose="02040503050406030204" pitchFamily="18" charset="0"/>
                              <a:ea typeface="+mn-ea"/>
                              <a:cs typeface="+mn-cs"/>
                            </a:rPr>
                          </m:ctrlPr>
                        </m:dPr>
                        <m:e>
                          <m:sSub>
                            <m:sSubPr>
                              <m:ctrlPr>
                                <a:rPr lang="es-CL" sz="1400" b="0" i="1" kern="1200">
                                  <a:solidFill>
                                    <a:schemeClr val="tx1"/>
                                  </a:solidFill>
                                  <a:effectLst/>
                                  <a:latin typeface="Cambria Math" panose="02040503050406030204" pitchFamily="18" charset="0"/>
                                  <a:ea typeface="+mn-ea"/>
                                  <a:cs typeface="+mn-cs"/>
                                </a:rPr>
                              </m:ctrlPr>
                            </m:sSubPr>
                            <m:e>
                              <m:r>
                                <a:rPr lang="es-AR" sz="1400" b="0" i="1" kern="1200">
                                  <a:solidFill>
                                    <a:schemeClr val="tx1"/>
                                  </a:solidFill>
                                  <a:effectLst/>
                                  <a:latin typeface="Cambria Math" panose="02040503050406030204" pitchFamily="18" charset="0"/>
                                  <a:ea typeface="+mn-ea"/>
                                  <a:cs typeface="+mn-cs"/>
                                </a:rPr>
                                <m:t>𝑟</m:t>
                              </m:r>
                            </m:e>
                            <m:sub>
                              <m:r>
                                <a:rPr lang="es-AR" sz="1400" b="0" i="1" kern="1200">
                                  <a:solidFill>
                                    <a:schemeClr val="tx1"/>
                                  </a:solidFill>
                                  <a:effectLst/>
                                  <a:latin typeface="Cambria Math" panose="02040503050406030204" pitchFamily="18" charset="0"/>
                                  <a:ea typeface="+mn-ea"/>
                                  <a:cs typeface="+mn-cs"/>
                                </a:rPr>
                                <m:t>𝑖</m:t>
                              </m:r>
                            </m:sub>
                          </m:sSub>
                        </m:e>
                      </m:d>
                      <m:r>
                        <a:rPr lang="es-AR" sz="1400" b="0" i="1" kern="1200">
                          <a:solidFill>
                            <a:schemeClr val="tx1"/>
                          </a:solidFill>
                          <a:effectLst/>
                          <a:latin typeface="Cambria Math" panose="02040503050406030204" pitchFamily="18" charset="0"/>
                          <a:ea typeface="+mn-ea"/>
                          <a:cs typeface="+mn-cs"/>
                        </a:rPr>
                        <m:t>)^(</m:t>
                      </m:r>
                      <m:f>
                        <m:fPr>
                          <m:ctrlPr>
                            <a:rPr lang="es-AR" sz="1400" b="0" i="1" kern="1200">
                              <a:solidFill>
                                <a:schemeClr val="tx1"/>
                              </a:solidFill>
                              <a:effectLst/>
                              <a:latin typeface="Cambria Math" panose="02040503050406030204" pitchFamily="18" charset="0"/>
                              <a:ea typeface="+mn-ea"/>
                              <a:cs typeface="+mn-cs"/>
                            </a:rPr>
                          </m:ctrlPr>
                        </m:fPr>
                        <m:num>
                          <m:r>
                            <a:rPr lang="es-AR" sz="1400" b="0" i="1" kern="1200">
                              <a:solidFill>
                                <a:schemeClr val="tx1"/>
                              </a:solidFill>
                              <a:effectLst/>
                              <a:latin typeface="Cambria Math" panose="02040503050406030204" pitchFamily="18" charset="0"/>
                              <a:ea typeface="+mn-ea"/>
                              <a:cs typeface="+mn-cs"/>
                            </a:rPr>
                            <m:t>1</m:t>
                          </m:r>
                        </m:num>
                        <m:den>
                          <m:r>
                            <a:rPr lang="es-AR" sz="1400" b="0" i="1" kern="1200">
                              <a:solidFill>
                                <a:schemeClr val="tx1"/>
                              </a:solidFill>
                              <a:effectLst/>
                              <a:latin typeface="Cambria Math" panose="02040503050406030204" pitchFamily="18" charset="0"/>
                              <a:ea typeface="+mn-ea"/>
                              <a:cs typeface="+mn-cs"/>
                            </a:rPr>
                            <m:t>2</m:t>
                          </m:r>
                        </m:den>
                      </m:f>
                      <m:r>
                        <a:rPr lang="es-AR" sz="1400" b="0" i="1" kern="1200">
                          <a:solidFill>
                            <a:schemeClr val="tx1"/>
                          </a:solidFill>
                          <a:effectLst/>
                          <a:latin typeface="Cambria Math" panose="02040503050406030204" pitchFamily="18" charset="0"/>
                          <a:ea typeface="+mn-ea"/>
                          <a:cs typeface="+mn-cs"/>
                        </a:rPr>
                        <m:t>)(</m:t>
                      </m:r>
                      <m:r>
                        <a:rPr lang="es-CL" sz="1400" b="0" i="1" kern="1200">
                          <a:solidFill>
                            <a:schemeClr val="tx1"/>
                          </a:solidFill>
                          <a:effectLst/>
                          <a:latin typeface="Cambria Math" panose="02040503050406030204" pitchFamily="18" charset="0"/>
                          <a:ea typeface="+mn-ea"/>
                          <a:cs typeface="+mn-cs"/>
                        </a:rPr>
                        <m:t>𝑉𝑎𝑟</m:t>
                      </m:r>
                      <m:d>
                        <m:dPr>
                          <m:ctrlPr>
                            <a:rPr lang="es-CL" sz="1400" b="0" i="1" kern="1200">
                              <a:solidFill>
                                <a:schemeClr val="tx1"/>
                              </a:solidFill>
                              <a:effectLst/>
                              <a:latin typeface="Cambria Math" panose="02040503050406030204" pitchFamily="18" charset="0"/>
                              <a:ea typeface="+mn-ea"/>
                              <a:cs typeface="+mn-cs"/>
                            </a:rPr>
                          </m:ctrlPr>
                        </m:dPr>
                        <m:e>
                          <m:sSub>
                            <m:sSubPr>
                              <m:ctrlPr>
                                <a:rPr lang="es-CL" sz="1400" b="0" i="1" kern="1200">
                                  <a:solidFill>
                                    <a:schemeClr val="tx1"/>
                                  </a:solidFill>
                                  <a:effectLst/>
                                  <a:latin typeface="Cambria Math" panose="02040503050406030204" pitchFamily="18" charset="0"/>
                                  <a:ea typeface="+mn-ea"/>
                                  <a:cs typeface="+mn-cs"/>
                                </a:rPr>
                              </m:ctrlPr>
                            </m:sSubPr>
                            <m:e>
                              <m:r>
                                <a:rPr lang="es-AR" sz="1400" b="0" i="1" kern="1200">
                                  <a:solidFill>
                                    <a:schemeClr val="tx1"/>
                                  </a:solidFill>
                                  <a:effectLst/>
                                  <a:latin typeface="Cambria Math" panose="02040503050406030204" pitchFamily="18" charset="0"/>
                                  <a:ea typeface="+mn-ea"/>
                                  <a:cs typeface="+mn-cs"/>
                                </a:rPr>
                                <m:t>𝑟</m:t>
                              </m:r>
                            </m:e>
                            <m:sub>
                              <m:r>
                                <a:rPr lang="es-AR" sz="1400" b="0" i="1" kern="1200">
                                  <a:solidFill>
                                    <a:schemeClr val="tx1"/>
                                  </a:solidFill>
                                  <a:effectLst/>
                                  <a:latin typeface="Cambria Math" panose="02040503050406030204" pitchFamily="18" charset="0"/>
                                  <a:ea typeface="+mn-ea"/>
                                  <a:cs typeface="+mn-cs"/>
                                </a:rPr>
                                <m:t>𝑗</m:t>
                              </m:r>
                            </m:sub>
                          </m:sSub>
                        </m:e>
                      </m:d>
                      <m:r>
                        <a:rPr lang="es-AR" sz="1400" b="0" i="1" kern="1200">
                          <a:solidFill>
                            <a:schemeClr val="tx1"/>
                          </a:solidFill>
                          <a:effectLst/>
                          <a:latin typeface="Cambria Math" panose="02040503050406030204" pitchFamily="18" charset="0"/>
                          <a:ea typeface="+mn-ea"/>
                          <a:cs typeface="+mn-cs"/>
                        </a:rPr>
                        <m:t>)^(</m:t>
                      </m:r>
                      <m:f>
                        <m:fPr>
                          <m:ctrlPr>
                            <a:rPr lang="es-AR" sz="1400" b="0" i="1" kern="1200">
                              <a:solidFill>
                                <a:schemeClr val="tx1"/>
                              </a:solidFill>
                              <a:effectLst/>
                              <a:latin typeface="Cambria Math" panose="02040503050406030204" pitchFamily="18" charset="0"/>
                              <a:ea typeface="+mn-ea"/>
                              <a:cs typeface="+mn-cs"/>
                            </a:rPr>
                          </m:ctrlPr>
                        </m:fPr>
                        <m:num>
                          <m:r>
                            <a:rPr lang="es-AR" sz="1400" b="0" i="1" kern="1200">
                              <a:solidFill>
                                <a:schemeClr val="tx1"/>
                              </a:solidFill>
                              <a:effectLst/>
                              <a:latin typeface="Cambria Math" panose="02040503050406030204" pitchFamily="18" charset="0"/>
                              <a:ea typeface="+mn-ea"/>
                              <a:cs typeface="+mn-cs"/>
                            </a:rPr>
                            <m:t>1</m:t>
                          </m:r>
                        </m:num>
                        <m:den>
                          <m:r>
                            <a:rPr lang="es-AR" sz="1400" b="0" i="1" kern="1200">
                              <a:solidFill>
                                <a:schemeClr val="tx1"/>
                              </a:solidFill>
                              <a:effectLst/>
                              <a:latin typeface="Cambria Math" panose="02040503050406030204" pitchFamily="18" charset="0"/>
                              <a:ea typeface="+mn-ea"/>
                              <a:cs typeface="+mn-cs"/>
                            </a:rPr>
                            <m:t>2</m:t>
                          </m:r>
                        </m:den>
                      </m:f>
                      <m:r>
                        <a:rPr lang="es-AR" sz="1400" b="0" i="1" kern="1200">
                          <a:solidFill>
                            <a:schemeClr val="tx1"/>
                          </a:solidFill>
                          <a:effectLst/>
                          <a:latin typeface="Cambria Math" panose="02040503050406030204" pitchFamily="18" charset="0"/>
                          <a:ea typeface="+mn-ea"/>
                          <a:cs typeface="+mn-cs"/>
                        </a:rPr>
                        <m:t>)</m:t>
                      </m:r>
                    </m:den>
                  </m:f>
                  <m:r>
                    <a:rPr lang="es-CL" sz="1400" b="0" i="1">
                      <a:latin typeface="Cambria Math" panose="02040503050406030204" pitchFamily="18" charset="0"/>
                      <a:ea typeface="Cambria Math" panose="02040503050406030204" pitchFamily="18" charset="0"/>
                    </a:rPr>
                    <m:t>≤</m:t>
                  </m:r>
                  <m:r>
                    <a:rPr lang="es-AR" sz="1400" b="0" i="1">
                      <a:latin typeface="Cambria Math" panose="02040503050406030204" pitchFamily="18" charset="0"/>
                      <a:ea typeface="Cambria Math" panose="02040503050406030204" pitchFamily="18" charset="0"/>
                    </a:rPr>
                    <m:t>1</m:t>
                  </m:r>
                </m:oMath>
              </a14:m>
              <a:endParaRPr lang="es-CL" sz="1400"/>
            </a:p>
          </xdr:txBody>
        </xdr:sp>
      </mc:Choice>
      <mc:Fallback xmlns="">
        <xdr:sp macro="" textlink="">
          <xdr:nvSpPr>
            <xdr:cNvPr id="95" name="1 CuadroTexto">
              <a:extLst>
                <a:ext uri="{FF2B5EF4-FFF2-40B4-BE49-F238E27FC236}">
                  <a16:creationId xmlns:a16="http://schemas.microsoft.com/office/drawing/2014/main" id="{2762CFE4-28BC-0642-994B-072F4A4A2C07}"/>
                </a:ext>
              </a:extLst>
            </xdr:cNvPr>
            <xdr:cNvSpPr txBox="1"/>
          </xdr:nvSpPr>
          <xdr:spPr>
            <a:xfrm>
              <a:off x="2378075" y="38328600"/>
              <a:ext cx="3413125" cy="511294"/>
            </a:xfrm>
            <a:prstGeom prst="rect">
              <a:avLst/>
            </a:prstGeom>
            <a:noFill/>
          </xdr:spPr>
          <xdr:txBody>
            <a:bodyPr wrap="square"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CL" sz="1400">
                  <a:ea typeface="Cambria Math" panose="02040503050406030204" pitchFamily="18" charset="0"/>
                </a:rPr>
                <a:t>-1</a:t>
              </a:r>
              <a:r>
                <a:rPr lang="es-CL" sz="1400" i="0">
                  <a:latin typeface="Cambria Math" panose="02040503050406030204" pitchFamily="18" charset="0"/>
                  <a:ea typeface="Cambria Math" panose="02040503050406030204" pitchFamily="18" charset="0"/>
                </a:rPr>
                <a:t>≤𝜌</a:t>
              </a:r>
              <a:r>
                <a:rPr lang="es-CL" sz="1400"/>
                <a:t>=</a:t>
              </a:r>
              <a:r>
                <a:rPr lang="es-CL" sz="1400" i="0" kern="1200">
                  <a:solidFill>
                    <a:schemeClr val="tx1"/>
                  </a:solidFill>
                  <a:effectLst/>
                  <a:latin typeface="Cambria Math" panose="02040503050406030204" pitchFamily="18" charset="0"/>
                  <a:ea typeface="+mn-ea"/>
                  <a:cs typeface="+mn-cs"/>
                </a:rPr>
                <a:t>(</a:t>
              </a:r>
              <a:r>
                <a:rPr lang="es-CL" sz="1400" b="0" i="0" kern="1200">
                  <a:solidFill>
                    <a:schemeClr val="tx1"/>
                  </a:solidFill>
                  <a:effectLst/>
                  <a:latin typeface="Cambria Math" panose="02040503050406030204" pitchFamily="18" charset="0"/>
                  <a:ea typeface="+mn-ea"/>
                  <a:cs typeface="+mn-cs"/>
                </a:rPr>
                <a:t>𝐶𝑜𝑣(</a:t>
              </a:r>
              <a:r>
                <a:rPr lang="es-AR" sz="1400" b="0" i="0" kern="1200">
                  <a:solidFill>
                    <a:schemeClr val="tx1"/>
                  </a:solidFill>
                  <a:effectLst/>
                  <a:latin typeface="Cambria Math" panose="02040503050406030204" pitchFamily="18" charset="0"/>
                  <a:ea typeface="+mn-ea"/>
                  <a:cs typeface="+mn-cs"/>
                </a:rPr>
                <a:t>𝑟</a:t>
              </a:r>
              <a:r>
                <a:rPr lang="es-CL" sz="1400" b="0" i="0" kern="1200">
                  <a:solidFill>
                    <a:schemeClr val="tx1"/>
                  </a:solidFill>
                  <a:effectLst/>
                  <a:latin typeface="Cambria Math" panose="02040503050406030204" pitchFamily="18" charset="0"/>
                  <a:ea typeface="+mn-ea"/>
                  <a:cs typeface="+mn-cs"/>
                </a:rPr>
                <a:t>_</a:t>
              </a:r>
              <a:r>
                <a:rPr lang="es-AR" sz="1400" b="0" i="0" kern="1200">
                  <a:solidFill>
                    <a:schemeClr val="tx1"/>
                  </a:solidFill>
                  <a:effectLst/>
                  <a:latin typeface="Cambria Math" panose="02040503050406030204" pitchFamily="18" charset="0"/>
                  <a:ea typeface="+mn-ea"/>
                  <a:cs typeface="+mn-cs"/>
                </a:rPr>
                <a:t>𝑖</a:t>
              </a:r>
              <a:r>
                <a:rPr lang="es-CL" sz="1400" b="0" i="0" kern="1200">
                  <a:solidFill>
                    <a:schemeClr val="tx1"/>
                  </a:solidFill>
                  <a:effectLst/>
                  <a:latin typeface="Cambria Math" panose="02040503050406030204" pitchFamily="18" charset="0"/>
                  <a:ea typeface="+mn-ea"/>
                  <a:cs typeface="+mn-cs"/>
                </a:rPr>
                <a:t>,</a:t>
              </a:r>
              <a:r>
                <a:rPr lang="es-AR" sz="1400" b="0" i="0" kern="1200">
                  <a:solidFill>
                    <a:schemeClr val="tx1"/>
                  </a:solidFill>
                  <a:effectLst/>
                  <a:latin typeface="Cambria Math" panose="02040503050406030204" pitchFamily="18" charset="0"/>
                  <a:ea typeface="+mn-ea"/>
                  <a:cs typeface="+mn-cs"/>
                </a:rPr>
                <a:t>𝑟</a:t>
              </a:r>
              <a:r>
                <a:rPr lang="es-CL" sz="1400" b="0" i="0" kern="1200">
                  <a:solidFill>
                    <a:schemeClr val="tx1"/>
                  </a:solidFill>
                  <a:effectLst/>
                  <a:latin typeface="Cambria Math" panose="02040503050406030204" pitchFamily="18" charset="0"/>
                  <a:ea typeface="+mn-ea"/>
                  <a:cs typeface="+mn-cs"/>
                </a:rPr>
                <a:t>_</a:t>
              </a:r>
              <a:r>
                <a:rPr lang="es-AR" sz="1400" b="0" i="0" kern="1200">
                  <a:solidFill>
                    <a:schemeClr val="tx1"/>
                  </a:solidFill>
                  <a:effectLst/>
                  <a:latin typeface="Cambria Math" panose="02040503050406030204" pitchFamily="18" charset="0"/>
                  <a:ea typeface="+mn-ea"/>
                  <a:cs typeface="+mn-cs"/>
                </a:rPr>
                <a:t>𝑗</a:t>
              </a:r>
              <a:r>
                <a:rPr lang="es-CL" sz="1400" b="0" i="0" kern="1200">
                  <a:solidFill>
                    <a:schemeClr val="tx1"/>
                  </a:solidFill>
                  <a:effectLst/>
                  <a:latin typeface="Cambria Math" panose="02040503050406030204" pitchFamily="18" charset="0"/>
                  <a:ea typeface="+mn-ea"/>
                  <a:cs typeface="+mn-cs"/>
                </a:rPr>
                <a:t>))/(</a:t>
              </a:r>
              <a:r>
                <a:rPr lang="es-AR" sz="1400" b="0" i="0" kern="1200">
                  <a:solidFill>
                    <a:schemeClr val="tx1"/>
                  </a:solidFill>
                  <a:effectLst/>
                  <a:latin typeface="Cambria Math" panose="02040503050406030204" pitchFamily="18" charset="0"/>
                  <a:ea typeface="+mn-ea"/>
                  <a:cs typeface="+mn-cs"/>
                </a:rPr>
                <a:t>(</a:t>
              </a:r>
              <a:r>
                <a:rPr lang="es-CL" sz="1400" b="0" i="0" kern="1200">
                  <a:solidFill>
                    <a:schemeClr val="tx1"/>
                  </a:solidFill>
                  <a:effectLst/>
                  <a:latin typeface="Cambria Math" panose="02040503050406030204" pitchFamily="18" charset="0"/>
                  <a:ea typeface="+mn-ea"/>
                  <a:cs typeface="+mn-cs"/>
                </a:rPr>
                <a:t>𝑉𝑎𝑟(</a:t>
              </a:r>
              <a:r>
                <a:rPr lang="es-AR" sz="1400" b="0" i="0" kern="1200">
                  <a:solidFill>
                    <a:schemeClr val="tx1"/>
                  </a:solidFill>
                  <a:effectLst/>
                  <a:latin typeface="Cambria Math" panose="02040503050406030204" pitchFamily="18" charset="0"/>
                  <a:ea typeface="+mn-ea"/>
                  <a:cs typeface="+mn-cs"/>
                </a:rPr>
                <a:t>𝑟</a:t>
              </a:r>
              <a:r>
                <a:rPr lang="es-CL" sz="1400" b="0" i="0" kern="1200">
                  <a:solidFill>
                    <a:schemeClr val="tx1"/>
                  </a:solidFill>
                  <a:effectLst/>
                  <a:latin typeface="Cambria Math" panose="02040503050406030204" pitchFamily="18" charset="0"/>
                  <a:ea typeface="+mn-ea"/>
                  <a:cs typeface="+mn-cs"/>
                </a:rPr>
                <a:t>_</a:t>
              </a:r>
              <a:r>
                <a:rPr lang="es-AR" sz="1400" b="0" i="0" kern="1200">
                  <a:solidFill>
                    <a:schemeClr val="tx1"/>
                  </a:solidFill>
                  <a:effectLst/>
                  <a:latin typeface="Cambria Math" panose="02040503050406030204" pitchFamily="18" charset="0"/>
                  <a:ea typeface="+mn-ea"/>
                  <a:cs typeface="+mn-cs"/>
                </a:rPr>
                <a:t>𝑖 ))^(1/2)(</a:t>
              </a:r>
              <a:r>
                <a:rPr lang="es-CL" sz="1400" b="0" i="0" kern="1200">
                  <a:solidFill>
                    <a:schemeClr val="tx1"/>
                  </a:solidFill>
                  <a:effectLst/>
                  <a:latin typeface="Cambria Math" panose="02040503050406030204" pitchFamily="18" charset="0"/>
                  <a:ea typeface="+mn-ea"/>
                  <a:cs typeface="+mn-cs"/>
                </a:rPr>
                <a:t>𝑉𝑎𝑟(</a:t>
              </a:r>
              <a:r>
                <a:rPr lang="es-AR" sz="1400" b="0" i="0" kern="1200">
                  <a:solidFill>
                    <a:schemeClr val="tx1"/>
                  </a:solidFill>
                  <a:effectLst/>
                  <a:latin typeface="Cambria Math" panose="02040503050406030204" pitchFamily="18" charset="0"/>
                  <a:ea typeface="+mn-ea"/>
                  <a:cs typeface="+mn-cs"/>
                </a:rPr>
                <a:t>𝑟</a:t>
              </a:r>
              <a:r>
                <a:rPr lang="es-CL" sz="1400" b="0" i="0" kern="1200">
                  <a:solidFill>
                    <a:schemeClr val="tx1"/>
                  </a:solidFill>
                  <a:effectLst/>
                  <a:latin typeface="Cambria Math" panose="02040503050406030204" pitchFamily="18" charset="0"/>
                  <a:ea typeface="+mn-ea"/>
                  <a:cs typeface="+mn-cs"/>
                </a:rPr>
                <a:t>_</a:t>
              </a:r>
              <a:r>
                <a:rPr lang="es-AR" sz="1400" b="0" i="0" kern="1200">
                  <a:solidFill>
                    <a:schemeClr val="tx1"/>
                  </a:solidFill>
                  <a:effectLst/>
                  <a:latin typeface="Cambria Math" panose="02040503050406030204" pitchFamily="18" charset="0"/>
                  <a:ea typeface="+mn-ea"/>
                  <a:cs typeface="+mn-cs"/>
                </a:rPr>
                <a:t>𝑗 ))^(1/2)</a:t>
              </a:r>
              <a:r>
                <a:rPr lang="es-CL" sz="1400" b="0" i="0" kern="1200">
                  <a:solidFill>
                    <a:schemeClr val="tx1"/>
                  </a:solidFill>
                  <a:effectLst/>
                  <a:latin typeface="Cambria Math" panose="02040503050406030204" pitchFamily="18" charset="0"/>
                  <a:ea typeface="+mn-ea"/>
                  <a:cs typeface="+mn-cs"/>
                </a:rPr>
                <a:t>)</a:t>
              </a:r>
              <a:r>
                <a:rPr lang="es-CL" sz="1400" b="0" i="0">
                  <a:latin typeface="Cambria Math" panose="02040503050406030204" pitchFamily="18" charset="0"/>
                  <a:ea typeface="Cambria Math" panose="02040503050406030204" pitchFamily="18" charset="0"/>
                </a:rPr>
                <a:t>≤</a:t>
              </a:r>
              <a:r>
                <a:rPr lang="es-AR" sz="1400" b="0" i="0">
                  <a:latin typeface="Cambria Math" panose="02040503050406030204" pitchFamily="18" charset="0"/>
                  <a:ea typeface="Cambria Math" panose="02040503050406030204" pitchFamily="18" charset="0"/>
                </a:rPr>
                <a:t>1</a:t>
              </a:r>
              <a:endParaRPr lang="es-CL" sz="1400"/>
            </a:p>
          </xdr:txBody>
        </xdr:sp>
      </mc:Fallback>
    </mc:AlternateContent>
    <xdr:clientData/>
  </xdr:twoCellAnchor>
  <xdr:twoCellAnchor>
    <xdr:from>
      <xdr:col>1</xdr:col>
      <xdr:colOff>76198</xdr:colOff>
      <xdr:row>203</xdr:row>
      <xdr:rowOff>180975</xdr:rowOff>
    </xdr:from>
    <xdr:to>
      <xdr:col>5</xdr:col>
      <xdr:colOff>876299</xdr:colOff>
      <xdr:row>206</xdr:row>
      <xdr:rowOff>120833</xdr:rowOff>
    </xdr:to>
    <mc:AlternateContent xmlns:mc="http://schemas.openxmlformats.org/markup-compatibility/2006" xmlns:a14="http://schemas.microsoft.com/office/drawing/2010/main">
      <mc:Choice Requires="a14">
        <xdr:sp macro="" textlink="">
          <xdr:nvSpPr>
            <xdr:cNvPr id="96" name="1 CuadroTexto">
              <a:extLst>
                <a:ext uri="{FF2B5EF4-FFF2-40B4-BE49-F238E27FC236}">
                  <a16:creationId xmlns:a16="http://schemas.microsoft.com/office/drawing/2014/main" id="{D69699EE-72E3-E84F-A4BF-03C4E7452966}"/>
                </a:ext>
              </a:extLst>
            </xdr:cNvPr>
            <xdr:cNvSpPr txBox="1"/>
          </xdr:nvSpPr>
          <xdr:spPr>
            <a:xfrm>
              <a:off x="952498" y="40300275"/>
              <a:ext cx="5892801" cy="511358"/>
            </a:xfrm>
            <a:prstGeom prst="rect">
              <a:avLst/>
            </a:prstGeom>
            <a:noFill/>
          </xdr:spPr>
          <xdr:txBody>
            <a:bodyPr wrap="square"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14:m>
                <m:oMath xmlns:m="http://schemas.openxmlformats.org/officeDocument/2006/math">
                  <m:r>
                    <a:rPr lang="es-CL" sz="1400" i="1">
                      <a:latin typeface="Cambria Math" panose="02040503050406030204" pitchFamily="18" charset="0"/>
                      <a:ea typeface="Cambria Math" panose="02040503050406030204" pitchFamily="18" charset="0"/>
                    </a:rPr>
                    <m:t>𝜌</m:t>
                  </m:r>
                  <m:d>
                    <m:dPr>
                      <m:ctrlPr>
                        <a:rPr lang="es-CL" sz="1400" i="1">
                          <a:latin typeface="Cambria Math" panose="02040503050406030204" pitchFamily="18" charset="0"/>
                          <a:ea typeface="Cambria Math" panose="02040503050406030204" pitchFamily="18" charset="0"/>
                        </a:rPr>
                      </m:ctrlPr>
                    </m:dPr>
                    <m:e>
                      <m:r>
                        <a:rPr lang="es-AR" sz="1400" b="0" i="1">
                          <a:latin typeface="Cambria Math" panose="02040503050406030204" pitchFamily="18" charset="0"/>
                          <a:ea typeface="Cambria Math" panose="02040503050406030204" pitchFamily="18" charset="0"/>
                        </a:rPr>
                        <m:t>𝐵𝑒𝑠𝑡</m:t>
                      </m:r>
                      <m:r>
                        <a:rPr lang="es-AR" sz="1400" b="0" i="1">
                          <a:latin typeface="Cambria Math" panose="02040503050406030204" pitchFamily="18" charset="0"/>
                          <a:ea typeface="Cambria Math" panose="02040503050406030204" pitchFamily="18" charset="0"/>
                        </a:rPr>
                        <m:t>, </m:t>
                      </m:r>
                      <m:r>
                        <a:rPr lang="es-AR" sz="1400" b="0" i="1">
                          <a:latin typeface="Cambria Math" panose="02040503050406030204" pitchFamily="18" charset="0"/>
                          <a:ea typeface="Cambria Math" panose="02040503050406030204" pitchFamily="18" charset="0"/>
                        </a:rPr>
                        <m:t>𝑆𝑢𝑔𝑎𝑟</m:t>
                      </m:r>
                    </m:e>
                  </m:d>
                  <m:r>
                    <a:rPr lang="es-AR" sz="1400" b="0" i="1">
                      <a:latin typeface="Cambria Math" panose="02040503050406030204" pitchFamily="18" charset="0"/>
                      <a:ea typeface="Cambria Math" panose="02040503050406030204" pitchFamily="18" charset="0"/>
                    </a:rPr>
                    <m:t>=</m:t>
                  </m:r>
                  <m:f>
                    <m:fPr>
                      <m:ctrlPr>
                        <a:rPr lang="es-CL" sz="1400" i="1" kern="1200">
                          <a:solidFill>
                            <a:schemeClr val="tx1"/>
                          </a:solidFill>
                          <a:effectLst/>
                          <a:latin typeface="Cambria Math" panose="02040503050406030204" pitchFamily="18" charset="0"/>
                          <a:ea typeface="+mn-ea"/>
                          <a:cs typeface="+mn-cs"/>
                        </a:rPr>
                      </m:ctrlPr>
                    </m:fPr>
                    <m:num>
                      <m:r>
                        <a:rPr lang="es-CL" sz="1400" b="0" i="1" kern="1200">
                          <a:solidFill>
                            <a:schemeClr val="tx1"/>
                          </a:solidFill>
                          <a:effectLst/>
                          <a:latin typeface="Cambria Math" panose="02040503050406030204" pitchFamily="18" charset="0"/>
                          <a:ea typeface="+mn-ea"/>
                          <a:cs typeface="+mn-cs"/>
                        </a:rPr>
                        <m:t>𝐶𝑜𝑣</m:t>
                      </m:r>
                      <m:r>
                        <a:rPr lang="es-CL" sz="1400" b="0" i="1" kern="1200">
                          <a:solidFill>
                            <a:schemeClr val="tx1"/>
                          </a:solidFill>
                          <a:effectLst/>
                          <a:latin typeface="Cambria Math" panose="02040503050406030204" pitchFamily="18" charset="0"/>
                          <a:ea typeface="+mn-ea"/>
                          <a:cs typeface="+mn-cs"/>
                        </a:rPr>
                        <m:t>(</m:t>
                      </m:r>
                      <m:sSub>
                        <m:sSubPr>
                          <m:ctrlPr>
                            <a:rPr lang="es-CL" sz="1400" b="0" i="1" kern="1200">
                              <a:solidFill>
                                <a:schemeClr val="tx1"/>
                              </a:solidFill>
                              <a:effectLst/>
                              <a:latin typeface="Cambria Math" panose="02040503050406030204" pitchFamily="18" charset="0"/>
                              <a:ea typeface="+mn-ea"/>
                              <a:cs typeface="+mn-cs"/>
                            </a:rPr>
                          </m:ctrlPr>
                        </m:sSubPr>
                        <m:e>
                          <m:r>
                            <a:rPr lang="es-AR" sz="1400" b="0" i="1" kern="1200">
                              <a:solidFill>
                                <a:schemeClr val="tx1"/>
                              </a:solidFill>
                              <a:effectLst/>
                              <a:latin typeface="Cambria Math" panose="02040503050406030204" pitchFamily="18" charset="0"/>
                              <a:ea typeface="+mn-ea"/>
                              <a:cs typeface="+mn-cs"/>
                            </a:rPr>
                            <m:t>𝑟</m:t>
                          </m:r>
                        </m:e>
                        <m:sub>
                          <m:r>
                            <a:rPr lang="es-AR" sz="1400" b="0" i="1" kern="1200">
                              <a:solidFill>
                                <a:schemeClr val="tx1"/>
                              </a:solidFill>
                              <a:effectLst/>
                              <a:latin typeface="Cambria Math" panose="02040503050406030204" pitchFamily="18" charset="0"/>
                              <a:ea typeface="+mn-ea"/>
                              <a:cs typeface="+mn-cs"/>
                            </a:rPr>
                            <m:t>𝐵𝑒𝑠𝑡</m:t>
                          </m:r>
                        </m:sub>
                      </m:sSub>
                      <m:r>
                        <a:rPr lang="es-CL" sz="1400" b="0" i="1" kern="1200">
                          <a:solidFill>
                            <a:schemeClr val="tx1"/>
                          </a:solidFill>
                          <a:effectLst/>
                          <a:latin typeface="Cambria Math" panose="02040503050406030204" pitchFamily="18" charset="0"/>
                          <a:ea typeface="+mn-ea"/>
                          <a:cs typeface="+mn-cs"/>
                        </a:rPr>
                        <m:t>,</m:t>
                      </m:r>
                      <m:sSub>
                        <m:sSubPr>
                          <m:ctrlPr>
                            <a:rPr lang="es-CL" sz="1400" b="0" i="1" kern="1200">
                              <a:solidFill>
                                <a:schemeClr val="tx1"/>
                              </a:solidFill>
                              <a:effectLst/>
                              <a:latin typeface="Cambria Math" panose="02040503050406030204" pitchFamily="18" charset="0"/>
                              <a:ea typeface="+mn-ea"/>
                              <a:cs typeface="+mn-cs"/>
                            </a:rPr>
                          </m:ctrlPr>
                        </m:sSubPr>
                        <m:e>
                          <m:r>
                            <a:rPr lang="es-AR" sz="1400" b="0" i="1" kern="1200">
                              <a:solidFill>
                                <a:schemeClr val="tx1"/>
                              </a:solidFill>
                              <a:effectLst/>
                              <a:latin typeface="Cambria Math" panose="02040503050406030204" pitchFamily="18" charset="0"/>
                              <a:ea typeface="+mn-ea"/>
                              <a:cs typeface="+mn-cs"/>
                            </a:rPr>
                            <m:t>𝑟</m:t>
                          </m:r>
                        </m:e>
                        <m:sub>
                          <m:r>
                            <a:rPr lang="es-AR" sz="1400" b="0" i="1" kern="1200">
                              <a:solidFill>
                                <a:schemeClr val="tx1"/>
                              </a:solidFill>
                              <a:effectLst/>
                              <a:latin typeface="Cambria Math" panose="02040503050406030204" pitchFamily="18" charset="0"/>
                              <a:ea typeface="+mn-ea"/>
                              <a:cs typeface="+mn-cs"/>
                            </a:rPr>
                            <m:t>𝑆𝑢𝑔𝑎𝑟</m:t>
                          </m:r>
                        </m:sub>
                      </m:sSub>
                      <m:r>
                        <a:rPr lang="es-CL" sz="1400" b="0" i="1" kern="1200">
                          <a:solidFill>
                            <a:schemeClr val="tx1"/>
                          </a:solidFill>
                          <a:effectLst/>
                          <a:latin typeface="Cambria Math" panose="02040503050406030204" pitchFamily="18" charset="0"/>
                          <a:ea typeface="+mn-ea"/>
                          <a:cs typeface="+mn-cs"/>
                        </a:rPr>
                        <m:t>)</m:t>
                      </m:r>
                    </m:num>
                    <m:den>
                      <m:r>
                        <a:rPr lang="es-AR" sz="1400" b="0" i="1" kern="1200">
                          <a:solidFill>
                            <a:schemeClr val="tx1"/>
                          </a:solidFill>
                          <a:effectLst/>
                          <a:latin typeface="Cambria Math" panose="02040503050406030204" pitchFamily="18" charset="0"/>
                          <a:ea typeface="+mn-ea"/>
                          <a:cs typeface="+mn-cs"/>
                        </a:rPr>
                        <m:t>(</m:t>
                      </m:r>
                      <m:r>
                        <a:rPr lang="es-CL" sz="1400" b="0" i="1" kern="1200">
                          <a:solidFill>
                            <a:schemeClr val="tx1"/>
                          </a:solidFill>
                          <a:effectLst/>
                          <a:latin typeface="Cambria Math" panose="02040503050406030204" pitchFamily="18" charset="0"/>
                          <a:ea typeface="+mn-ea"/>
                          <a:cs typeface="+mn-cs"/>
                        </a:rPr>
                        <m:t>𝑉𝑎𝑟</m:t>
                      </m:r>
                      <m:d>
                        <m:dPr>
                          <m:ctrlPr>
                            <a:rPr lang="es-CL" sz="1400" b="0" i="1" kern="1200">
                              <a:solidFill>
                                <a:schemeClr val="tx1"/>
                              </a:solidFill>
                              <a:effectLst/>
                              <a:latin typeface="Cambria Math" panose="02040503050406030204" pitchFamily="18" charset="0"/>
                              <a:ea typeface="+mn-ea"/>
                              <a:cs typeface="+mn-cs"/>
                            </a:rPr>
                          </m:ctrlPr>
                        </m:dPr>
                        <m:e>
                          <m:sSub>
                            <m:sSubPr>
                              <m:ctrlPr>
                                <a:rPr lang="es-CL" sz="1400" b="0" i="1" kern="1200">
                                  <a:solidFill>
                                    <a:schemeClr val="tx1"/>
                                  </a:solidFill>
                                  <a:effectLst/>
                                  <a:latin typeface="Cambria Math" panose="02040503050406030204" pitchFamily="18" charset="0"/>
                                  <a:ea typeface="+mn-ea"/>
                                  <a:cs typeface="+mn-cs"/>
                                </a:rPr>
                              </m:ctrlPr>
                            </m:sSubPr>
                            <m:e>
                              <m:r>
                                <a:rPr lang="es-AR" sz="1400" b="0" i="1" kern="1200">
                                  <a:solidFill>
                                    <a:schemeClr val="tx1"/>
                                  </a:solidFill>
                                  <a:effectLst/>
                                  <a:latin typeface="Cambria Math" panose="02040503050406030204" pitchFamily="18" charset="0"/>
                                  <a:ea typeface="+mn-ea"/>
                                  <a:cs typeface="+mn-cs"/>
                                </a:rPr>
                                <m:t>𝑟</m:t>
                              </m:r>
                            </m:e>
                            <m:sub>
                              <m:r>
                                <a:rPr lang="es-AR" sz="1400" b="0" i="1" kern="1200">
                                  <a:solidFill>
                                    <a:schemeClr val="tx1"/>
                                  </a:solidFill>
                                  <a:effectLst/>
                                  <a:latin typeface="Cambria Math" panose="02040503050406030204" pitchFamily="18" charset="0"/>
                                  <a:ea typeface="+mn-ea"/>
                                  <a:cs typeface="+mn-cs"/>
                                </a:rPr>
                                <m:t>𝐵𝑒𝑠𝑡</m:t>
                              </m:r>
                            </m:sub>
                          </m:sSub>
                        </m:e>
                      </m:d>
                      <m:r>
                        <a:rPr lang="es-AR" sz="1400" b="0" i="1" kern="1200">
                          <a:solidFill>
                            <a:schemeClr val="tx1"/>
                          </a:solidFill>
                          <a:effectLst/>
                          <a:latin typeface="Cambria Math" panose="02040503050406030204" pitchFamily="18" charset="0"/>
                          <a:ea typeface="+mn-ea"/>
                          <a:cs typeface="+mn-cs"/>
                        </a:rPr>
                        <m:t>)^(</m:t>
                      </m:r>
                      <m:f>
                        <m:fPr>
                          <m:ctrlPr>
                            <a:rPr lang="es-AR" sz="1400" b="0" i="1" kern="1200">
                              <a:solidFill>
                                <a:schemeClr val="tx1"/>
                              </a:solidFill>
                              <a:effectLst/>
                              <a:latin typeface="Cambria Math" panose="02040503050406030204" pitchFamily="18" charset="0"/>
                              <a:ea typeface="+mn-ea"/>
                              <a:cs typeface="+mn-cs"/>
                            </a:rPr>
                          </m:ctrlPr>
                        </m:fPr>
                        <m:num>
                          <m:r>
                            <a:rPr lang="es-AR" sz="1400" b="0" i="1" kern="1200">
                              <a:solidFill>
                                <a:schemeClr val="tx1"/>
                              </a:solidFill>
                              <a:effectLst/>
                              <a:latin typeface="Cambria Math" panose="02040503050406030204" pitchFamily="18" charset="0"/>
                              <a:ea typeface="+mn-ea"/>
                              <a:cs typeface="+mn-cs"/>
                            </a:rPr>
                            <m:t>1</m:t>
                          </m:r>
                        </m:num>
                        <m:den>
                          <m:r>
                            <a:rPr lang="es-AR" sz="1400" b="0" i="1" kern="1200">
                              <a:solidFill>
                                <a:schemeClr val="tx1"/>
                              </a:solidFill>
                              <a:effectLst/>
                              <a:latin typeface="Cambria Math" panose="02040503050406030204" pitchFamily="18" charset="0"/>
                              <a:ea typeface="+mn-ea"/>
                              <a:cs typeface="+mn-cs"/>
                            </a:rPr>
                            <m:t>2</m:t>
                          </m:r>
                        </m:den>
                      </m:f>
                      <m:r>
                        <a:rPr lang="es-AR" sz="1400" b="0" i="1" kern="1200">
                          <a:solidFill>
                            <a:schemeClr val="tx1"/>
                          </a:solidFill>
                          <a:effectLst/>
                          <a:latin typeface="Cambria Math" panose="02040503050406030204" pitchFamily="18" charset="0"/>
                          <a:ea typeface="+mn-ea"/>
                          <a:cs typeface="+mn-cs"/>
                        </a:rPr>
                        <m:t>)(</m:t>
                      </m:r>
                      <m:r>
                        <a:rPr lang="es-CL" sz="1400" b="0" i="1" kern="1200">
                          <a:solidFill>
                            <a:schemeClr val="tx1"/>
                          </a:solidFill>
                          <a:effectLst/>
                          <a:latin typeface="Cambria Math" panose="02040503050406030204" pitchFamily="18" charset="0"/>
                          <a:ea typeface="+mn-ea"/>
                          <a:cs typeface="+mn-cs"/>
                        </a:rPr>
                        <m:t>𝑉𝑎𝑟</m:t>
                      </m:r>
                      <m:d>
                        <m:dPr>
                          <m:ctrlPr>
                            <a:rPr lang="es-CL" sz="1400" b="0" i="1" kern="1200">
                              <a:solidFill>
                                <a:schemeClr val="tx1"/>
                              </a:solidFill>
                              <a:effectLst/>
                              <a:latin typeface="Cambria Math" panose="02040503050406030204" pitchFamily="18" charset="0"/>
                              <a:ea typeface="+mn-ea"/>
                              <a:cs typeface="+mn-cs"/>
                            </a:rPr>
                          </m:ctrlPr>
                        </m:dPr>
                        <m:e>
                          <m:sSub>
                            <m:sSubPr>
                              <m:ctrlPr>
                                <a:rPr lang="es-CL" sz="1400" b="0" i="1" kern="1200">
                                  <a:solidFill>
                                    <a:schemeClr val="tx1"/>
                                  </a:solidFill>
                                  <a:effectLst/>
                                  <a:latin typeface="Cambria Math" panose="02040503050406030204" pitchFamily="18" charset="0"/>
                                  <a:ea typeface="+mn-ea"/>
                                  <a:cs typeface="+mn-cs"/>
                                </a:rPr>
                              </m:ctrlPr>
                            </m:sSubPr>
                            <m:e>
                              <m:r>
                                <a:rPr lang="es-AR" sz="1400" b="0" i="1" kern="1200">
                                  <a:solidFill>
                                    <a:schemeClr val="tx1"/>
                                  </a:solidFill>
                                  <a:effectLst/>
                                  <a:latin typeface="Cambria Math" panose="02040503050406030204" pitchFamily="18" charset="0"/>
                                  <a:ea typeface="+mn-ea"/>
                                  <a:cs typeface="+mn-cs"/>
                                </a:rPr>
                                <m:t>𝑟</m:t>
                              </m:r>
                            </m:e>
                            <m:sub>
                              <m:r>
                                <a:rPr lang="es-AR" sz="1400" b="0" i="1" kern="1200">
                                  <a:solidFill>
                                    <a:schemeClr val="tx1"/>
                                  </a:solidFill>
                                  <a:effectLst/>
                                  <a:latin typeface="Cambria Math" panose="02040503050406030204" pitchFamily="18" charset="0"/>
                                  <a:ea typeface="+mn-ea"/>
                                  <a:cs typeface="+mn-cs"/>
                                </a:rPr>
                                <m:t>𝑆𝑢𝑔𝑎𝑟</m:t>
                              </m:r>
                            </m:sub>
                          </m:sSub>
                        </m:e>
                      </m:d>
                      <m:r>
                        <a:rPr lang="es-AR" sz="1400" b="0" i="1" kern="1200">
                          <a:solidFill>
                            <a:schemeClr val="tx1"/>
                          </a:solidFill>
                          <a:effectLst/>
                          <a:latin typeface="Cambria Math" panose="02040503050406030204" pitchFamily="18" charset="0"/>
                          <a:ea typeface="+mn-ea"/>
                          <a:cs typeface="+mn-cs"/>
                        </a:rPr>
                        <m:t>)^(</m:t>
                      </m:r>
                      <m:f>
                        <m:fPr>
                          <m:ctrlPr>
                            <a:rPr lang="es-AR" sz="1400" b="0" i="1" kern="1200">
                              <a:solidFill>
                                <a:schemeClr val="tx1"/>
                              </a:solidFill>
                              <a:effectLst/>
                              <a:latin typeface="Cambria Math" panose="02040503050406030204" pitchFamily="18" charset="0"/>
                              <a:ea typeface="+mn-ea"/>
                              <a:cs typeface="+mn-cs"/>
                            </a:rPr>
                          </m:ctrlPr>
                        </m:fPr>
                        <m:num>
                          <m:r>
                            <a:rPr lang="es-AR" sz="1400" b="0" i="1" kern="1200">
                              <a:solidFill>
                                <a:schemeClr val="tx1"/>
                              </a:solidFill>
                              <a:effectLst/>
                              <a:latin typeface="Cambria Math" panose="02040503050406030204" pitchFamily="18" charset="0"/>
                              <a:ea typeface="+mn-ea"/>
                              <a:cs typeface="+mn-cs"/>
                            </a:rPr>
                            <m:t>1</m:t>
                          </m:r>
                        </m:num>
                        <m:den>
                          <m:r>
                            <a:rPr lang="es-AR" sz="1400" b="0" i="1" kern="1200">
                              <a:solidFill>
                                <a:schemeClr val="tx1"/>
                              </a:solidFill>
                              <a:effectLst/>
                              <a:latin typeface="Cambria Math" panose="02040503050406030204" pitchFamily="18" charset="0"/>
                              <a:ea typeface="+mn-ea"/>
                              <a:cs typeface="+mn-cs"/>
                            </a:rPr>
                            <m:t>2</m:t>
                          </m:r>
                        </m:den>
                      </m:f>
                      <m:r>
                        <a:rPr lang="es-AR" sz="1400" b="0" i="1" kern="1200">
                          <a:solidFill>
                            <a:schemeClr val="tx1"/>
                          </a:solidFill>
                          <a:effectLst/>
                          <a:latin typeface="Cambria Math" panose="02040503050406030204" pitchFamily="18" charset="0"/>
                          <a:ea typeface="+mn-ea"/>
                          <a:cs typeface="+mn-cs"/>
                        </a:rPr>
                        <m:t>)</m:t>
                      </m:r>
                    </m:den>
                  </m:f>
                  <m:r>
                    <a:rPr lang="es-AR" sz="1400" b="0" i="0" kern="1200">
                      <a:solidFill>
                        <a:schemeClr val="tx1"/>
                      </a:solidFill>
                      <a:effectLst/>
                      <a:latin typeface="Cambria Math" panose="02040503050406030204" pitchFamily="18" charset="0"/>
                      <a:ea typeface="+mn-ea"/>
                      <a:cs typeface="+mn-cs"/>
                    </a:rPr>
                    <m:t>=</m:t>
                  </m:r>
                  <m:f>
                    <m:fPr>
                      <m:ctrlPr>
                        <a:rPr lang="es-CL" sz="1400" i="1" kern="1200">
                          <a:solidFill>
                            <a:schemeClr val="tx1"/>
                          </a:solidFill>
                          <a:effectLst/>
                          <a:latin typeface="Cambria Math" panose="02040503050406030204" pitchFamily="18" charset="0"/>
                          <a:ea typeface="+mn-ea"/>
                          <a:cs typeface="+mn-cs"/>
                        </a:rPr>
                      </m:ctrlPr>
                    </m:fPr>
                    <m:num>
                      <m:r>
                        <a:rPr lang="es-AR" sz="1400" b="0" i="1" kern="1200">
                          <a:solidFill>
                            <a:schemeClr val="tx1"/>
                          </a:solidFill>
                          <a:effectLst/>
                          <a:latin typeface="Cambria Math" panose="02040503050406030204" pitchFamily="18" charset="0"/>
                          <a:ea typeface="+mn-ea"/>
                          <a:cs typeface="+mn-cs"/>
                        </a:rPr>
                        <m:t>−0,02405</m:t>
                      </m:r>
                    </m:num>
                    <m:den>
                      <m:r>
                        <a:rPr lang="es-AR" sz="1400" b="0" i="1" kern="1200">
                          <a:solidFill>
                            <a:schemeClr val="tx1"/>
                          </a:solidFill>
                          <a:effectLst/>
                          <a:latin typeface="Cambria Math" panose="02040503050406030204" pitchFamily="18" charset="0"/>
                          <a:ea typeface="+mn-ea"/>
                          <a:cs typeface="+mn-cs"/>
                        </a:rPr>
                        <m:t>(0,189)(0,1473)</m:t>
                      </m:r>
                    </m:den>
                  </m:f>
                </m:oMath>
              </a14:m>
              <a:r>
                <a:rPr lang="es-CL" sz="1400"/>
                <a:t>=-0,86</a:t>
              </a:r>
            </a:p>
          </xdr:txBody>
        </xdr:sp>
      </mc:Choice>
      <mc:Fallback xmlns="">
        <xdr:sp macro="" textlink="">
          <xdr:nvSpPr>
            <xdr:cNvPr id="96" name="1 CuadroTexto">
              <a:extLst>
                <a:ext uri="{FF2B5EF4-FFF2-40B4-BE49-F238E27FC236}">
                  <a16:creationId xmlns:a16="http://schemas.microsoft.com/office/drawing/2014/main" id="{D69699EE-72E3-E84F-A4BF-03C4E7452966}"/>
                </a:ext>
              </a:extLst>
            </xdr:cNvPr>
            <xdr:cNvSpPr txBox="1"/>
          </xdr:nvSpPr>
          <xdr:spPr>
            <a:xfrm>
              <a:off x="952498" y="40300275"/>
              <a:ext cx="5892801" cy="511358"/>
            </a:xfrm>
            <a:prstGeom prst="rect">
              <a:avLst/>
            </a:prstGeom>
            <a:noFill/>
          </xdr:spPr>
          <xdr:txBody>
            <a:bodyPr wrap="square"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CL" sz="1400" i="0">
                  <a:latin typeface="Cambria Math" panose="02040503050406030204" pitchFamily="18" charset="0"/>
                  <a:ea typeface="Cambria Math" panose="02040503050406030204" pitchFamily="18" charset="0"/>
                </a:rPr>
                <a:t>𝜌(</a:t>
              </a:r>
              <a:r>
                <a:rPr lang="es-AR" sz="1400" b="0" i="0">
                  <a:latin typeface="Cambria Math" panose="02040503050406030204" pitchFamily="18" charset="0"/>
                  <a:ea typeface="Cambria Math" panose="02040503050406030204" pitchFamily="18" charset="0"/>
                </a:rPr>
                <a:t>𝐵𝑒𝑠𝑡, 𝑆𝑢𝑔𝑎𝑟)=</a:t>
              </a:r>
              <a:r>
                <a:rPr lang="es-CL" sz="1400" i="0" kern="1200">
                  <a:solidFill>
                    <a:schemeClr val="tx1"/>
                  </a:solidFill>
                  <a:effectLst/>
                  <a:latin typeface="Cambria Math" panose="02040503050406030204" pitchFamily="18" charset="0"/>
                  <a:ea typeface="+mn-ea"/>
                  <a:cs typeface="+mn-cs"/>
                </a:rPr>
                <a:t>(</a:t>
              </a:r>
              <a:r>
                <a:rPr lang="es-CL" sz="1400" b="0" i="0" kern="1200">
                  <a:solidFill>
                    <a:schemeClr val="tx1"/>
                  </a:solidFill>
                  <a:effectLst/>
                  <a:latin typeface="Cambria Math" panose="02040503050406030204" pitchFamily="18" charset="0"/>
                  <a:ea typeface="+mn-ea"/>
                  <a:cs typeface="+mn-cs"/>
                </a:rPr>
                <a:t>𝐶𝑜𝑣(</a:t>
              </a:r>
              <a:r>
                <a:rPr lang="es-AR" sz="1400" b="0" i="0" kern="1200">
                  <a:solidFill>
                    <a:schemeClr val="tx1"/>
                  </a:solidFill>
                  <a:effectLst/>
                  <a:latin typeface="Cambria Math" panose="02040503050406030204" pitchFamily="18" charset="0"/>
                  <a:ea typeface="+mn-ea"/>
                  <a:cs typeface="+mn-cs"/>
                </a:rPr>
                <a:t>𝑟</a:t>
              </a:r>
              <a:r>
                <a:rPr lang="es-CL" sz="1400" b="0" i="0" kern="1200">
                  <a:solidFill>
                    <a:schemeClr val="tx1"/>
                  </a:solidFill>
                  <a:effectLst/>
                  <a:latin typeface="Cambria Math" panose="02040503050406030204" pitchFamily="18" charset="0"/>
                  <a:ea typeface="+mn-ea"/>
                  <a:cs typeface="+mn-cs"/>
                </a:rPr>
                <a:t>_</a:t>
              </a:r>
              <a:r>
                <a:rPr lang="es-AR" sz="1400" b="0" i="0" kern="1200">
                  <a:solidFill>
                    <a:schemeClr val="tx1"/>
                  </a:solidFill>
                  <a:effectLst/>
                  <a:latin typeface="Cambria Math" panose="02040503050406030204" pitchFamily="18" charset="0"/>
                  <a:ea typeface="+mn-ea"/>
                  <a:cs typeface="+mn-cs"/>
                </a:rPr>
                <a:t>𝐵𝑒𝑠𝑡</a:t>
              </a:r>
              <a:r>
                <a:rPr lang="es-CL" sz="1400" b="0" i="0" kern="1200">
                  <a:solidFill>
                    <a:schemeClr val="tx1"/>
                  </a:solidFill>
                  <a:effectLst/>
                  <a:latin typeface="Cambria Math" panose="02040503050406030204" pitchFamily="18" charset="0"/>
                  <a:ea typeface="+mn-ea"/>
                  <a:cs typeface="+mn-cs"/>
                </a:rPr>
                <a:t>,</a:t>
              </a:r>
              <a:r>
                <a:rPr lang="es-AR" sz="1400" b="0" i="0" kern="1200">
                  <a:solidFill>
                    <a:schemeClr val="tx1"/>
                  </a:solidFill>
                  <a:effectLst/>
                  <a:latin typeface="Cambria Math" panose="02040503050406030204" pitchFamily="18" charset="0"/>
                  <a:ea typeface="+mn-ea"/>
                  <a:cs typeface="+mn-cs"/>
                </a:rPr>
                <a:t>𝑟</a:t>
              </a:r>
              <a:r>
                <a:rPr lang="es-CL" sz="1400" b="0" i="0" kern="1200">
                  <a:solidFill>
                    <a:schemeClr val="tx1"/>
                  </a:solidFill>
                  <a:effectLst/>
                  <a:latin typeface="Cambria Math" panose="02040503050406030204" pitchFamily="18" charset="0"/>
                  <a:ea typeface="+mn-ea"/>
                  <a:cs typeface="+mn-cs"/>
                </a:rPr>
                <a:t>_</a:t>
              </a:r>
              <a:r>
                <a:rPr lang="es-AR" sz="1400" b="0" i="0" kern="1200">
                  <a:solidFill>
                    <a:schemeClr val="tx1"/>
                  </a:solidFill>
                  <a:effectLst/>
                  <a:latin typeface="Cambria Math" panose="02040503050406030204" pitchFamily="18" charset="0"/>
                  <a:ea typeface="+mn-ea"/>
                  <a:cs typeface="+mn-cs"/>
                </a:rPr>
                <a:t>𝑆𝑢𝑔𝑎𝑟</a:t>
              </a:r>
              <a:r>
                <a:rPr lang="es-CL" sz="1400" b="0" i="0" kern="1200">
                  <a:solidFill>
                    <a:schemeClr val="tx1"/>
                  </a:solidFill>
                  <a:effectLst/>
                  <a:latin typeface="Cambria Math" panose="02040503050406030204" pitchFamily="18" charset="0"/>
                  <a:ea typeface="+mn-ea"/>
                  <a:cs typeface="+mn-cs"/>
                </a:rPr>
                <a:t>))/(</a:t>
              </a:r>
              <a:r>
                <a:rPr lang="es-AR" sz="1400" b="0" i="0" kern="1200">
                  <a:solidFill>
                    <a:schemeClr val="tx1"/>
                  </a:solidFill>
                  <a:effectLst/>
                  <a:latin typeface="Cambria Math" panose="02040503050406030204" pitchFamily="18" charset="0"/>
                  <a:ea typeface="+mn-ea"/>
                  <a:cs typeface="+mn-cs"/>
                </a:rPr>
                <a:t>(</a:t>
              </a:r>
              <a:r>
                <a:rPr lang="es-CL" sz="1400" b="0" i="0" kern="1200">
                  <a:solidFill>
                    <a:schemeClr val="tx1"/>
                  </a:solidFill>
                  <a:effectLst/>
                  <a:latin typeface="Cambria Math" panose="02040503050406030204" pitchFamily="18" charset="0"/>
                  <a:ea typeface="+mn-ea"/>
                  <a:cs typeface="+mn-cs"/>
                </a:rPr>
                <a:t>𝑉𝑎𝑟(</a:t>
              </a:r>
              <a:r>
                <a:rPr lang="es-AR" sz="1400" b="0" i="0" kern="1200">
                  <a:solidFill>
                    <a:schemeClr val="tx1"/>
                  </a:solidFill>
                  <a:effectLst/>
                  <a:latin typeface="Cambria Math" panose="02040503050406030204" pitchFamily="18" charset="0"/>
                  <a:ea typeface="+mn-ea"/>
                  <a:cs typeface="+mn-cs"/>
                </a:rPr>
                <a:t>𝑟</a:t>
              </a:r>
              <a:r>
                <a:rPr lang="es-CL" sz="1400" b="0" i="0" kern="1200">
                  <a:solidFill>
                    <a:schemeClr val="tx1"/>
                  </a:solidFill>
                  <a:effectLst/>
                  <a:latin typeface="Cambria Math" panose="02040503050406030204" pitchFamily="18" charset="0"/>
                  <a:ea typeface="+mn-ea"/>
                  <a:cs typeface="+mn-cs"/>
                </a:rPr>
                <a:t>_</a:t>
              </a:r>
              <a:r>
                <a:rPr lang="es-AR" sz="1400" b="0" i="0" kern="1200">
                  <a:solidFill>
                    <a:schemeClr val="tx1"/>
                  </a:solidFill>
                  <a:effectLst/>
                  <a:latin typeface="Cambria Math" panose="02040503050406030204" pitchFamily="18" charset="0"/>
                  <a:ea typeface="+mn-ea"/>
                  <a:cs typeface="+mn-cs"/>
                </a:rPr>
                <a:t>𝐵𝑒𝑠𝑡 ))^(1/2)(</a:t>
              </a:r>
              <a:r>
                <a:rPr lang="es-CL" sz="1400" b="0" i="0" kern="1200">
                  <a:solidFill>
                    <a:schemeClr val="tx1"/>
                  </a:solidFill>
                  <a:effectLst/>
                  <a:latin typeface="Cambria Math" panose="02040503050406030204" pitchFamily="18" charset="0"/>
                  <a:ea typeface="+mn-ea"/>
                  <a:cs typeface="+mn-cs"/>
                </a:rPr>
                <a:t>𝑉𝑎𝑟(</a:t>
              </a:r>
              <a:r>
                <a:rPr lang="es-AR" sz="1400" b="0" i="0" kern="1200">
                  <a:solidFill>
                    <a:schemeClr val="tx1"/>
                  </a:solidFill>
                  <a:effectLst/>
                  <a:latin typeface="Cambria Math" panose="02040503050406030204" pitchFamily="18" charset="0"/>
                  <a:ea typeface="+mn-ea"/>
                  <a:cs typeface="+mn-cs"/>
                </a:rPr>
                <a:t>𝑟</a:t>
              </a:r>
              <a:r>
                <a:rPr lang="es-CL" sz="1400" b="0" i="0" kern="1200">
                  <a:solidFill>
                    <a:schemeClr val="tx1"/>
                  </a:solidFill>
                  <a:effectLst/>
                  <a:latin typeface="Cambria Math" panose="02040503050406030204" pitchFamily="18" charset="0"/>
                  <a:ea typeface="+mn-ea"/>
                  <a:cs typeface="+mn-cs"/>
                </a:rPr>
                <a:t>_</a:t>
              </a:r>
              <a:r>
                <a:rPr lang="es-AR" sz="1400" b="0" i="0" kern="1200">
                  <a:solidFill>
                    <a:schemeClr val="tx1"/>
                  </a:solidFill>
                  <a:effectLst/>
                  <a:latin typeface="Cambria Math" panose="02040503050406030204" pitchFamily="18" charset="0"/>
                  <a:ea typeface="+mn-ea"/>
                  <a:cs typeface="+mn-cs"/>
                </a:rPr>
                <a:t>𝑆𝑢𝑔𝑎𝑟 ))^(1/2)</a:t>
              </a:r>
              <a:r>
                <a:rPr lang="es-CL" sz="1400" b="0" i="0" kern="1200">
                  <a:solidFill>
                    <a:schemeClr val="tx1"/>
                  </a:solidFill>
                  <a:effectLst/>
                  <a:latin typeface="Cambria Math" panose="02040503050406030204" pitchFamily="18" charset="0"/>
                  <a:ea typeface="+mn-ea"/>
                  <a:cs typeface="+mn-cs"/>
                </a:rPr>
                <a:t>)</a:t>
              </a:r>
              <a:r>
                <a:rPr lang="es-AR" sz="1400" b="0" i="0" kern="1200">
                  <a:solidFill>
                    <a:schemeClr val="tx1"/>
                  </a:solidFill>
                  <a:effectLst/>
                  <a:latin typeface="Cambria Math" panose="02040503050406030204" pitchFamily="18" charset="0"/>
                  <a:ea typeface="+mn-ea"/>
                  <a:cs typeface="+mn-cs"/>
                </a:rPr>
                <a:t>=</a:t>
              </a:r>
              <a:r>
                <a:rPr lang="es-CL" sz="1400" i="0" kern="1200">
                  <a:solidFill>
                    <a:schemeClr val="tx1"/>
                  </a:solidFill>
                  <a:effectLst/>
                  <a:latin typeface="Cambria Math" panose="02040503050406030204" pitchFamily="18" charset="0"/>
                  <a:ea typeface="+mn-ea"/>
                  <a:cs typeface="+mn-cs"/>
                </a:rPr>
                <a:t>(</a:t>
              </a:r>
              <a:r>
                <a:rPr lang="es-AR" sz="1400" b="0" i="0" kern="1200">
                  <a:solidFill>
                    <a:schemeClr val="tx1"/>
                  </a:solidFill>
                  <a:effectLst/>
                  <a:latin typeface="Cambria Math" panose="02040503050406030204" pitchFamily="18" charset="0"/>
                  <a:ea typeface="+mn-ea"/>
                  <a:cs typeface="+mn-cs"/>
                </a:rPr>
                <a:t>−0,02405</a:t>
              </a:r>
              <a:r>
                <a:rPr lang="es-CL" sz="1400" b="0" i="0" kern="1200">
                  <a:solidFill>
                    <a:schemeClr val="tx1"/>
                  </a:solidFill>
                  <a:effectLst/>
                  <a:latin typeface="Cambria Math" panose="02040503050406030204" pitchFamily="18" charset="0"/>
                  <a:ea typeface="+mn-ea"/>
                  <a:cs typeface="+mn-cs"/>
                </a:rPr>
                <a:t>)/(</a:t>
              </a:r>
              <a:r>
                <a:rPr lang="es-AR" sz="1400" b="0" i="0" kern="1200">
                  <a:solidFill>
                    <a:schemeClr val="tx1"/>
                  </a:solidFill>
                  <a:effectLst/>
                  <a:latin typeface="Cambria Math" panose="02040503050406030204" pitchFamily="18" charset="0"/>
                  <a:ea typeface="+mn-ea"/>
                  <a:cs typeface="+mn-cs"/>
                </a:rPr>
                <a:t>(0,189)(0,1473)</a:t>
              </a:r>
              <a:r>
                <a:rPr lang="es-CL" sz="1400" b="0" i="0" kern="1200">
                  <a:solidFill>
                    <a:schemeClr val="tx1"/>
                  </a:solidFill>
                  <a:effectLst/>
                  <a:latin typeface="Cambria Math" panose="02040503050406030204" pitchFamily="18" charset="0"/>
                  <a:ea typeface="+mn-ea"/>
                  <a:cs typeface="+mn-cs"/>
                </a:rPr>
                <a:t>)</a:t>
              </a:r>
              <a:r>
                <a:rPr lang="es-CL" sz="1400"/>
                <a:t>=-0,86</a:t>
              </a:r>
            </a:p>
          </xdr:txBody>
        </xdr:sp>
      </mc:Fallback>
    </mc:AlternateContent>
    <xdr:clientData/>
  </xdr:twoCellAnchor>
  <xdr:twoCellAnchor>
    <xdr:from>
      <xdr:col>1</xdr:col>
      <xdr:colOff>85723</xdr:colOff>
      <xdr:row>215</xdr:row>
      <xdr:rowOff>66674</xdr:rowOff>
    </xdr:from>
    <xdr:to>
      <xdr:col>5</xdr:col>
      <xdr:colOff>809625</xdr:colOff>
      <xdr:row>216</xdr:row>
      <xdr:rowOff>67508</xdr:rowOff>
    </xdr:to>
    <mc:AlternateContent xmlns:mc="http://schemas.openxmlformats.org/markup-compatibility/2006" xmlns:a14="http://schemas.microsoft.com/office/drawing/2010/main">
      <mc:Choice Requires="a14">
        <xdr:sp macro="" textlink="">
          <xdr:nvSpPr>
            <xdr:cNvPr id="97" name="CuadroTexto 7">
              <a:extLst>
                <a:ext uri="{FF2B5EF4-FFF2-40B4-BE49-F238E27FC236}">
                  <a16:creationId xmlns:a16="http://schemas.microsoft.com/office/drawing/2014/main" id="{E1F25023-B38E-1F4C-BDBB-DD8B3D682D14}"/>
                </a:ext>
              </a:extLst>
            </xdr:cNvPr>
            <xdr:cNvSpPr txBox="1"/>
          </xdr:nvSpPr>
          <xdr:spPr>
            <a:xfrm>
              <a:off x="962023" y="42471974"/>
              <a:ext cx="5816602" cy="191334"/>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es-AR" sz="1200" i="1">
                            <a:latin typeface="Cambria Math" panose="02040503050406030204" pitchFamily="18" charset="0"/>
                          </a:rPr>
                        </m:ctrlPr>
                      </m:sSubSupPr>
                      <m:e>
                        <m:r>
                          <a:rPr lang="es-AR" sz="1200" i="1">
                            <a:latin typeface="Cambria Math" panose="02040503050406030204" pitchFamily="18" charset="0"/>
                            <a:ea typeface="Cambria Math" panose="02040503050406030204" pitchFamily="18" charset="0"/>
                          </a:rPr>
                          <m:t>𝜎</m:t>
                        </m:r>
                      </m:e>
                      <m:sub>
                        <m:r>
                          <a:rPr lang="es-AR" sz="1200" b="0" i="1">
                            <a:latin typeface="Cambria Math" panose="02040503050406030204" pitchFamily="18" charset="0"/>
                          </a:rPr>
                          <m:t>𝑐</m:t>
                        </m:r>
                      </m:sub>
                      <m:sup>
                        <m:r>
                          <a:rPr lang="es-AR" sz="1200" b="0" i="1">
                            <a:latin typeface="Cambria Math" panose="02040503050406030204" pitchFamily="18" charset="0"/>
                          </a:rPr>
                          <m:t>2</m:t>
                        </m:r>
                      </m:sup>
                    </m:sSubSup>
                    <m:r>
                      <a:rPr lang="es-AR" sz="1200" b="0" i="1">
                        <a:latin typeface="Cambria Math" panose="02040503050406030204" pitchFamily="18" charset="0"/>
                      </a:rPr>
                      <m:t>=</m:t>
                    </m:r>
                    <m:sSup>
                      <m:sSupPr>
                        <m:ctrlPr>
                          <a:rPr lang="es-AR" sz="1200" b="0" i="1">
                            <a:latin typeface="Cambria Math" panose="02040503050406030204" pitchFamily="18" charset="0"/>
                          </a:rPr>
                        </m:ctrlPr>
                      </m:sSupPr>
                      <m:e>
                        <m:d>
                          <m:dPr>
                            <m:ctrlPr>
                              <a:rPr lang="es-AR" sz="1200" b="0" i="1">
                                <a:latin typeface="Cambria Math" panose="02040503050406030204" pitchFamily="18" charset="0"/>
                              </a:rPr>
                            </m:ctrlPr>
                          </m:dPr>
                          <m:e>
                            <m:r>
                              <a:rPr lang="es-AR" sz="1200" b="0" i="1">
                                <a:latin typeface="Cambria Math" panose="02040503050406030204" pitchFamily="18" charset="0"/>
                              </a:rPr>
                              <m:t>0,5</m:t>
                            </m:r>
                          </m:e>
                        </m:d>
                      </m:e>
                      <m:sup>
                        <m:r>
                          <a:rPr lang="es-AR" sz="1200" b="0" i="1">
                            <a:latin typeface="Cambria Math" panose="02040503050406030204" pitchFamily="18" charset="0"/>
                          </a:rPr>
                          <m:t>2</m:t>
                        </m:r>
                      </m:sup>
                    </m:sSup>
                    <m:r>
                      <a:rPr lang="es-AR" sz="1200" b="0" i="1">
                        <a:latin typeface="Cambria Math" panose="02040503050406030204" pitchFamily="18" charset="0"/>
                      </a:rPr>
                      <m:t>(</m:t>
                    </m:r>
                    <m:sSup>
                      <m:sSupPr>
                        <m:ctrlPr>
                          <a:rPr lang="es-AR" sz="1200" b="0" i="1">
                            <a:latin typeface="Cambria Math" panose="02040503050406030204" pitchFamily="18" charset="0"/>
                          </a:rPr>
                        </m:ctrlPr>
                      </m:sSupPr>
                      <m:e>
                        <m:r>
                          <a:rPr lang="es-AR" sz="1200" b="0" i="1">
                            <a:latin typeface="Cambria Math" panose="02040503050406030204" pitchFamily="18" charset="0"/>
                          </a:rPr>
                          <m:t>0,189)</m:t>
                        </m:r>
                      </m:e>
                      <m:sup>
                        <m:r>
                          <a:rPr lang="es-AR" sz="1200" b="0" i="1">
                            <a:latin typeface="Cambria Math" panose="02040503050406030204" pitchFamily="18" charset="0"/>
                          </a:rPr>
                          <m:t>2</m:t>
                        </m:r>
                      </m:sup>
                    </m:sSup>
                    <m:r>
                      <a:rPr lang="es-AR" sz="1200" b="0" i="1">
                        <a:latin typeface="Cambria Math" panose="02040503050406030204" pitchFamily="18" charset="0"/>
                      </a:rPr>
                      <m:t>+</m:t>
                    </m:r>
                    <m:sSup>
                      <m:sSupPr>
                        <m:ctrlPr>
                          <a:rPr lang="es-AR" sz="1200" b="0" i="1">
                            <a:latin typeface="Cambria Math" panose="02040503050406030204" pitchFamily="18" charset="0"/>
                          </a:rPr>
                        </m:ctrlPr>
                      </m:sSupPr>
                      <m:e>
                        <m:d>
                          <m:dPr>
                            <m:ctrlPr>
                              <a:rPr lang="es-AR" sz="1200" b="0" i="1">
                                <a:latin typeface="Cambria Math" panose="02040503050406030204" pitchFamily="18" charset="0"/>
                              </a:rPr>
                            </m:ctrlPr>
                          </m:dPr>
                          <m:e>
                            <m:r>
                              <a:rPr lang="es-AR" sz="1200" b="0" i="1">
                                <a:latin typeface="Cambria Math" panose="02040503050406030204" pitchFamily="18" charset="0"/>
                              </a:rPr>
                              <m:t>0,5</m:t>
                            </m:r>
                          </m:e>
                        </m:d>
                      </m:e>
                      <m:sup>
                        <m:r>
                          <a:rPr lang="es-AR" sz="1200" b="0" i="1">
                            <a:latin typeface="Cambria Math" panose="02040503050406030204" pitchFamily="18" charset="0"/>
                          </a:rPr>
                          <m:t>2</m:t>
                        </m:r>
                      </m:sup>
                    </m:sSup>
                    <m:sSup>
                      <m:sSupPr>
                        <m:ctrlPr>
                          <a:rPr lang="es-AR" sz="1200" b="0" i="1">
                            <a:latin typeface="Cambria Math" panose="02040503050406030204" pitchFamily="18" charset="0"/>
                          </a:rPr>
                        </m:ctrlPr>
                      </m:sSupPr>
                      <m:e>
                        <m:d>
                          <m:dPr>
                            <m:ctrlPr>
                              <a:rPr lang="es-AR" sz="1200" b="0" i="1">
                                <a:latin typeface="Cambria Math" panose="02040503050406030204" pitchFamily="18" charset="0"/>
                              </a:rPr>
                            </m:ctrlPr>
                          </m:dPr>
                          <m:e>
                            <m:r>
                              <a:rPr lang="es-AR" sz="1200" b="0" i="1">
                                <a:latin typeface="Cambria Math" panose="02040503050406030204" pitchFamily="18" charset="0"/>
                              </a:rPr>
                              <m:t>0,1473</m:t>
                            </m:r>
                          </m:e>
                        </m:d>
                      </m:e>
                      <m:sup>
                        <m:r>
                          <a:rPr lang="es-AR" sz="1200" b="0" i="1">
                            <a:latin typeface="Cambria Math" panose="02040503050406030204" pitchFamily="18" charset="0"/>
                          </a:rPr>
                          <m:t>2</m:t>
                        </m:r>
                      </m:sup>
                    </m:sSup>
                    <m:r>
                      <a:rPr lang="es-AR" sz="1200" b="0" i="1">
                        <a:latin typeface="Cambria Math" panose="02040503050406030204" pitchFamily="18" charset="0"/>
                      </a:rPr>
                      <m:t>+2</m:t>
                    </m:r>
                    <m:d>
                      <m:dPr>
                        <m:ctrlPr>
                          <a:rPr lang="es-AR" sz="1200" b="0" i="1">
                            <a:latin typeface="Cambria Math" panose="02040503050406030204" pitchFamily="18" charset="0"/>
                          </a:rPr>
                        </m:ctrlPr>
                      </m:dPr>
                      <m:e>
                        <m:r>
                          <a:rPr lang="es-AR" sz="1200" b="0" i="1">
                            <a:latin typeface="Cambria Math" panose="02040503050406030204" pitchFamily="18" charset="0"/>
                          </a:rPr>
                          <m:t>0,5</m:t>
                        </m:r>
                      </m:e>
                    </m:d>
                    <m:d>
                      <m:dPr>
                        <m:ctrlPr>
                          <a:rPr lang="es-AR" sz="1200" b="0" i="1">
                            <a:latin typeface="Cambria Math" panose="02040503050406030204" pitchFamily="18" charset="0"/>
                          </a:rPr>
                        </m:ctrlPr>
                      </m:dPr>
                      <m:e>
                        <m:r>
                          <a:rPr lang="es-AR" sz="1200" b="0" i="1">
                            <a:latin typeface="Cambria Math" panose="02040503050406030204" pitchFamily="18" charset="0"/>
                          </a:rPr>
                          <m:t>0,5</m:t>
                        </m:r>
                      </m:e>
                    </m:d>
                    <m:d>
                      <m:dPr>
                        <m:ctrlPr>
                          <a:rPr lang="es-AR" sz="1200" b="0" i="1">
                            <a:latin typeface="Cambria Math" panose="02040503050406030204" pitchFamily="18" charset="0"/>
                          </a:rPr>
                        </m:ctrlPr>
                      </m:dPr>
                      <m:e>
                        <m:r>
                          <a:rPr lang="es-AR" sz="1200" b="0" i="0">
                            <a:latin typeface="Cambria Math" panose="02040503050406030204" pitchFamily="18" charset="0"/>
                          </a:rPr>
                          <m:t>−0,02405</m:t>
                        </m:r>
                      </m:e>
                    </m:d>
                    <m:r>
                      <a:rPr lang="es-AR" sz="1200" b="0" i="0">
                        <a:latin typeface="Cambria Math" panose="02040503050406030204" pitchFamily="18" charset="0"/>
                      </a:rPr>
                      <m:t>=0,233</m:t>
                    </m:r>
                  </m:oMath>
                </m:oMathPara>
              </a14:m>
              <a:endParaRPr lang="es-AR" sz="1200"/>
            </a:p>
          </xdr:txBody>
        </xdr:sp>
      </mc:Choice>
      <mc:Fallback xmlns="">
        <xdr:sp macro="" textlink="">
          <xdr:nvSpPr>
            <xdr:cNvPr id="97" name="CuadroTexto 7">
              <a:extLst>
                <a:ext uri="{FF2B5EF4-FFF2-40B4-BE49-F238E27FC236}">
                  <a16:creationId xmlns:a16="http://schemas.microsoft.com/office/drawing/2014/main" id="{E1F25023-B38E-1F4C-BDBB-DD8B3D682D14}"/>
                </a:ext>
              </a:extLst>
            </xdr:cNvPr>
            <xdr:cNvSpPr txBox="1"/>
          </xdr:nvSpPr>
          <xdr:spPr>
            <a:xfrm>
              <a:off x="962023" y="42471974"/>
              <a:ext cx="5816602" cy="191334"/>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i="0">
                  <a:latin typeface="Cambria Math" panose="02040503050406030204" pitchFamily="18" charset="0"/>
                  <a:ea typeface="Cambria Math" panose="02040503050406030204" pitchFamily="18" charset="0"/>
                </a:rPr>
                <a:t>𝜎_</a:t>
              </a:r>
              <a:r>
                <a:rPr lang="es-AR" sz="1200" b="0" i="0">
                  <a:latin typeface="Cambria Math" panose="02040503050406030204" pitchFamily="18" charset="0"/>
                </a:rPr>
                <a:t>𝑐^2=(0,5)^2 (〖0,189)〗^2+(0,5)^2 (0,1473)^2+2(0,5)(0,5)(−0,02405)=0,233</a:t>
              </a:r>
              <a:endParaRPr lang="es-AR" sz="1200"/>
            </a:p>
          </xdr:txBody>
        </xdr:sp>
      </mc:Fallback>
    </mc:AlternateContent>
    <xdr:clientData/>
  </xdr:twoCellAnchor>
  <xdr:twoCellAnchor>
    <xdr:from>
      <xdr:col>1</xdr:col>
      <xdr:colOff>66674</xdr:colOff>
      <xdr:row>217</xdr:row>
      <xdr:rowOff>142874</xdr:rowOff>
    </xdr:from>
    <xdr:to>
      <xdr:col>3</xdr:col>
      <xdr:colOff>447674</xdr:colOff>
      <xdr:row>218</xdr:row>
      <xdr:rowOff>151146</xdr:rowOff>
    </xdr:to>
    <mc:AlternateContent xmlns:mc="http://schemas.openxmlformats.org/markup-compatibility/2006" xmlns:a14="http://schemas.microsoft.com/office/drawing/2010/main">
      <mc:Choice Requires="a14">
        <xdr:sp macro="" textlink="">
          <xdr:nvSpPr>
            <xdr:cNvPr id="98" name="CuadroTexto 6">
              <a:extLst>
                <a:ext uri="{FF2B5EF4-FFF2-40B4-BE49-F238E27FC236}">
                  <a16:creationId xmlns:a16="http://schemas.microsoft.com/office/drawing/2014/main" id="{6A3EBE2A-BB43-BB45-82A9-DC46FFCCBE4C}"/>
                </a:ext>
              </a:extLst>
            </xdr:cNvPr>
            <xdr:cNvSpPr txBox="1"/>
          </xdr:nvSpPr>
          <xdr:spPr>
            <a:xfrm>
              <a:off x="942974" y="42929174"/>
              <a:ext cx="2743200" cy="1987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es-AR" sz="1200" i="1">
                            <a:latin typeface="Cambria Math" panose="02040503050406030204" pitchFamily="18" charset="0"/>
                          </a:rPr>
                        </m:ctrlPr>
                      </m:sSubPr>
                      <m:e>
                        <m:r>
                          <a:rPr lang="es-AR" sz="1200" i="1">
                            <a:latin typeface="Cambria Math" panose="02040503050406030204" pitchFamily="18" charset="0"/>
                            <a:ea typeface="Cambria Math" panose="02040503050406030204" pitchFamily="18" charset="0"/>
                          </a:rPr>
                          <m:t>𝜎</m:t>
                        </m:r>
                      </m:e>
                      <m:sub>
                        <m:r>
                          <a:rPr lang="es-AR" sz="1200" b="0" i="1">
                            <a:latin typeface="Cambria Math" panose="02040503050406030204" pitchFamily="18" charset="0"/>
                          </a:rPr>
                          <m:t>𝐶</m:t>
                        </m:r>
                      </m:sub>
                    </m:sSub>
                    <m:r>
                      <a:rPr lang="es-AR" sz="1200" b="0" i="1">
                        <a:latin typeface="Cambria Math" panose="02040503050406030204" pitchFamily="18" charset="0"/>
                      </a:rPr>
                      <m:t>=</m:t>
                    </m:r>
                    <m:sSup>
                      <m:sSupPr>
                        <m:ctrlPr>
                          <a:rPr lang="es-AR" sz="1200" b="0" i="1">
                            <a:latin typeface="Cambria Math" panose="02040503050406030204" pitchFamily="18" charset="0"/>
                          </a:rPr>
                        </m:ctrlPr>
                      </m:sSupPr>
                      <m:e>
                        <m:r>
                          <a:rPr lang="es-AR" sz="1200" b="0" i="1">
                            <a:latin typeface="Cambria Math" panose="02040503050406030204" pitchFamily="18" charset="0"/>
                          </a:rPr>
                          <m:t>0,233</m:t>
                        </m:r>
                      </m:e>
                      <m:sup>
                        <m:r>
                          <a:rPr lang="es-AR" sz="1200" b="0" i="1">
                            <a:latin typeface="Cambria Math" panose="02040503050406030204" pitchFamily="18" charset="0"/>
                          </a:rPr>
                          <m:t>1/2</m:t>
                        </m:r>
                      </m:sup>
                    </m:sSup>
                    <m:r>
                      <a:rPr lang="es-AR" sz="1200" b="0" i="0">
                        <a:latin typeface="Cambria Math" panose="02040503050406030204" pitchFamily="18" charset="0"/>
                      </a:rPr>
                      <m:t>=0,0483 ó 4,83%</m:t>
                    </m:r>
                  </m:oMath>
                </m:oMathPara>
              </a14:m>
              <a:endParaRPr lang="es-AR" sz="1200"/>
            </a:p>
          </xdr:txBody>
        </xdr:sp>
      </mc:Choice>
      <mc:Fallback xmlns="">
        <xdr:sp macro="" textlink="">
          <xdr:nvSpPr>
            <xdr:cNvPr id="98" name="CuadroTexto 6">
              <a:extLst>
                <a:ext uri="{FF2B5EF4-FFF2-40B4-BE49-F238E27FC236}">
                  <a16:creationId xmlns:a16="http://schemas.microsoft.com/office/drawing/2014/main" id="{6A3EBE2A-BB43-BB45-82A9-DC46FFCCBE4C}"/>
                </a:ext>
              </a:extLst>
            </xdr:cNvPr>
            <xdr:cNvSpPr txBox="1"/>
          </xdr:nvSpPr>
          <xdr:spPr>
            <a:xfrm>
              <a:off x="942974" y="42929174"/>
              <a:ext cx="2743200" cy="1987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i="0">
                  <a:latin typeface="Cambria Math" panose="02040503050406030204" pitchFamily="18" charset="0"/>
                  <a:ea typeface="Cambria Math" panose="02040503050406030204" pitchFamily="18" charset="0"/>
                </a:rPr>
                <a:t>𝜎_</a:t>
              </a:r>
              <a:r>
                <a:rPr lang="es-AR" sz="1200" b="0" i="0">
                  <a:latin typeface="Cambria Math" panose="02040503050406030204" pitchFamily="18" charset="0"/>
                </a:rPr>
                <a:t>𝐶=〖0,233〗^(1/2)=0,0483 ó 4,83%</a:t>
              </a:r>
              <a:endParaRPr lang="es-AR" sz="1200"/>
            </a:p>
          </xdr:txBody>
        </xdr:sp>
      </mc:Fallback>
    </mc:AlternateContent>
    <xdr:clientData/>
  </xdr:twoCellAnchor>
  <xdr:twoCellAnchor>
    <xdr:from>
      <xdr:col>3</xdr:col>
      <xdr:colOff>1143000</xdr:colOff>
      <xdr:row>211</xdr:row>
      <xdr:rowOff>123826</xdr:rowOff>
    </xdr:from>
    <xdr:to>
      <xdr:col>5</xdr:col>
      <xdr:colOff>0</xdr:colOff>
      <xdr:row>211</xdr:row>
      <xdr:rowOff>125708</xdr:rowOff>
    </xdr:to>
    <xdr:cxnSp macro="">
      <xdr:nvCxnSpPr>
        <xdr:cNvPr id="99" name="Conector recto de flecha 4">
          <a:extLst>
            <a:ext uri="{FF2B5EF4-FFF2-40B4-BE49-F238E27FC236}">
              <a16:creationId xmlns:a16="http://schemas.microsoft.com/office/drawing/2014/main" id="{79DD69F1-89C2-BB4A-935D-1F8A5BF78094}"/>
            </a:ext>
          </a:extLst>
        </xdr:cNvPr>
        <xdr:cNvCxnSpPr>
          <a:stCxn id="23" idx="3"/>
        </xdr:cNvCxnSpPr>
      </xdr:nvCxnSpPr>
      <xdr:spPr>
        <a:xfrm flipV="1">
          <a:off x="4381500" y="41767126"/>
          <a:ext cx="1587500" cy="1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784226</xdr:colOff>
      <xdr:row>9</xdr:row>
      <xdr:rowOff>38100</xdr:rowOff>
    </xdr:from>
    <xdr:to>
      <xdr:col>0</xdr:col>
      <xdr:colOff>793750</xdr:colOff>
      <xdr:row>16</xdr:row>
      <xdr:rowOff>163761</xdr:rowOff>
    </xdr:to>
    <xdr:cxnSp macro="">
      <xdr:nvCxnSpPr>
        <xdr:cNvPr id="56" name="Conector recto 8">
          <a:extLst>
            <a:ext uri="{FF2B5EF4-FFF2-40B4-BE49-F238E27FC236}">
              <a16:creationId xmlns:a16="http://schemas.microsoft.com/office/drawing/2014/main" id="{46881DF0-B5B7-914A-A834-4B30D82A5EF8}"/>
            </a:ext>
          </a:extLst>
        </xdr:cNvPr>
        <xdr:cNvCxnSpPr/>
      </xdr:nvCxnSpPr>
      <xdr:spPr>
        <a:xfrm flipH="1">
          <a:off x="784226" y="2019606"/>
          <a:ext cx="9524" cy="15716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784225</xdr:colOff>
      <xdr:row>16</xdr:row>
      <xdr:rowOff>163761</xdr:rowOff>
    </xdr:from>
    <xdr:to>
      <xdr:col>3</xdr:col>
      <xdr:colOff>48084</xdr:colOff>
      <xdr:row>16</xdr:row>
      <xdr:rowOff>173286</xdr:rowOff>
    </xdr:to>
    <xdr:cxnSp macro="">
      <xdr:nvCxnSpPr>
        <xdr:cNvPr id="57" name="Conector recto 40">
          <a:extLst>
            <a:ext uri="{FF2B5EF4-FFF2-40B4-BE49-F238E27FC236}">
              <a16:creationId xmlns:a16="http://schemas.microsoft.com/office/drawing/2014/main" id="{A6188680-4768-6645-A3AE-BE39E3851158}"/>
            </a:ext>
          </a:extLst>
        </xdr:cNvPr>
        <xdr:cNvCxnSpPr/>
      </xdr:nvCxnSpPr>
      <xdr:spPr>
        <a:xfrm flipV="1">
          <a:off x="784225" y="3591231"/>
          <a:ext cx="2324100" cy="95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803275</xdr:colOff>
      <xdr:row>12</xdr:row>
      <xdr:rowOff>161351</xdr:rowOff>
    </xdr:from>
    <xdr:to>
      <xdr:col>3</xdr:col>
      <xdr:colOff>29034</xdr:colOff>
      <xdr:row>12</xdr:row>
      <xdr:rowOff>161351</xdr:rowOff>
    </xdr:to>
    <xdr:cxnSp macro="">
      <xdr:nvCxnSpPr>
        <xdr:cNvPr id="58" name="Conector recto 42">
          <a:extLst>
            <a:ext uri="{FF2B5EF4-FFF2-40B4-BE49-F238E27FC236}">
              <a16:creationId xmlns:a16="http://schemas.microsoft.com/office/drawing/2014/main" id="{F26EBBA3-EB31-BF45-91D6-5C2E60C9EA37}"/>
            </a:ext>
          </a:extLst>
        </xdr:cNvPr>
        <xdr:cNvCxnSpPr/>
      </xdr:nvCxnSpPr>
      <xdr:spPr>
        <a:xfrm>
          <a:off x="803275" y="2762556"/>
          <a:ext cx="2286000" cy="0"/>
        </a:xfrm>
        <a:prstGeom prst="line">
          <a:avLst/>
        </a:prstGeom>
        <a:ln>
          <a:prstDash val="dash"/>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424264</xdr:colOff>
      <xdr:row>9</xdr:row>
      <xdr:rowOff>0</xdr:rowOff>
    </xdr:from>
    <xdr:to>
      <xdr:col>1</xdr:col>
      <xdr:colOff>433789</xdr:colOff>
      <xdr:row>16</xdr:row>
      <xdr:rowOff>154238</xdr:rowOff>
    </xdr:to>
    <xdr:cxnSp macro="">
      <xdr:nvCxnSpPr>
        <xdr:cNvPr id="59" name="Conector recto 43">
          <a:extLst>
            <a:ext uri="{FF2B5EF4-FFF2-40B4-BE49-F238E27FC236}">
              <a16:creationId xmlns:a16="http://schemas.microsoft.com/office/drawing/2014/main" id="{1BC69C94-8EF9-EA41-8DAC-BD056EA7CC14}"/>
            </a:ext>
          </a:extLst>
        </xdr:cNvPr>
        <xdr:cNvCxnSpPr/>
      </xdr:nvCxnSpPr>
      <xdr:spPr>
        <a:xfrm flipV="1">
          <a:off x="1831975" y="1981506"/>
          <a:ext cx="9525" cy="1600202"/>
        </a:xfrm>
        <a:prstGeom prst="line">
          <a:avLst/>
        </a:prstGeom>
        <a:ln>
          <a:prstDash val="dash"/>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0</xdr:colOff>
      <xdr:row>12</xdr:row>
      <xdr:rowOff>56576</xdr:rowOff>
    </xdr:from>
    <xdr:to>
      <xdr:col>0</xdr:col>
      <xdr:colOff>755650</xdr:colOff>
      <xdr:row>13</xdr:row>
      <xdr:rowOff>37882</xdr:rowOff>
    </xdr:to>
    <mc:AlternateContent xmlns:mc="http://schemas.openxmlformats.org/markup-compatibility/2006" xmlns:a14="http://schemas.microsoft.com/office/drawing/2010/main">
      <mc:Choice Requires="a14">
        <xdr:sp macro="" textlink="">
          <xdr:nvSpPr>
            <xdr:cNvPr id="60" name="CuadroTexto 5">
              <a:extLst>
                <a:ext uri="{FF2B5EF4-FFF2-40B4-BE49-F238E27FC236}">
                  <a16:creationId xmlns:a16="http://schemas.microsoft.com/office/drawing/2014/main" id="{C1078B6A-5635-A947-B951-2A8F6DA5C98A}"/>
                </a:ext>
              </a:extLst>
            </xdr:cNvPr>
            <xdr:cNvSpPr txBox="1"/>
          </xdr:nvSpPr>
          <xdr:spPr>
            <a:xfrm>
              <a:off x="0" y="2657781"/>
              <a:ext cx="755650" cy="1878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s-AR" sz="1200" b="0" i="1">
                        <a:latin typeface="Cambria Math" panose="02040503050406030204" pitchFamily="18" charset="0"/>
                      </a:rPr>
                      <m:t>𝐸</m:t>
                    </m:r>
                    <m:d>
                      <m:dPr>
                        <m:ctrlPr>
                          <a:rPr lang="es-AR" sz="1200" b="0" i="1">
                            <a:latin typeface="Cambria Math" panose="02040503050406030204" pitchFamily="18" charset="0"/>
                          </a:rPr>
                        </m:ctrlPr>
                      </m:dPr>
                      <m:e>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𝐵𝑒𝑠𝑡</m:t>
                            </m:r>
                          </m:sub>
                        </m:sSub>
                      </m:e>
                    </m:d>
                  </m:oMath>
                </m:oMathPara>
              </a14:m>
              <a:endParaRPr lang="es-AR" sz="1200"/>
            </a:p>
          </xdr:txBody>
        </xdr:sp>
      </mc:Choice>
      <mc:Fallback xmlns="">
        <xdr:sp macro="" textlink="">
          <xdr:nvSpPr>
            <xdr:cNvPr id="60" name="CuadroTexto 5">
              <a:extLst>
                <a:ext uri="{FF2B5EF4-FFF2-40B4-BE49-F238E27FC236}">
                  <a16:creationId xmlns:a16="http://schemas.microsoft.com/office/drawing/2014/main" id="{C1078B6A-5635-A947-B951-2A8F6DA5C98A}"/>
                </a:ext>
              </a:extLst>
            </xdr:cNvPr>
            <xdr:cNvSpPr txBox="1"/>
          </xdr:nvSpPr>
          <xdr:spPr>
            <a:xfrm>
              <a:off x="0" y="2657781"/>
              <a:ext cx="755650" cy="1878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b="0" i="0">
                  <a:latin typeface="Cambria Math" panose="02040503050406030204" pitchFamily="18" charset="0"/>
                </a:rPr>
                <a:t>𝐸(𝑟_𝐵𝑒𝑠𝑡 )</a:t>
              </a:r>
              <a:endParaRPr lang="es-AR" sz="1200"/>
            </a:p>
          </xdr:txBody>
        </xdr:sp>
      </mc:Fallback>
    </mc:AlternateContent>
    <xdr:clientData/>
  </xdr:twoCellAnchor>
  <xdr:twoCellAnchor>
    <xdr:from>
      <xdr:col>1</xdr:col>
      <xdr:colOff>100414</xdr:colOff>
      <xdr:row>17</xdr:row>
      <xdr:rowOff>23870</xdr:rowOff>
    </xdr:from>
    <xdr:to>
      <xdr:col>2</xdr:col>
      <xdr:colOff>93299</xdr:colOff>
      <xdr:row>18</xdr:row>
      <xdr:rowOff>30247</xdr:rowOff>
    </xdr:to>
    <mc:AlternateContent xmlns:mc="http://schemas.openxmlformats.org/markup-compatibility/2006" xmlns:a14="http://schemas.microsoft.com/office/drawing/2010/main">
      <mc:Choice Requires="a14">
        <xdr:sp macro="" textlink="">
          <xdr:nvSpPr>
            <xdr:cNvPr id="61" name="CuadroTexto 5">
              <a:extLst>
                <a:ext uri="{FF2B5EF4-FFF2-40B4-BE49-F238E27FC236}">
                  <a16:creationId xmlns:a16="http://schemas.microsoft.com/office/drawing/2014/main" id="{9F4A55A5-505A-7B4A-B6D8-0771384B75E2}"/>
                </a:ext>
              </a:extLst>
            </xdr:cNvPr>
            <xdr:cNvSpPr txBox="1"/>
          </xdr:nvSpPr>
          <xdr:spPr>
            <a:xfrm>
              <a:off x="1508125" y="3657906"/>
              <a:ext cx="819150" cy="212943"/>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s-AR" sz="1200" b="0" i="1">
                        <a:latin typeface="Cambria Math" panose="02040503050406030204" pitchFamily="18" charset="0"/>
                      </a:rPr>
                      <m:t>𝐸</m:t>
                    </m:r>
                    <m:d>
                      <m:dPr>
                        <m:ctrlPr>
                          <a:rPr lang="es-AR" sz="1200" b="0" i="1">
                            <a:latin typeface="Cambria Math" panose="02040503050406030204" pitchFamily="18" charset="0"/>
                          </a:rPr>
                        </m:ctrlPr>
                      </m:dPr>
                      <m:e>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𝑆𝑢𝑔𝑎𝑟</m:t>
                            </m:r>
                          </m:sub>
                        </m:sSub>
                      </m:e>
                    </m:d>
                  </m:oMath>
                </m:oMathPara>
              </a14:m>
              <a:endParaRPr lang="es-AR" sz="1200"/>
            </a:p>
          </xdr:txBody>
        </xdr:sp>
      </mc:Choice>
      <mc:Fallback xmlns="">
        <xdr:sp macro="" textlink="">
          <xdr:nvSpPr>
            <xdr:cNvPr id="61" name="CuadroTexto 5">
              <a:extLst>
                <a:ext uri="{FF2B5EF4-FFF2-40B4-BE49-F238E27FC236}">
                  <a16:creationId xmlns:a16="http://schemas.microsoft.com/office/drawing/2014/main" id="{9F4A55A5-505A-7B4A-B6D8-0771384B75E2}"/>
                </a:ext>
              </a:extLst>
            </xdr:cNvPr>
            <xdr:cNvSpPr txBox="1"/>
          </xdr:nvSpPr>
          <xdr:spPr>
            <a:xfrm>
              <a:off x="1508125" y="3657906"/>
              <a:ext cx="819150" cy="212943"/>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b="0" i="0">
                  <a:latin typeface="Cambria Math" panose="02040503050406030204" pitchFamily="18" charset="0"/>
                </a:rPr>
                <a:t>𝐸(𝑟_𝑆𝑢𝑔𝑎𝑟 )</a:t>
              </a:r>
              <a:endParaRPr lang="es-AR" sz="1200"/>
            </a:p>
          </xdr:txBody>
        </xdr:sp>
      </mc:Fallback>
    </mc:AlternateContent>
    <xdr:clientData/>
  </xdr:twoCellAnchor>
  <xdr:twoCellAnchor>
    <xdr:from>
      <xdr:col>2</xdr:col>
      <xdr:colOff>207599</xdr:colOff>
      <xdr:row>11</xdr:row>
      <xdr:rowOff>34542</xdr:rowOff>
    </xdr:from>
    <xdr:to>
      <xdr:col>2</xdr:col>
      <xdr:colOff>279599</xdr:colOff>
      <xdr:row>11</xdr:row>
      <xdr:rowOff>106542</xdr:rowOff>
    </xdr:to>
    <xdr:sp macro="" textlink="">
      <xdr:nvSpPr>
        <xdr:cNvPr id="62" name="Conector 54">
          <a:extLst>
            <a:ext uri="{FF2B5EF4-FFF2-40B4-BE49-F238E27FC236}">
              <a16:creationId xmlns:a16="http://schemas.microsoft.com/office/drawing/2014/main" id="{3D712EEE-B21C-1440-A135-E84F160F4BF0}"/>
            </a:ext>
          </a:extLst>
        </xdr:cNvPr>
        <xdr:cNvSpPr>
          <a:spLocks noChangeAspect="1"/>
        </xdr:cNvSpPr>
      </xdr:nvSpPr>
      <xdr:spPr>
        <a:xfrm>
          <a:off x="2441575" y="2429181"/>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1</xdr:col>
      <xdr:colOff>748114</xdr:colOff>
      <xdr:row>10</xdr:row>
      <xdr:rowOff>145859</xdr:rowOff>
    </xdr:from>
    <xdr:to>
      <xdr:col>1</xdr:col>
      <xdr:colOff>820114</xdr:colOff>
      <xdr:row>11</xdr:row>
      <xdr:rowOff>11292</xdr:rowOff>
    </xdr:to>
    <xdr:sp macro="" textlink="">
      <xdr:nvSpPr>
        <xdr:cNvPr id="63" name="Conector 55">
          <a:extLst>
            <a:ext uri="{FF2B5EF4-FFF2-40B4-BE49-F238E27FC236}">
              <a16:creationId xmlns:a16="http://schemas.microsoft.com/office/drawing/2014/main" id="{7277A9A3-E025-4B46-94E5-C60EB4B56989}"/>
            </a:ext>
          </a:extLst>
        </xdr:cNvPr>
        <xdr:cNvSpPr>
          <a:spLocks noChangeAspect="1"/>
        </xdr:cNvSpPr>
      </xdr:nvSpPr>
      <xdr:spPr>
        <a:xfrm>
          <a:off x="2155825" y="2333931"/>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2</xdr:col>
      <xdr:colOff>245699</xdr:colOff>
      <xdr:row>10</xdr:row>
      <xdr:rowOff>69659</xdr:rowOff>
    </xdr:from>
    <xdr:to>
      <xdr:col>2</xdr:col>
      <xdr:colOff>317699</xdr:colOff>
      <xdr:row>10</xdr:row>
      <xdr:rowOff>141659</xdr:rowOff>
    </xdr:to>
    <xdr:sp macro="" textlink="">
      <xdr:nvSpPr>
        <xdr:cNvPr id="64" name="Conector 56">
          <a:extLst>
            <a:ext uri="{FF2B5EF4-FFF2-40B4-BE49-F238E27FC236}">
              <a16:creationId xmlns:a16="http://schemas.microsoft.com/office/drawing/2014/main" id="{2559E558-DE71-0E49-9182-6AE6E9329479}"/>
            </a:ext>
          </a:extLst>
        </xdr:cNvPr>
        <xdr:cNvSpPr>
          <a:spLocks noChangeAspect="1"/>
        </xdr:cNvSpPr>
      </xdr:nvSpPr>
      <xdr:spPr>
        <a:xfrm>
          <a:off x="2479675" y="2257731"/>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1</xdr:col>
      <xdr:colOff>186139</xdr:colOff>
      <xdr:row>13</xdr:row>
      <xdr:rowOff>145285</xdr:rowOff>
    </xdr:from>
    <xdr:to>
      <xdr:col>1</xdr:col>
      <xdr:colOff>258139</xdr:colOff>
      <xdr:row>14</xdr:row>
      <xdr:rowOff>10719</xdr:rowOff>
    </xdr:to>
    <xdr:sp macro="" textlink="">
      <xdr:nvSpPr>
        <xdr:cNvPr id="65" name="Conector 58">
          <a:extLst>
            <a:ext uri="{FF2B5EF4-FFF2-40B4-BE49-F238E27FC236}">
              <a16:creationId xmlns:a16="http://schemas.microsoft.com/office/drawing/2014/main" id="{2B5E454A-EB94-6A46-B1E7-0070D1020867}"/>
            </a:ext>
          </a:extLst>
        </xdr:cNvPr>
        <xdr:cNvSpPr>
          <a:spLocks noChangeAspect="1"/>
        </xdr:cNvSpPr>
      </xdr:nvSpPr>
      <xdr:spPr>
        <a:xfrm>
          <a:off x="1593850" y="2953056"/>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2</xdr:col>
      <xdr:colOff>74249</xdr:colOff>
      <xdr:row>11</xdr:row>
      <xdr:rowOff>91692</xdr:rowOff>
    </xdr:from>
    <xdr:to>
      <xdr:col>2</xdr:col>
      <xdr:colOff>146249</xdr:colOff>
      <xdr:row>11</xdr:row>
      <xdr:rowOff>163692</xdr:rowOff>
    </xdr:to>
    <xdr:sp macro="" textlink="">
      <xdr:nvSpPr>
        <xdr:cNvPr id="66" name="Conector 59">
          <a:extLst>
            <a:ext uri="{FF2B5EF4-FFF2-40B4-BE49-F238E27FC236}">
              <a16:creationId xmlns:a16="http://schemas.microsoft.com/office/drawing/2014/main" id="{79CAD315-F9B5-DD49-8144-58DEE7D071E0}"/>
            </a:ext>
          </a:extLst>
        </xdr:cNvPr>
        <xdr:cNvSpPr>
          <a:spLocks noChangeAspect="1"/>
        </xdr:cNvSpPr>
      </xdr:nvSpPr>
      <xdr:spPr>
        <a:xfrm>
          <a:off x="2308225" y="2486331"/>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1</xdr:col>
      <xdr:colOff>52789</xdr:colOff>
      <xdr:row>14</xdr:row>
      <xdr:rowOff>176844</xdr:rowOff>
    </xdr:from>
    <xdr:to>
      <xdr:col>1</xdr:col>
      <xdr:colOff>124789</xdr:colOff>
      <xdr:row>15</xdr:row>
      <xdr:rowOff>42277</xdr:rowOff>
    </xdr:to>
    <xdr:sp macro="" textlink="">
      <xdr:nvSpPr>
        <xdr:cNvPr id="67" name="Conector 60">
          <a:extLst>
            <a:ext uri="{FF2B5EF4-FFF2-40B4-BE49-F238E27FC236}">
              <a16:creationId xmlns:a16="http://schemas.microsoft.com/office/drawing/2014/main" id="{D670D772-5531-9F4B-A2F5-752212F00AD0}"/>
            </a:ext>
          </a:extLst>
        </xdr:cNvPr>
        <xdr:cNvSpPr>
          <a:spLocks noChangeAspect="1"/>
        </xdr:cNvSpPr>
      </xdr:nvSpPr>
      <xdr:spPr>
        <a:xfrm>
          <a:off x="1460500" y="3191181"/>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1</xdr:col>
      <xdr:colOff>500464</xdr:colOff>
      <xdr:row>12</xdr:row>
      <xdr:rowOff>18476</xdr:rowOff>
    </xdr:from>
    <xdr:to>
      <xdr:col>1</xdr:col>
      <xdr:colOff>772489</xdr:colOff>
      <xdr:row>12</xdr:row>
      <xdr:rowOff>90476</xdr:rowOff>
    </xdr:to>
    <xdr:sp macro="" textlink="">
      <xdr:nvSpPr>
        <xdr:cNvPr id="68" name="Conector 62">
          <a:extLst>
            <a:ext uri="{FF2B5EF4-FFF2-40B4-BE49-F238E27FC236}">
              <a16:creationId xmlns:a16="http://schemas.microsoft.com/office/drawing/2014/main" id="{484DBB07-B281-194E-9E91-E4935A02FB3E}"/>
            </a:ext>
          </a:extLst>
        </xdr:cNvPr>
        <xdr:cNvSpPr>
          <a:spLocks noChangeAspect="1"/>
        </xdr:cNvSpPr>
      </xdr:nvSpPr>
      <xdr:spPr>
        <a:xfrm>
          <a:off x="1908175" y="2619681"/>
          <a:ext cx="272025"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2</xdr:col>
      <xdr:colOff>74249</xdr:colOff>
      <xdr:row>10</xdr:row>
      <xdr:rowOff>107759</xdr:rowOff>
    </xdr:from>
    <xdr:to>
      <xdr:col>2</xdr:col>
      <xdr:colOff>146249</xdr:colOff>
      <xdr:row>10</xdr:row>
      <xdr:rowOff>179759</xdr:rowOff>
    </xdr:to>
    <xdr:sp macro="" textlink="">
      <xdr:nvSpPr>
        <xdr:cNvPr id="69" name="Conector 63">
          <a:extLst>
            <a:ext uri="{FF2B5EF4-FFF2-40B4-BE49-F238E27FC236}">
              <a16:creationId xmlns:a16="http://schemas.microsoft.com/office/drawing/2014/main" id="{8FEE1D4D-1B64-E74D-A37E-49CC9FA522FB}"/>
            </a:ext>
          </a:extLst>
        </xdr:cNvPr>
        <xdr:cNvSpPr>
          <a:spLocks noChangeAspect="1"/>
        </xdr:cNvSpPr>
      </xdr:nvSpPr>
      <xdr:spPr>
        <a:xfrm>
          <a:off x="2308225" y="2295831"/>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1</xdr:col>
      <xdr:colOff>71839</xdr:colOff>
      <xdr:row>13</xdr:row>
      <xdr:rowOff>40510</xdr:rowOff>
    </xdr:from>
    <xdr:to>
      <xdr:col>1</xdr:col>
      <xdr:colOff>143839</xdr:colOff>
      <xdr:row>13</xdr:row>
      <xdr:rowOff>112510</xdr:rowOff>
    </xdr:to>
    <xdr:sp macro="" textlink="">
      <xdr:nvSpPr>
        <xdr:cNvPr id="70" name="Conector 64">
          <a:extLst>
            <a:ext uri="{FF2B5EF4-FFF2-40B4-BE49-F238E27FC236}">
              <a16:creationId xmlns:a16="http://schemas.microsoft.com/office/drawing/2014/main" id="{5DD7C032-41F6-934A-B996-ECA68AE0CCF6}"/>
            </a:ext>
          </a:extLst>
        </xdr:cNvPr>
        <xdr:cNvSpPr>
          <a:spLocks noChangeAspect="1"/>
        </xdr:cNvSpPr>
      </xdr:nvSpPr>
      <xdr:spPr>
        <a:xfrm>
          <a:off x="1479550" y="2848281"/>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2</xdr:col>
      <xdr:colOff>302849</xdr:colOff>
      <xdr:row>10</xdr:row>
      <xdr:rowOff>136334</xdr:rowOff>
    </xdr:from>
    <xdr:to>
      <xdr:col>2</xdr:col>
      <xdr:colOff>374849</xdr:colOff>
      <xdr:row>11</xdr:row>
      <xdr:rowOff>1767</xdr:rowOff>
    </xdr:to>
    <xdr:sp macro="" textlink="">
      <xdr:nvSpPr>
        <xdr:cNvPr id="71" name="Conector 65">
          <a:extLst>
            <a:ext uri="{FF2B5EF4-FFF2-40B4-BE49-F238E27FC236}">
              <a16:creationId xmlns:a16="http://schemas.microsoft.com/office/drawing/2014/main" id="{0F14D5F3-B218-B84D-82FD-4B95F210D1B7}"/>
            </a:ext>
          </a:extLst>
        </xdr:cNvPr>
        <xdr:cNvSpPr>
          <a:spLocks noChangeAspect="1"/>
        </xdr:cNvSpPr>
      </xdr:nvSpPr>
      <xdr:spPr>
        <a:xfrm>
          <a:off x="2536825" y="2324406"/>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0</xdr:col>
      <xdr:colOff>1355725</xdr:colOff>
      <xdr:row>14</xdr:row>
      <xdr:rowOff>14919</xdr:rowOff>
    </xdr:from>
    <xdr:to>
      <xdr:col>1</xdr:col>
      <xdr:colOff>20014</xdr:colOff>
      <xdr:row>14</xdr:row>
      <xdr:rowOff>86919</xdr:rowOff>
    </xdr:to>
    <xdr:sp macro="" textlink="">
      <xdr:nvSpPr>
        <xdr:cNvPr id="72" name="Conector 66">
          <a:extLst>
            <a:ext uri="{FF2B5EF4-FFF2-40B4-BE49-F238E27FC236}">
              <a16:creationId xmlns:a16="http://schemas.microsoft.com/office/drawing/2014/main" id="{D6CF2C33-0AC2-A749-ACA5-589D2A3966F5}"/>
            </a:ext>
          </a:extLst>
        </xdr:cNvPr>
        <xdr:cNvSpPr>
          <a:spLocks noChangeAspect="1"/>
        </xdr:cNvSpPr>
      </xdr:nvSpPr>
      <xdr:spPr>
        <a:xfrm>
          <a:off x="1355725" y="3029256"/>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5</xdr:col>
      <xdr:colOff>545030</xdr:colOff>
      <xdr:row>9</xdr:row>
      <xdr:rowOff>57150</xdr:rowOff>
    </xdr:from>
    <xdr:to>
      <xdr:col>5</xdr:col>
      <xdr:colOff>554554</xdr:colOff>
      <xdr:row>16</xdr:row>
      <xdr:rowOff>182811</xdr:rowOff>
    </xdr:to>
    <xdr:cxnSp macro="">
      <xdr:nvCxnSpPr>
        <xdr:cNvPr id="73" name="Conector recto 67">
          <a:extLst>
            <a:ext uri="{FF2B5EF4-FFF2-40B4-BE49-F238E27FC236}">
              <a16:creationId xmlns:a16="http://schemas.microsoft.com/office/drawing/2014/main" id="{D3914943-F407-EF40-833D-E3374FC32A30}"/>
            </a:ext>
          </a:extLst>
        </xdr:cNvPr>
        <xdr:cNvCxnSpPr/>
      </xdr:nvCxnSpPr>
      <xdr:spPr>
        <a:xfrm flipH="1">
          <a:off x="5257801" y="2038656"/>
          <a:ext cx="9524" cy="15716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554554</xdr:colOff>
      <xdr:row>16</xdr:row>
      <xdr:rowOff>163761</xdr:rowOff>
    </xdr:from>
    <xdr:to>
      <xdr:col>8</xdr:col>
      <xdr:colOff>488759</xdr:colOff>
      <xdr:row>16</xdr:row>
      <xdr:rowOff>173286</xdr:rowOff>
    </xdr:to>
    <xdr:cxnSp macro="">
      <xdr:nvCxnSpPr>
        <xdr:cNvPr id="74" name="Conector recto 68">
          <a:extLst>
            <a:ext uri="{FF2B5EF4-FFF2-40B4-BE49-F238E27FC236}">
              <a16:creationId xmlns:a16="http://schemas.microsoft.com/office/drawing/2014/main" id="{FA70B113-1912-1A46-920A-36FBDBCAE45A}"/>
            </a:ext>
          </a:extLst>
        </xdr:cNvPr>
        <xdr:cNvCxnSpPr/>
      </xdr:nvCxnSpPr>
      <xdr:spPr>
        <a:xfrm flipV="1">
          <a:off x="5267325" y="3591231"/>
          <a:ext cx="2413000" cy="95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611704</xdr:colOff>
      <xdr:row>12</xdr:row>
      <xdr:rowOff>161352</xdr:rowOff>
    </xdr:from>
    <xdr:to>
      <xdr:col>8</xdr:col>
      <xdr:colOff>488759</xdr:colOff>
      <xdr:row>12</xdr:row>
      <xdr:rowOff>170876</xdr:rowOff>
    </xdr:to>
    <xdr:cxnSp macro="">
      <xdr:nvCxnSpPr>
        <xdr:cNvPr id="75" name="Conector recto 69">
          <a:extLst>
            <a:ext uri="{FF2B5EF4-FFF2-40B4-BE49-F238E27FC236}">
              <a16:creationId xmlns:a16="http://schemas.microsoft.com/office/drawing/2014/main" id="{0F7AFED5-78DD-C146-BA1D-43977A7C0DF3}"/>
            </a:ext>
          </a:extLst>
        </xdr:cNvPr>
        <xdr:cNvCxnSpPr/>
      </xdr:nvCxnSpPr>
      <xdr:spPr>
        <a:xfrm flipV="1">
          <a:off x="5324475" y="2762557"/>
          <a:ext cx="2355850" cy="9524"/>
        </a:xfrm>
        <a:prstGeom prst="line">
          <a:avLst/>
        </a:prstGeom>
        <a:ln>
          <a:prstDash val="dash"/>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776039</xdr:colOff>
      <xdr:row>9</xdr:row>
      <xdr:rowOff>0</xdr:rowOff>
    </xdr:from>
    <xdr:to>
      <xdr:col>6</xdr:col>
      <xdr:colOff>785564</xdr:colOff>
      <xdr:row>16</xdr:row>
      <xdr:rowOff>154238</xdr:rowOff>
    </xdr:to>
    <xdr:cxnSp macro="">
      <xdr:nvCxnSpPr>
        <xdr:cNvPr id="76" name="Conector recto 70">
          <a:extLst>
            <a:ext uri="{FF2B5EF4-FFF2-40B4-BE49-F238E27FC236}">
              <a16:creationId xmlns:a16="http://schemas.microsoft.com/office/drawing/2014/main" id="{99F5F617-D9D5-0749-8C5B-460ABE650F96}"/>
            </a:ext>
          </a:extLst>
        </xdr:cNvPr>
        <xdr:cNvCxnSpPr/>
      </xdr:nvCxnSpPr>
      <xdr:spPr>
        <a:xfrm flipV="1">
          <a:off x="6315075" y="1981506"/>
          <a:ext cx="9525" cy="1600202"/>
        </a:xfrm>
        <a:prstGeom prst="line">
          <a:avLst/>
        </a:prstGeom>
        <a:ln>
          <a:prstDash val="dash"/>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218769</xdr:colOff>
      <xdr:row>12</xdr:row>
      <xdr:rowOff>66101</xdr:rowOff>
    </xdr:from>
    <xdr:to>
      <xdr:col>5</xdr:col>
      <xdr:colOff>821254</xdr:colOff>
      <xdr:row>13</xdr:row>
      <xdr:rowOff>47407</xdr:rowOff>
    </xdr:to>
    <mc:AlternateContent xmlns:mc="http://schemas.openxmlformats.org/markup-compatibility/2006" xmlns:a14="http://schemas.microsoft.com/office/drawing/2010/main">
      <mc:Choice Requires="a14">
        <xdr:sp macro="" textlink="">
          <xdr:nvSpPr>
            <xdr:cNvPr id="77" name="CuadroTexto 5">
              <a:extLst>
                <a:ext uri="{FF2B5EF4-FFF2-40B4-BE49-F238E27FC236}">
                  <a16:creationId xmlns:a16="http://schemas.microsoft.com/office/drawing/2014/main" id="{DBF67297-D436-BE48-BB47-6BF9656169A4}"/>
                </a:ext>
              </a:extLst>
            </xdr:cNvPr>
            <xdr:cNvSpPr txBox="1"/>
          </xdr:nvSpPr>
          <xdr:spPr>
            <a:xfrm>
              <a:off x="4105275" y="2667306"/>
              <a:ext cx="1428750" cy="1878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s-AR" sz="1200" b="0" i="1">
                        <a:latin typeface="Cambria Math" panose="02040503050406030204" pitchFamily="18" charset="0"/>
                      </a:rPr>
                      <m:t>𝐸</m:t>
                    </m:r>
                    <m:d>
                      <m:dPr>
                        <m:ctrlPr>
                          <a:rPr lang="es-AR" sz="1200" b="0" i="1">
                            <a:latin typeface="Cambria Math" panose="02040503050406030204" pitchFamily="18" charset="0"/>
                          </a:rPr>
                        </m:ctrlPr>
                      </m:dPr>
                      <m:e>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𝐵𝑒𝑠𝑡</m:t>
                            </m:r>
                          </m:sub>
                        </m:sSub>
                      </m:e>
                    </m:d>
                  </m:oMath>
                </m:oMathPara>
              </a14:m>
              <a:endParaRPr lang="es-AR" sz="1200"/>
            </a:p>
          </xdr:txBody>
        </xdr:sp>
      </mc:Choice>
      <mc:Fallback xmlns="">
        <xdr:sp macro="" textlink="">
          <xdr:nvSpPr>
            <xdr:cNvPr id="77" name="CuadroTexto 5">
              <a:extLst>
                <a:ext uri="{FF2B5EF4-FFF2-40B4-BE49-F238E27FC236}">
                  <a16:creationId xmlns:a16="http://schemas.microsoft.com/office/drawing/2014/main" id="{DBF67297-D436-BE48-BB47-6BF9656169A4}"/>
                </a:ext>
              </a:extLst>
            </xdr:cNvPr>
            <xdr:cNvSpPr txBox="1"/>
          </xdr:nvSpPr>
          <xdr:spPr>
            <a:xfrm>
              <a:off x="4105275" y="2667306"/>
              <a:ext cx="1428750" cy="1878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b="0" i="0">
                  <a:latin typeface="Cambria Math" panose="02040503050406030204" pitchFamily="18" charset="0"/>
                </a:rPr>
                <a:t>𝐸(𝑟_𝐵𝑒𝑠𝑡 )</a:t>
              </a:r>
              <a:endParaRPr lang="es-AR" sz="1200"/>
            </a:p>
          </xdr:txBody>
        </xdr:sp>
      </mc:Fallback>
    </mc:AlternateContent>
    <xdr:clientData/>
  </xdr:twoCellAnchor>
  <xdr:twoCellAnchor>
    <xdr:from>
      <xdr:col>6</xdr:col>
      <xdr:colOff>452189</xdr:colOff>
      <xdr:row>17</xdr:row>
      <xdr:rowOff>23870</xdr:rowOff>
    </xdr:from>
    <xdr:to>
      <xdr:col>7</xdr:col>
      <xdr:colOff>686374</xdr:colOff>
      <xdr:row>18</xdr:row>
      <xdr:rowOff>30247</xdr:rowOff>
    </xdr:to>
    <mc:AlternateContent xmlns:mc="http://schemas.openxmlformats.org/markup-compatibility/2006" xmlns:a14="http://schemas.microsoft.com/office/drawing/2010/main">
      <mc:Choice Requires="a14">
        <xdr:sp macro="" textlink="">
          <xdr:nvSpPr>
            <xdr:cNvPr id="78" name="CuadroTexto 5">
              <a:extLst>
                <a:ext uri="{FF2B5EF4-FFF2-40B4-BE49-F238E27FC236}">
                  <a16:creationId xmlns:a16="http://schemas.microsoft.com/office/drawing/2014/main" id="{9C10E569-CD3C-094A-9713-1202A25017AA}"/>
                </a:ext>
              </a:extLst>
            </xdr:cNvPr>
            <xdr:cNvSpPr txBox="1"/>
          </xdr:nvSpPr>
          <xdr:spPr>
            <a:xfrm>
              <a:off x="5991225" y="3657906"/>
              <a:ext cx="1060450" cy="212943"/>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s-AR" sz="1200" b="0" i="1">
                        <a:latin typeface="Cambria Math" panose="02040503050406030204" pitchFamily="18" charset="0"/>
                      </a:rPr>
                      <m:t>𝐸</m:t>
                    </m:r>
                    <m:d>
                      <m:dPr>
                        <m:ctrlPr>
                          <a:rPr lang="es-AR" sz="1200" b="0" i="1">
                            <a:latin typeface="Cambria Math" panose="02040503050406030204" pitchFamily="18" charset="0"/>
                          </a:rPr>
                        </m:ctrlPr>
                      </m:dPr>
                      <m:e>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𝑆𝑢𝑔𝑎𝑟</m:t>
                            </m:r>
                          </m:sub>
                        </m:sSub>
                      </m:e>
                    </m:d>
                  </m:oMath>
                </m:oMathPara>
              </a14:m>
              <a:endParaRPr lang="es-AR" sz="1200"/>
            </a:p>
          </xdr:txBody>
        </xdr:sp>
      </mc:Choice>
      <mc:Fallback xmlns="">
        <xdr:sp macro="" textlink="">
          <xdr:nvSpPr>
            <xdr:cNvPr id="78" name="CuadroTexto 5">
              <a:extLst>
                <a:ext uri="{FF2B5EF4-FFF2-40B4-BE49-F238E27FC236}">
                  <a16:creationId xmlns:a16="http://schemas.microsoft.com/office/drawing/2014/main" id="{9C10E569-CD3C-094A-9713-1202A25017AA}"/>
                </a:ext>
              </a:extLst>
            </xdr:cNvPr>
            <xdr:cNvSpPr txBox="1"/>
          </xdr:nvSpPr>
          <xdr:spPr>
            <a:xfrm>
              <a:off x="5991225" y="3657906"/>
              <a:ext cx="1060450" cy="212943"/>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b="0" i="0">
                  <a:latin typeface="Cambria Math" panose="02040503050406030204" pitchFamily="18" charset="0"/>
                </a:rPr>
                <a:t>𝐸(𝑟_𝑆𝑢𝑔𝑎𝑟 )</a:t>
              </a:r>
              <a:endParaRPr lang="es-AR" sz="1200"/>
            </a:p>
          </xdr:txBody>
        </xdr:sp>
      </mc:Fallback>
    </mc:AlternateContent>
    <xdr:clientData/>
  </xdr:twoCellAnchor>
  <xdr:twoCellAnchor>
    <xdr:from>
      <xdr:col>7</xdr:col>
      <xdr:colOff>714949</xdr:colOff>
      <xdr:row>14</xdr:row>
      <xdr:rowOff>14919</xdr:rowOff>
    </xdr:from>
    <xdr:to>
      <xdr:col>7</xdr:col>
      <xdr:colOff>786949</xdr:colOff>
      <xdr:row>14</xdr:row>
      <xdr:rowOff>86919</xdr:rowOff>
    </xdr:to>
    <xdr:sp macro="" textlink="">
      <xdr:nvSpPr>
        <xdr:cNvPr id="79" name="Conector 73">
          <a:extLst>
            <a:ext uri="{FF2B5EF4-FFF2-40B4-BE49-F238E27FC236}">
              <a16:creationId xmlns:a16="http://schemas.microsoft.com/office/drawing/2014/main" id="{DD74FBF3-9F1F-5643-9741-5906B3F21565}"/>
            </a:ext>
          </a:extLst>
        </xdr:cNvPr>
        <xdr:cNvSpPr>
          <a:spLocks noChangeAspect="1"/>
        </xdr:cNvSpPr>
      </xdr:nvSpPr>
      <xdr:spPr>
        <a:xfrm>
          <a:off x="7080250" y="3029256"/>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7</xdr:col>
      <xdr:colOff>610174</xdr:colOff>
      <xdr:row>13</xdr:row>
      <xdr:rowOff>192910</xdr:rowOff>
    </xdr:from>
    <xdr:to>
      <xdr:col>7</xdr:col>
      <xdr:colOff>682174</xdr:colOff>
      <xdr:row>14</xdr:row>
      <xdr:rowOff>58344</xdr:rowOff>
    </xdr:to>
    <xdr:sp macro="" textlink="">
      <xdr:nvSpPr>
        <xdr:cNvPr id="80" name="Conector 74">
          <a:extLst>
            <a:ext uri="{FF2B5EF4-FFF2-40B4-BE49-F238E27FC236}">
              <a16:creationId xmlns:a16="http://schemas.microsoft.com/office/drawing/2014/main" id="{1C572296-DF95-CC44-A88A-93469409E386}"/>
            </a:ext>
          </a:extLst>
        </xdr:cNvPr>
        <xdr:cNvSpPr>
          <a:spLocks noChangeAspect="1"/>
        </xdr:cNvSpPr>
      </xdr:nvSpPr>
      <xdr:spPr>
        <a:xfrm>
          <a:off x="6975475" y="3000681"/>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7</xdr:col>
      <xdr:colOff>524449</xdr:colOff>
      <xdr:row>14</xdr:row>
      <xdr:rowOff>100644</xdr:rowOff>
    </xdr:from>
    <xdr:to>
      <xdr:col>7</xdr:col>
      <xdr:colOff>596449</xdr:colOff>
      <xdr:row>14</xdr:row>
      <xdr:rowOff>172644</xdr:rowOff>
    </xdr:to>
    <xdr:sp macro="" textlink="">
      <xdr:nvSpPr>
        <xdr:cNvPr id="81" name="Conector 75">
          <a:extLst>
            <a:ext uri="{FF2B5EF4-FFF2-40B4-BE49-F238E27FC236}">
              <a16:creationId xmlns:a16="http://schemas.microsoft.com/office/drawing/2014/main" id="{17DA6149-A6C0-1E43-B9D5-29099DA983DF}"/>
            </a:ext>
          </a:extLst>
        </xdr:cNvPr>
        <xdr:cNvSpPr>
          <a:spLocks noChangeAspect="1"/>
        </xdr:cNvSpPr>
      </xdr:nvSpPr>
      <xdr:spPr>
        <a:xfrm>
          <a:off x="6889750" y="3114981"/>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6</xdr:col>
      <xdr:colOff>633164</xdr:colOff>
      <xdr:row>11</xdr:row>
      <xdr:rowOff>25017</xdr:rowOff>
    </xdr:from>
    <xdr:to>
      <xdr:col>6</xdr:col>
      <xdr:colOff>705164</xdr:colOff>
      <xdr:row>11</xdr:row>
      <xdr:rowOff>97017</xdr:rowOff>
    </xdr:to>
    <xdr:sp macro="" textlink="">
      <xdr:nvSpPr>
        <xdr:cNvPr id="82" name="Conector 76">
          <a:extLst>
            <a:ext uri="{FF2B5EF4-FFF2-40B4-BE49-F238E27FC236}">
              <a16:creationId xmlns:a16="http://schemas.microsoft.com/office/drawing/2014/main" id="{BC4071B0-4364-D246-91D4-F1E2BB2210D3}"/>
            </a:ext>
          </a:extLst>
        </xdr:cNvPr>
        <xdr:cNvSpPr>
          <a:spLocks noChangeAspect="1"/>
        </xdr:cNvSpPr>
      </xdr:nvSpPr>
      <xdr:spPr>
        <a:xfrm>
          <a:off x="6172200" y="2419656"/>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6</xdr:col>
      <xdr:colOff>366464</xdr:colOff>
      <xdr:row>10</xdr:row>
      <xdr:rowOff>155384</xdr:rowOff>
    </xdr:from>
    <xdr:to>
      <xdr:col>6</xdr:col>
      <xdr:colOff>438464</xdr:colOff>
      <xdr:row>11</xdr:row>
      <xdr:rowOff>20817</xdr:rowOff>
    </xdr:to>
    <xdr:sp macro="" textlink="">
      <xdr:nvSpPr>
        <xdr:cNvPr id="83" name="Conector 77">
          <a:extLst>
            <a:ext uri="{FF2B5EF4-FFF2-40B4-BE49-F238E27FC236}">
              <a16:creationId xmlns:a16="http://schemas.microsoft.com/office/drawing/2014/main" id="{9FFBDE53-A3B2-AC45-80FD-9D07A1A76C5E}"/>
            </a:ext>
          </a:extLst>
        </xdr:cNvPr>
        <xdr:cNvSpPr>
          <a:spLocks noChangeAspect="1"/>
        </xdr:cNvSpPr>
      </xdr:nvSpPr>
      <xdr:spPr>
        <a:xfrm>
          <a:off x="5905500" y="2343456"/>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6</xdr:col>
      <xdr:colOff>642689</xdr:colOff>
      <xdr:row>11</xdr:row>
      <xdr:rowOff>158367</xdr:rowOff>
    </xdr:from>
    <xdr:to>
      <xdr:col>6</xdr:col>
      <xdr:colOff>714689</xdr:colOff>
      <xdr:row>12</xdr:row>
      <xdr:rowOff>23801</xdr:rowOff>
    </xdr:to>
    <xdr:sp macro="" textlink="">
      <xdr:nvSpPr>
        <xdr:cNvPr id="84" name="Conector 78">
          <a:extLst>
            <a:ext uri="{FF2B5EF4-FFF2-40B4-BE49-F238E27FC236}">
              <a16:creationId xmlns:a16="http://schemas.microsoft.com/office/drawing/2014/main" id="{D82C0E52-4F32-844A-95F7-51F1FF118987}"/>
            </a:ext>
          </a:extLst>
        </xdr:cNvPr>
        <xdr:cNvSpPr>
          <a:spLocks noChangeAspect="1"/>
        </xdr:cNvSpPr>
      </xdr:nvSpPr>
      <xdr:spPr>
        <a:xfrm>
          <a:off x="6181725" y="2553006"/>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7</xdr:col>
      <xdr:colOff>514924</xdr:colOff>
      <xdr:row>13</xdr:row>
      <xdr:rowOff>88135</xdr:rowOff>
    </xdr:from>
    <xdr:to>
      <xdr:col>7</xdr:col>
      <xdr:colOff>577399</xdr:colOff>
      <xdr:row>13</xdr:row>
      <xdr:rowOff>160135</xdr:rowOff>
    </xdr:to>
    <xdr:sp macro="" textlink="">
      <xdr:nvSpPr>
        <xdr:cNvPr id="85" name="Conector 79">
          <a:extLst>
            <a:ext uri="{FF2B5EF4-FFF2-40B4-BE49-F238E27FC236}">
              <a16:creationId xmlns:a16="http://schemas.microsoft.com/office/drawing/2014/main" id="{12AA698F-E254-F141-B163-322C0029AE23}"/>
            </a:ext>
          </a:extLst>
        </xdr:cNvPr>
        <xdr:cNvSpPr>
          <a:spLocks noChangeAspect="1"/>
        </xdr:cNvSpPr>
      </xdr:nvSpPr>
      <xdr:spPr>
        <a:xfrm>
          <a:off x="6880225" y="2895906"/>
          <a:ext cx="62475"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8</xdr:col>
      <xdr:colOff>2984</xdr:colOff>
      <xdr:row>13</xdr:row>
      <xdr:rowOff>173860</xdr:rowOff>
    </xdr:from>
    <xdr:to>
      <xdr:col>8</xdr:col>
      <xdr:colOff>74984</xdr:colOff>
      <xdr:row>14</xdr:row>
      <xdr:rowOff>39294</xdr:rowOff>
    </xdr:to>
    <xdr:sp macro="" textlink="">
      <xdr:nvSpPr>
        <xdr:cNvPr id="86" name="Conector 80">
          <a:extLst>
            <a:ext uri="{FF2B5EF4-FFF2-40B4-BE49-F238E27FC236}">
              <a16:creationId xmlns:a16="http://schemas.microsoft.com/office/drawing/2014/main" id="{EF8D6AF7-60D3-0142-8BE1-9196126206B3}"/>
            </a:ext>
          </a:extLst>
        </xdr:cNvPr>
        <xdr:cNvSpPr>
          <a:spLocks noChangeAspect="1"/>
        </xdr:cNvSpPr>
      </xdr:nvSpPr>
      <xdr:spPr>
        <a:xfrm>
          <a:off x="7194550" y="2981631"/>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6</xdr:col>
      <xdr:colOff>490289</xdr:colOff>
      <xdr:row>11</xdr:row>
      <xdr:rowOff>120267</xdr:rowOff>
    </xdr:from>
    <xdr:to>
      <xdr:col>6</xdr:col>
      <xdr:colOff>562289</xdr:colOff>
      <xdr:row>11</xdr:row>
      <xdr:rowOff>192267</xdr:rowOff>
    </xdr:to>
    <xdr:sp macro="" textlink="">
      <xdr:nvSpPr>
        <xdr:cNvPr id="87" name="Conector 81">
          <a:extLst>
            <a:ext uri="{FF2B5EF4-FFF2-40B4-BE49-F238E27FC236}">
              <a16:creationId xmlns:a16="http://schemas.microsoft.com/office/drawing/2014/main" id="{47DA3A1E-ECF4-F74A-9C80-8064E920EA3B}"/>
            </a:ext>
          </a:extLst>
        </xdr:cNvPr>
        <xdr:cNvSpPr>
          <a:spLocks noChangeAspect="1"/>
        </xdr:cNvSpPr>
      </xdr:nvSpPr>
      <xdr:spPr>
        <a:xfrm>
          <a:off x="6029325" y="2514906"/>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7</xdr:col>
      <xdr:colOff>695899</xdr:colOff>
      <xdr:row>13</xdr:row>
      <xdr:rowOff>97660</xdr:rowOff>
    </xdr:from>
    <xdr:to>
      <xdr:col>7</xdr:col>
      <xdr:colOff>767899</xdr:colOff>
      <xdr:row>13</xdr:row>
      <xdr:rowOff>169660</xdr:rowOff>
    </xdr:to>
    <xdr:sp macro="" textlink="">
      <xdr:nvSpPr>
        <xdr:cNvPr id="88" name="Conector 82">
          <a:extLst>
            <a:ext uri="{FF2B5EF4-FFF2-40B4-BE49-F238E27FC236}">
              <a16:creationId xmlns:a16="http://schemas.microsoft.com/office/drawing/2014/main" id="{25961013-D819-C742-BBEB-D43300A14B4D}"/>
            </a:ext>
          </a:extLst>
        </xdr:cNvPr>
        <xdr:cNvSpPr>
          <a:spLocks noChangeAspect="1"/>
        </xdr:cNvSpPr>
      </xdr:nvSpPr>
      <xdr:spPr>
        <a:xfrm>
          <a:off x="7061200" y="2905431"/>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6</xdr:col>
      <xdr:colOff>347414</xdr:colOff>
      <xdr:row>11</xdr:row>
      <xdr:rowOff>82167</xdr:rowOff>
    </xdr:from>
    <xdr:to>
      <xdr:col>6</xdr:col>
      <xdr:colOff>419414</xdr:colOff>
      <xdr:row>11</xdr:row>
      <xdr:rowOff>154167</xdr:rowOff>
    </xdr:to>
    <xdr:sp macro="" textlink="">
      <xdr:nvSpPr>
        <xdr:cNvPr id="89" name="Conector 83">
          <a:extLst>
            <a:ext uri="{FF2B5EF4-FFF2-40B4-BE49-F238E27FC236}">
              <a16:creationId xmlns:a16="http://schemas.microsoft.com/office/drawing/2014/main" id="{894BEFD5-2061-664A-AF09-A0A0009D4434}"/>
            </a:ext>
          </a:extLst>
        </xdr:cNvPr>
        <xdr:cNvSpPr>
          <a:spLocks noChangeAspect="1"/>
        </xdr:cNvSpPr>
      </xdr:nvSpPr>
      <xdr:spPr>
        <a:xfrm>
          <a:off x="5886450" y="2476806"/>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0</xdr:col>
      <xdr:colOff>784226</xdr:colOff>
      <xdr:row>20</xdr:row>
      <xdr:rowOff>51871</xdr:rowOff>
    </xdr:from>
    <xdr:to>
      <xdr:col>0</xdr:col>
      <xdr:colOff>793750</xdr:colOff>
      <xdr:row>27</xdr:row>
      <xdr:rowOff>177532</xdr:rowOff>
    </xdr:to>
    <xdr:cxnSp macro="">
      <xdr:nvCxnSpPr>
        <xdr:cNvPr id="90" name="Conector recto 86">
          <a:extLst>
            <a:ext uri="{FF2B5EF4-FFF2-40B4-BE49-F238E27FC236}">
              <a16:creationId xmlns:a16="http://schemas.microsoft.com/office/drawing/2014/main" id="{9DA8799F-AE42-6F4D-B28F-CF75B281DEB1}"/>
            </a:ext>
          </a:extLst>
        </xdr:cNvPr>
        <xdr:cNvCxnSpPr/>
      </xdr:nvCxnSpPr>
      <xdr:spPr>
        <a:xfrm flipH="1">
          <a:off x="784226" y="4305606"/>
          <a:ext cx="9524" cy="15716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784225</xdr:colOff>
      <xdr:row>27</xdr:row>
      <xdr:rowOff>177532</xdr:rowOff>
    </xdr:from>
    <xdr:to>
      <xdr:col>3</xdr:col>
      <xdr:colOff>48084</xdr:colOff>
      <xdr:row>27</xdr:row>
      <xdr:rowOff>187057</xdr:rowOff>
    </xdr:to>
    <xdr:cxnSp macro="">
      <xdr:nvCxnSpPr>
        <xdr:cNvPr id="91" name="Conector recto 87">
          <a:extLst>
            <a:ext uri="{FF2B5EF4-FFF2-40B4-BE49-F238E27FC236}">
              <a16:creationId xmlns:a16="http://schemas.microsoft.com/office/drawing/2014/main" id="{61E8E652-1C8C-9D41-949F-32A36E36F697}"/>
            </a:ext>
          </a:extLst>
        </xdr:cNvPr>
        <xdr:cNvCxnSpPr/>
      </xdr:nvCxnSpPr>
      <xdr:spPr>
        <a:xfrm flipV="1">
          <a:off x="784225" y="5877231"/>
          <a:ext cx="2324100" cy="95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803275</xdr:colOff>
      <xdr:row>23</xdr:row>
      <xdr:rowOff>175122</xdr:rowOff>
    </xdr:from>
    <xdr:to>
      <xdr:col>3</xdr:col>
      <xdr:colOff>29034</xdr:colOff>
      <xdr:row>23</xdr:row>
      <xdr:rowOff>175122</xdr:rowOff>
    </xdr:to>
    <xdr:cxnSp macro="">
      <xdr:nvCxnSpPr>
        <xdr:cNvPr id="92" name="Conector recto 88">
          <a:extLst>
            <a:ext uri="{FF2B5EF4-FFF2-40B4-BE49-F238E27FC236}">
              <a16:creationId xmlns:a16="http://schemas.microsoft.com/office/drawing/2014/main" id="{07BC6AB1-3E8C-4B4E-944C-A16E12FD13D5}"/>
            </a:ext>
          </a:extLst>
        </xdr:cNvPr>
        <xdr:cNvCxnSpPr/>
      </xdr:nvCxnSpPr>
      <xdr:spPr>
        <a:xfrm>
          <a:off x="803275" y="5048556"/>
          <a:ext cx="2286000" cy="0"/>
        </a:xfrm>
        <a:prstGeom prst="line">
          <a:avLst/>
        </a:prstGeom>
        <a:ln>
          <a:prstDash val="dash"/>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424264</xdr:colOff>
      <xdr:row>20</xdr:row>
      <xdr:rowOff>13771</xdr:rowOff>
    </xdr:from>
    <xdr:to>
      <xdr:col>1</xdr:col>
      <xdr:colOff>433789</xdr:colOff>
      <xdr:row>27</xdr:row>
      <xdr:rowOff>168009</xdr:rowOff>
    </xdr:to>
    <xdr:cxnSp macro="">
      <xdr:nvCxnSpPr>
        <xdr:cNvPr id="93" name="Conector recto 89">
          <a:extLst>
            <a:ext uri="{FF2B5EF4-FFF2-40B4-BE49-F238E27FC236}">
              <a16:creationId xmlns:a16="http://schemas.microsoft.com/office/drawing/2014/main" id="{FAB08C4D-76F9-384C-886A-C2B40BFF1929}"/>
            </a:ext>
          </a:extLst>
        </xdr:cNvPr>
        <xdr:cNvCxnSpPr/>
      </xdr:nvCxnSpPr>
      <xdr:spPr>
        <a:xfrm flipV="1">
          <a:off x="1831975" y="4267506"/>
          <a:ext cx="9525" cy="1600202"/>
        </a:xfrm>
        <a:prstGeom prst="line">
          <a:avLst/>
        </a:prstGeom>
        <a:ln>
          <a:prstDash val="dash"/>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0</xdr:colOff>
      <xdr:row>23</xdr:row>
      <xdr:rowOff>70347</xdr:rowOff>
    </xdr:from>
    <xdr:to>
      <xdr:col>0</xdr:col>
      <xdr:colOff>755650</xdr:colOff>
      <xdr:row>24</xdr:row>
      <xdr:rowOff>51653</xdr:rowOff>
    </xdr:to>
    <mc:AlternateContent xmlns:mc="http://schemas.openxmlformats.org/markup-compatibility/2006" xmlns:a14="http://schemas.microsoft.com/office/drawing/2010/main">
      <mc:Choice Requires="a14">
        <xdr:sp macro="" textlink="">
          <xdr:nvSpPr>
            <xdr:cNvPr id="94" name="CuadroTexto 5">
              <a:extLst>
                <a:ext uri="{FF2B5EF4-FFF2-40B4-BE49-F238E27FC236}">
                  <a16:creationId xmlns:a16="http://schemas.microsoft.com/office/drawing/2014/main" id="{339CC3AC-F070-2544-93D0-8F031A7CEC4E}"/>
                </a:ext>
              </a:extLst>
            </xdr:cNvPr>
            <xdr:cNvSpPr txBox="1"/>
          </xdr:nvSpPr>
          <xdr:spPr>
            <a:xfrm>
              <a:off x="0" y="4943781"/>
              <a:ext cx="755650" cy="1878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s-AR" sz="1200" b="0" i="1">
                        <a:latin typeface="Cambria Math" panose="02040503050406030204" pitchFamily="18" charset="0"/>
                      </a:rPr>
                      <m:t>𝐸</m:t>
                    </m:r>
                    <m:d>
                      <m:dPr>
                        <m:ctrlPr>
                          <a:rPr lang="es-AR" sz="1200" b="0" i="1">
                            <a:latin typeface="Cambria Math" panose="02040503050406030204" pitchFamily="18" charset="0"/>
                          </a:rPr>
                        </m:ctrlPr>
                      </m:dPr>
                      <m:e>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𝐵𝑒𝑠𝑡</m:t>
                            </m:r>
                          </m:sub>
                        </m:sSub>
                      </m:e>
                    </m:d>
                  </m:oMath>
                </m:oMathPara>
              </a14:m>
              <a:endParaRPr lang="es-AR" sz="1200"/>
            </a:p>
          </xdr:txBody>
        </xdr:sp>
      </mc:Choice>
      <mc:Fallback xmlns="">
        <xdr:sp macro="" textlink="">
          <xdr:nvSpPr>
            <xdr:cNvPr id="94" name="CuadroTexto 5">
              <a:extLst>
                <a:ext uri="{FF2B5EF4-FFF2-40B4-BE49-F238E27FC236}">
                  <a16:creationId xmlns:a16="http://schemas.microsoft.com/office/drawing/2014/main" id="{339CC3AC-F070-2544-93D0-8F031A7CEC4E}"/>
                </a:ext>
              </a:extLst>
            </xdr:cNvPr>
            <xdr:cNvSpPr txBox="1"/>
          </xdr:nvSpPr>
          <xdr:spPr>
            <a:xfrm>
              <a:off x="0" y="4943781"/>
              <a:ext cx="755650" cy="1878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b="0" i="0">
                  <a:latin typeface="Cambria Math" panose="02040503050406030204" pitchFamily="18" charset="0"/>
                </a:rPr>
                <a:t>𝐸(𝑟_𝐵𝑒𝑠𝑡 )</a:t>
              </a:r>
              <a:endParaRPr lang="es-AR" sz="1200"/>
            </a:p>
          </xdr:txBody>
        </xdr:sp>
      </mc:Fallback>
    </mc:AlternateContent>
    <xdr:clientData/>
  </xdr:twoCellAnchor>
  <xdr:twoCellAnchor>
    <xdr:from>
      <xdr:col>1</xdr:col>
      <xdr:colOff>5164</xdr:colOff>
      <xdr:row>28</xdr:row>
      <xdr:rowOff>66216</xdr:rowOff>
    </xdr:from>
    <xdr:to>
      <xdr:col>2</xdr:col>
      <xdr:colOff>159974</xdr:colOff>
      <xdr:row>29</xdr:row>
      <xdr:rowOff>72593</xdr:rowOff>
    </xdr:to>
    <mc:AlternateContent xmlns:mc="http://schemas.openxmlformats.org/markup-compatibility/2006" xmlns:a14="http://schemas.microsoft.com/office/drawing/2010/main">
      <mc:Choice Requires="a14">
        <xdr:sp macro="" textlink="">
          <xdr:nvSpPr>
            <xdr:cNvPr id="95" name="CuadroTexto 5">
              <a:extLst>
                <a:ext uri="{FF2B5EF4-FFF2-40B4-BE49-F238E27FC236}">
                  <a16:creationId xmlns:a16="http://schemas.microsoft.com/office/drawing/2014/main" id="{35912AF2-CD42-C04C-B123-FD4AB16EF25A}"/>
                </a:ext>
              </a:extLst>
            </xdr:cNvPr>
            <xdr:cNvSpPr txBox="1"/>
          </xdr:nvSpPr>
          <xdr:spPr>
            <a:xfrm>
              <a:off x="1412875" y="5972481"/>
              <a:ext cx="981075" cy="212943"/>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s-AR" sz="1200" b="0" i="1">
                        <a:latin typeface="Cambria Math" panose="02040503050406030204" pitchFamily="18" charset="0"/>
                      </a:rPr>
                      <m:t>𝐸</m:t>
                    </m:r>
                    <m:d>
                      <m:dPr>
                        <m:ctrlPr>
                          <a:rPr lang="es-AR" sz="1200" b="0" i="1">
                            <a:latin typeface="Cambria Math" panose="02040503050406030204" pitchFamily="18" charset="0"/>
                          </a:rPr>
                        </m:ctrlPr>
                      </m:dPr>
                      <m:e>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𝑆𝑢𝑔𝑎𝑟</m:t>
                            </m:r>
                          </m:sub>
                        </m:sSub>
                      </m:e>
                    </m:d>
                  </m:oMath>
                </m:oMathPara>
              </a14:m>
              <a:endParaRPr lang="es-AR" sz="1200"/>
            </a:p>
          </xdr:txBody>
        </xdr:sp>
      </mc:Choice>
      <mc:Fallback xmlns="">
        <xdr:sp macro="" textlink="">
          <xdr:nvSpPr>
            <xdr:cNvPr id="95" name="CuadroTexto 5">
              <a:extLst>
                <a:ext uri="{FF2B5EF4-FFF2-40B4-BE49-F238E27FC236}">
                  <a16:creationId xmlns:a16="http://schemas.microsoft.com/office/drawing/2014/main" id="{35912AF2-CD42-C04C-B123-FD4AB16EF25A}"/>
                </a:ext>
              </a:extLst>
            </xdr:cNvPr>
            <xdr:cNvSpPr txBox="1"/>
          </xdr:nvSpPr>
          <xdr:spPr>
            <a:xfrm>
              <a:off x="1412875" y="5972481"/>
              <a:ext cx="981075" cy="212943"/>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b="0" i="0">
                  <a:latin typeface="Cambria Math" panose="02040503050406030204" pitchFamily="18" charset="0"/>
                </a:rPr>
                <a:t>𝐸(𝑟_𝑆𝑢𝑔𝑎𝑟 )</a:t>
              </a:r>
              <a:endParaRPr lang="es-AR" sz="1200"/>
            </a:p>
          </xdr:txBody>
        </xdr:sp>
      </mc:Fallback>
    </mc:AlternateContent>
    <xdr:clientData/>
  </xdr:twoCellAnchor>
  <xdr:twoCellAnchor>
    <xdr:from>
      <xdr:col>2</xdr:col>
      <xdr:colOff>83774</xdr:colOff>
      <xdr:row>24</xdr:row>
      <xdr:rowOff>120956</xdr:rowOff>
    </xdr:from>
    <xdr:to>
      <xdr:col>2</xdr:col>
      <xdr:colOff>155774</xdr:colOff>
      <xdr:row>24</xdr:row>
      <xdr:rowOff>192956</xdr:rowOff>
    </xdr:to>
    <xdr:sp macro="" textlink="">
      <xdr:nvSpPr>
        <xdr:cNvPr id="96" name="Conector 92">
          <a:extLst>
            <a:ext uri="{FF2B5EF4-FFF2-40B4-BE49-F238E27FC236}">
              <a16:creationId xmlns:a16="http://schemas.microsoft.com/office/drawing/2014/main" id="{1C7E0E96-BAE9-7042-A3E0-3A8E4051782C}"/>
            </a:ext>
          </a:extLst>
        </xdr:cNvPr>
        <xdr:cNvSpPr>
          <a:spLocks noChangeAspect="1"/>
        </xdr:cNvSpPr>
      </xdr:nvSpPr>
      <xdr:spPr>
        <a:xfrm>
          <a:off x="2317750" y="5200956"/>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1</xdr:col>
      <xdr:colOff>748114</xdr:colOff>
      <xdr:row>21</xdr:row>
      <xdr:rowOff>159630</xdr:rowOff>
    </xdr:from>
    <xdr:to>
      <xdr:col>1</xdr:col>
      <xdr:colOff>820114</xdr:colOff>
      <xdr:row>22</xdr:row>
      <xdr:rowOff>25064</xdr:rowOff>
    </xdr:to>
    <xdr:sp macro="" textlink="">
      <xdr:nvSpPr>
        <xdr:cNvPr id="97" name="Conector 93">
          <a:extLst>
            <a:ext uri="{FF2B5EF4-FFF2-40B4-BE49-F238E27FC236}">
              <a16:creationId xmlns:a16="http://schemas.microsoft.com/office/drawing/2014/main" id="{C9280DD7-045E-9B4D-96A7-F69BE3C532A4}"/>
            </a:ext>
          </a:extLst>
        </xdr:cNvPr>
        <xdr:cNvSpPr>
          <a:spLocks noChangeAspect="1"/>
        </xdr:cNvSpPr>
      </xdr:nvSpPr>
      <xdr:spPr>
        <a:xfrm>
          <a:off x="2155825" y="4619931"/>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1</xdr:col>
      <xdr:colOff>814789</xdr:colOff>
      <xdr:row>22</xdr:row>
      <xdr:rowOff>134039</xdr:rowOff>
    </xdr:from>
    <xdr:to>
      <xdr:col>2</xdr:col>
      <xdr:colOff>60524</xdr:colOff>
      <xdr:row>22</xdr:row>
      <xdr:rowOff>206039</xdr:rowOff>
    </xdr:to>
    <xdr:sp macro="" textlink="">
      <xdr:nvSpPr>
        <xdr:cNvPr id="98" name="Conector 94">
          <a:extLst>
            <a:ext uri="{FF2B5EF4-FFF2-40B4-BE49-F238E27FC236}">
              <a16:creationId xmlns:a16="http://schemas.microsoft.com/office/drawing/2014/main" id="{14FCC390-1663-6E4F-9192-44E609B97F3A}"/>
            </a:ext>
          </a:extLst>
        </xdr:cNvPr>
        <xdr:cNvSpPr>
          <a:spLocks noChangeAspect="1"/>
        </xdr:cNvSpPr>
      </xdr:nvSpPr>
      <xdr:spPr>
        <a:xfrm>
          <a:off x="2222500" y="4800906"/>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1</xdr:col>
      <xdr:colOff>319489</xdr:colOff>
      <xdr:row>24</xdr:row>
      <xdr:rowOff>44756</xdr:rowOff>
    </xdr:from>
    <xdr:to>
      <xdr:col>1</xdr:col>
      <xdr:colOff>391489</xdr:colOff>
      <xdr:row>24</xdr:row>
      <xdr:rowOff>116756</xdr:rowOff>
    </xdr:to>
    <xdr:sp macro="" textlink="">
      <xdr:nvSpPr>
        <xdr:cNvPr id="99" name="Conector 95">
          <a:extLst>
            <a:ext uri="{FF2B5EF4-FFF2-40B4-BE49-F238E27FC236}">
              <a16:creationId xmlns:a16="http://schemas.microsoft.com/office/drawing/2014/main" id="{F0CB91A6-7D71-5A49-A112-F9B8A02B94E3}"/>
            </a:ext>
          </a:extLst>
        </xdr:cNvPr>
        <xdr:cNvSpPr>
          <a:spLocks noChangeAspect="1"/>
        </xdr:cNvSpPr>
      </xdr:nvSpPr>
      <xdr:spPr>
        <a:xfrm>
          <a:off x="1727200" y="5124756"/>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1</xdr:col>
      <xdr:colOff>538564</xdr:colOff>
      <xdr:row>24</xdr:row>
      <xdr:rowOff>73331</xdr:rowOff>
    </xdr:from>
    <xdr:to>
      <xdr:col>1</xdr:col>
      <xdr:colOff>810589</xdr:colOff>
      <xdr:row>24</xdr:row>
      <xdr:rowOff>145331</xdr:rowOff>
    </xdr:to>
    <xdr:sp macro="" textlink="">
      <xdr:nvSpPr>
        <xdr:cNvPr id="100" name="Conector 96">
          <a:extLst>
            <a:ext uri="{FF2B5EF4-FFF2-40B4-BE49-F238E27FC236}">
              <a16:creationId xmlns:a16="http://schemas.microsoft.com/office/drawing/2014/main" id="{5D4EF5CE-EECF-4243-BE6D-2CB03146D65D}"/>
            </a:ext>
          </a:extLst>
        </xdr:cNvPr>
        <xdr:cNvSpPr>
          <a:spLocks noChangeAspect="1"/>
        </xdr:cNvSpPr>
      </xdr:nvSpPr>
      <xdr:spPr>
        <a:xfrm>
          <a:off x="1946275" y="5153331"/>
          <a:ext cx="272025"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1</xdr:col>
      <xdr:colOff>300439</xdr:colOff>
      <xdr:row>24</xdr:row>
      <xdr:rowOff>187631</xdr:rowOff>
    </xdr:from>
    <xdr:to>
      <xdr:col>1</xdr:col>
      <xdr:colOff>372439</xdr:colOff>
      <xdr:row>25</xdr:row>
      <xdr:rowOff>53065</xdr:rowOff>
    </xdr:to>
    <xdr:sp macro="" textlink="">
      <xdr:nvSpPr>
        <xdr:cNvPr id="101" name="Conector 97">
          <a:extLst>
            <a:ext uri="{FF2B5EF4-FFF2-40B4-BE49-F238E27FC236}">
              <a16:creationId xmlns:a16="http://schemas.microsoft.com/office/drawing/2014/main" id="{9B689A47-CFD3-4B48-86CF-9F52F3984C7A}"/>
            </a:ext>
          </a:extLst>
        </xdr:cNvPr>
        <xdr:cNvSpPr>
          <a:spLocks noChangeAspect="1"/>
        </xdr:cNvSpPr>
      </xdr:nvSpPr>
      <xdr:spPr>
        <a:xfrm>
          <a:off x="1708150" y="5267631"/>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1</xdr:col>
      <xdr:colOff>500464</xdr:colOff>
      <xdr:row>23</xdr:row>
      <xdr:rowOff>32247</xdr:rowOff>
    </xdr:from>
    <xdr:to>
      <xdr:col>1</xdr:col>
      <xdr:colOff>772489</xdr:colOff>
      <xdr:row>23</xdr:row>
      <xdr:rowOff>104247</xdr:rowOff>
    </xdr:to>
    <xdr:sp macro="" textlink="">
      <xdr:nvSpPr>
        <xdr:cNvPr id="102" name="Conector 98">
          <a:extLst>
            <a:ext uri="{FF2B5EF4-FFF2-40B4-BE49-F238E27FC236}">
              <a16:creationId xmlns:a16="http://schemas.microsoft.com/office/drawing/2014/main" id="{8FE2E963-53E1-C046-BDC5-D17DD4904F52}"/>
            </a:ext>
          </a:extLst>
        </xdr:cNvPr>
        <xdr:cNvSpPr>
          <a:spLocks noChangeAspect="1"/>
        </xdr:cNvSpPr>
      </xdr:nvSpPr>
      <xdr:spPr>
        <a:xfrm>
          <a:off x="1908175" y="4905681"/>
          <a:ext cx="272025"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1</xdr:col>
      <xdr:colOff>300439</xdr:colOff>
      <xdr:row>22</xdr:row>
      <xdr:rowOff>29264</xdr:rowOff>
    </xdr:from>
    <xdr:to>
      <xdr:col>1</xdr:col>
      <xdr:colOff>372439</xdr:colOff>
      <xdr:row>22</xdr:row>
      <xdr:rowOff>101264</xdr:rowOff>
    </xdr:to>
    <xdr:sp macro="" textlink="">
      <xdr:nvSpPr>
        <xdr:cNvPr id="103" name="Conector 99">
          <a:extLst>
            <a:ext uri="{FF2B5EF4-FFF2-40B4-BE49-F238E27FC236}">
              <a16:creationId xmlns:a16="http://schemas.microsoft.com/office/drawing/2014/main" id="{074AD8FF-B872-C949-BC23-8579B535E4C6}"/>
            </a:ext>
          </a:extLst>
        </xdr:cNvPr>
        <xdr:cNvSpPr>
          <a:spLocks noChangeAspect="1"/>
        </xdr:cNvSpPr>
      </xdr:nvSpPr>
      <xdr:spPr>
        <a:xfrm>
          <a:off x="1708150" y="4696131"/>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1</xdr:col>
      <xdr:colOff>205189</xdr:colOff>
      <xdr:row>22</xdr:row>
      <xdr:rowOff>181664</xdr:rowOff>
    </xdr:from>
    <xdr:to>
      <xdr:col>1</xdr:col>
      <xdr:colOff>277189</xdr:colOff>
      <xdr:row>23</xdr:row>
      <xdr:rowOff>47097</xdr:rowOff>
    </xdr:to>
    <xdr:sp macro="" textlink="">
      <xdr:nvSpPr>
        <xdr:cNvPr id="104" name="Conector 100">
          <a:extLst>
            <a:ext uri="{FF2B5EF4-FFF2-40B4-BE49-F238E27FC236}">
              <a16:creationId xmlns:a16="http://schemas.microsoft.com/office/drawing/2014/main" id="{3AFF51A1-CA6B-EF49-AE6C-8EB13EF461BF}"/>
            </a:ext>
          </a:extLst>
        </xdr:cNvPr>
        <xdr:cNvSpPr>
          <a:spLocks noChangeAspect="1"/>
        </xdr:cNvSpPr>
      </xdr:nvSpPr>
      <xdr:spPr>
        <a:xfrm>
          <a:off x="1612900" y="4848531"/>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2</xdr:col>
      <xdr:colOff>17099</xdr:colOff>
      <xdr:row>23</xdr:row>
      <xdr:rowOff>98922</xdr:rowOff>
    </xdr:from>
    <xdr:to>
      <xdr:col>2</xdr:col>
      <xdr:colOff>89099</xdr:colOff>
      <xdr:row>23</xdr:row>
      <xdr:rowOff>170922</xdr:rowOff>
    </xdr:to>
    <xdr:sp macro="" textlink="">
      <xdr:nvSpPr>
        <xdr:cNvPr id="105" name="Conector 101">
          <a:extLst>
            <a:ext uri="{FF2B5EF4-FFF2-40B4-BE49-F238E27FC236}">
              <a16:creationId xmlns:a16="http://schemas.microsoft.com/office/drawing/2014/main" id="{A13172EE-954D-3448-AFD6-EFD6A6BBBBA2}"/>
            </a:ext>
          </a:extLst>
        </xdr:cNvPr>
        <xdr:cNvSpPr>
          <a:spLocks noChangeAspect="1"/>
        </xdr:cNvSpPr>
      </xdr:nvSpPr>
      <xdr:spPr>
        <a:xfrm>
          <a:off x="2251075" y="4972356"/>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1</xdr:col>
      <xdr:colOff>138514</xdr:colOff>
      <xdr:row>23</xdr:row>
      <xdr:rowOff>184647</xdr:rowOff>
    </xdr:from>
    <xdr:to>
      <xdr:col>1</xdr:col>
      <xdr:colOff>210514</xdr:colOff>
      <xdr:row>24</xdr:row>
      <xdr:rowOff>50081</xdr:rowOff>
    </xdr:to>
    <xdr:sp macro="" textlink="">
      <xdr:nvSpPr>
        <xdr:cNvPr id="106" name="Conector 102">
          <a:extLst>
            <a:ext uri="{FF2B5EF4-FFF2-40B4-BE49-F238E27FC236}">
              <a16:creationId xmlns:a16="http://schemas.microsoft.com/office/drawing/2014/main" id="{9EACBB55-2ED4-C846-9363-234484B2DE28}"/>
            </a:ext>
          </a:extLst>
        </xdr:cNvPr>
        <xdr:cNvSpPr>
          <a:spLocks noChangeAspect="1"/>
        </xdr:cNvSpPr>
      </xdr:nvSpPr>
      <xdr:spPr>
        <a:xfrm>
          <a:off x="1546225" y="5058081"/>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0</xdr:col>
      <xdr:colOff>708025</xdr:colOff>
      <xdr:row>18</xdr:row>
      <xdr:rowOff>93529</xdr:rowOff>
    </xdr:from>
    <xdr:to>
      <xdr:col>3</xdr:col>
      <xdr:colOff>19509</xdr:colOff>
      <xdr:row>19</xdr:row>
      <xdr:rowOff>90380</xdr:rowOff>
    </xdr:to>
    <mc:AlternateContent xmlns:mc="http://schemas.openxmlformats.org/markup-compatibility/2006" xmlns:a14="http://schemas.microsoft.com/office/drawing/2010/main">
      <mc:Choice Requires="a14">
        <xdr:sp macro="" textlink="">
          <xdr:nvSpPr>
            <xdr:cNvPr id="107" name="CuadroTexto 9">
              <a:extLst>
                <a:ext uri="{FF2B5EF4-FFF2-40B4-BE49-F238E27FC236}">
                  <a16:creationId xmlns:a16="http://schemas.microsoft.com/office/drawing/2014/main" id="{A28FA758-413F-3444-BB3B-53A20A131070}"/>
                </a:ext>
              </a:extLst>
            </xdr:cNvPr>
            <xdr:cNvSpPr txBox="1"/>
          </xdr:nvSpPr>
          <xdr:spPr>
            <a:xfrm>
              <a:off x="708025" y="3934131"/>
              <a:ext cx="2371725" cy="203418"/>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s-AR" sz="1200" b="0" i="1">
                        <a:latin typeface="Cambria Math" panose="02040503050406030204" pitchFamily="18" charset="0"/>
                      </a:rPr>
                      <m:t>𝐶𝑜𝑣</m:t>
                    </m:r>
                    <m:d>
                      <m:dPr>
                        <m:ctrlPr>
                          <a:rPr lang="es-AR" sz="1200" b="0" i="1">
                            <a:latin typeface="Cambria Math" panose="02040503050406030204" pitchFamily="18" charset="0"/>
                          </a:rPr>
                        </m:ctrlPr>
                      </m:dPr>
                      <m:e>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𝐵𝑒𝑠𝑡</m:t>
                            </m:r>
                          </m:sub>
                        </m:sSub>
                        <m:r>
                          <a:rPr lang="es-AR" sz="1200" b="0" i="1">
                            <a:latin typeface="Cambria Math" panose="02040503050406030204" pitchFamily="18" charset="0"/>
                          </a:rPr>
                          <m:t>, </m:t>
                        </m:r>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𝑆𝑢𝑔𝑎𝑟</m:t>
                            </m:r>
                          </m:sub>
                        </m:sSub>
                      </m:e>
                    </m:d>
                    <m:r>
                      <a:rPr lang="es-AR" sz="1200" b="0" i="1">
                        <a:latin typeface="Cambria Math" panose="02040503050406030204" pitchFamily="18" charset="0"/>
                      </a:rPr>
                      <m:t>&gt;0</m:t>
                    </m:r>
                  </m:oMath>
                </m:oMathPara>
              </a14:m>
              <a:endParaRPr lang="es-AR" sz="1200"/>
            </a:p>
          </xdr:txBody>
        </xdr:sp>
      </mc:Choice>
      <mc:Fallback xmlns="">
        <xdr:sp macro="" textlink="">
          <xdr:nvSpPr>
            <xdr:cNvPr id="107" name="CuadroTexto 9">
              <a:extLst>
                <a:ext uri="{FF2B5EF4-FFF2-40B4-BE49-F238E27FC236}">
                  <a16:creationId xmlns:a16="http://schemas.microsoft.com/office/drawing/2014/main" id="{A28FA758-413F-3444-BB3B-53A20A131070}"/>
                </a:ext>
              </a:extLst>
            </xdr:cNvPr>
            <xdr:cNvSpPr txBox="1"/>
          </xdr:nvSpPr>
          <xdr:spPr>
            <a:xfrm>
              <a:off x="708025" y="3934131"/>
              <a:ext cx="2371725" cy="203418"/>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b="0" i="0">
                  <a:latin typeface="Cambria Math" panose="02040503050406030204" pitchFamily="18" charset="0"/>
                </a:rPr>
                <a:t>𝐶𝑜𝑣(𝑟_𝐵𝑒𝑠𝑡, 𝑟_𝑆𝑢𝑔𝑎𝑟 )&gt;0</a:t>
              </a:r>
              <a:endParaRPr lang="es-AR" sz="1200"/>
            </a:p>
          </xdr:txBody>
        </xdr:sp>
      </mc:Fallback>
    </mc:AlternateContent>
    <xdr:clientData/>
  </xdr:twoCellAnchor>
  <xdr:twoCellAnchor>
    <xdr:from>
      <xdr:col>5</xdr:col>
      <xdr:colOff>354529</xdr:colOff>
      <xdr:row>18</xdr:row>
      <xdr:rowOff>74479</xdr:rowOff>
    </xdr:from>
    <xdr:to>
      <xdr:col>8</xdr:col>
      <xdr:colOff>536384</xdr:colOff>
      <xdr:row>19</xdr:row>
      <xdr:rowOff>71330</xdr:rowOff>
    </xdr:to>
    <mc:AlternateContent xmlns:mc="http://schemas.openxmlformats.org/markup-compatibility/2006" xmlns:a14="http://schemas.microsoft.com/office/drawing/2010/main">
      <mc:Choice Requires="a14">
        <xdr:sp macro="" textlink="">
          <xdr:nvSpPr>
            <xdr:cNvPr id="108" name="CuadroTexto 9">
              <a:extLst>
                <a:ext uri="{FF2B5EF4-FFF2-40B4-BE49-F238E27FC236}">
                  <a16:creationId xmlns:a16="http://schemas.microsoft.com/office/drawing/2014/main" id="{C1052F18-7A56-2645-876D-6A02837833D6}"/>
                </a:ext>
              </a:extLst>
            </xdr:cNvPr>
            <xdr:cNvSpPr txBox="1"/>
          </xdr:nvSpPr>
          <xdr:spPr>
            <a:xfrm>
              <a:off x="5067300" y="3915081"/>
              <a:ext cx="2660650" cy="203418"/>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s-AR" sz="1200" b="0" i="1">
                        <a:latin typeface="Cambria Math" panose="02040503050406030204" pitchFamily="18" charset="0"/>
                      </a:rPr>
                      <m:t>𝐶𝑜𝑣</m:t>
                    </m:r>
                    <m:d>
                      <m:dPr>
                        <m:ctrlPr>
                          <a:rPr lang="es-AR" sz="1200" b="0" i="1">
                            <a:latin typeface="Cambria Math" panose="02040503050406030204" pitchFamily="18" charset="0"/>
                          </a:rPr>
                        </m:ctrlPr>
                      </m:dPr>
                      <m:e>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𝐵𝑒𝑠𝑡</m:t>
                            </m:r>
                          </m:sub>
                        </m:sSub>
                        <m:r>
                          <a:rPr lang="es-AR" sz="1200" b="0" i="1">
                            <a:latin typeface="Cambria Math" panose="02040503050406030204" pitchFamily="18" charset="0"/>
                          </a:rPr>
                          <m:t>, </m:t>
                        </m:r>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𝑆𝑢𝑔𝑎𝑟</m:t>
                            </m:r>
                          </m:sub>
                        </m:sSub>
                      </m:e>
                    </m:d>
                    <m:r>
                      <a:rPr lang="es-AR" sz="1200" b="0" i="1">
                        <a:latin typeface="Cambria Math" panose="02040503050406030204" pitchFamily="18" charset="0"/>
                      </a:rPr>
                      <m:t>&lt;0</m:t>
                    </m:r>
                  </m:oMath>
                </m:oMathPara>
              </a14:m>
              <a:endParaRPr lang="es-AR" sz="1200"/>
            </a:p>
          </xdr:txBody>
        </xdr:sp>
      </mc:Choice>
      <mc:Fallback xmlns="">
        <xdr:sp macro="" textlink="">
          <xdr:nvSpPr>
            <xdr:cNvPr id="108" name="CuadroTexto 9">
              <a:extLst>
                <a:ext uri="{FF2B5EF4-FFF2-40B4-BE49-F238E27FC236}">
                  <a16:creationId xmlns:a16="http://schemas.microsoft.com/office/drawing/2014/main" id="{C1052F18-7A56-2645-876D-6A02837833D6}"/>
                </a:ext>
              </a:extLst>
            </xdr:cNvPr>
            <xdr:cNvSpPr txBox="1"/>
          </xdr:nvSpPr>
          <xdr:spPr>
            <a:xfrm>
              <a:off x="5067300" y="3915081"/>
              <a:ext cx="2660650" cy="203418"/>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b="0" i="0">
                  <a:latin typeface="Cambria Math" panose="02040503050406030204" pitchFamily="18" charset="0"/>
                </a:rPr>
                <a:t>𝐶𝑜𝑣(𝑟_𝐵𝑒𝑠𝑡, 𝑟_𝑆𝑢𝑔𝑎𝑟 )&lt;0</a:t>
              </a:r>
              <a:endParaRPr lang="es-AR" sz="1200"/>
            </a:p>
          </xdr:txBody>
        </xdr:sp>
      </mc:Fallback>
    </mc:AlternateContent>
    <xdr:clientData/>
  </xdr:twoCellAnchor>
  <xdr:twoCellAnchor>
    <xdr:from>
      <xdr:col>0</xdr:col>
      <xdr:colOff>669925</xdr:colOff>
      <xdr:row>29</xdr:row>
      <xdr:rowOff>69200</xdr:rowOff>
    </xdr:from>
    <xdr:to>
      <xdr:col>2</xdr:col>
      <xdr:colOff>807674</xdr:colOff>
      <xdr:row>30</xdr:row>
      <xdr:rowOff>75576</xdr:rowOff>
    </xdr:to>
    <mc:AlternateContent xmlns:mc="http://schemas.openxmlformats.org/markup-compatibility/2006" xmlns:a14="http://schemas.microsoft.com/office/drawing/2010/main">
      <mc:Choice Requires="a14">
        <xdr:sp macro="" textlink="">
          <xdr:nvSpPr>
            <xdr:cNvPr id="109" name="CuadroTexto 9">
              <a:extLst>
                <a:ext uri="{FF2B5EF4-FFF2-40B4-BE49-F238E27FC236}">
                  <a16:creationId xmlns:a16="http://schemas.microsoft.com/office/drawing/2014/main" id="{51F7175B-6023-C343-A232-483F63EF7BF7}"/>
                </a:ext>
              </a:extLst>
            </xdr:cNvPr>
            <xdr:cNvSpPr txBox="1"/>
          </xdr:nvSpPr>
          <xdr:spPr>
            <a:xfrm>
              <a:off x="669925" y="6182031"/>
              <a:ext cx="2371725" cy="212943"/>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s-AR" sz="1200" b="0" i="1">
                        <a:latin typeface="Cambria Math" panose="02040503050406030204" pitchFamily="18" charset="0"/>
                      </a:rPr>
                      <m:t>𝐶𝑜𝑣</m:t>
                    </m:r>
                    <m:d>
                      <m:dPr>
                        <m:ctrlPr>
                          <a:rPr lang="es-AR" sz="1200" b="0" i="1">
                            <a:latin typeface="Cambria Math" panose="02040503050406030204" pitchFamily="18" charset="0"/>
                          </a:rPr>
                        </m:ctrlPr>
                      </m:dPr>
                      <m:e>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𝐵𝑒𝑠𝑡</m:t>
                            </m:r>
                          </m:sub>
                        </m:sSub>
                        <m:r>
                          <a:rPr lang="es-AR" sz="1200" b="0" i="1">
                            <a:latin typeface="Cambria Math" panose="02040503050406030204" pitchFamily="18" charset="0"/>
                          </a:rPr>
                          <m:t>, </m:t>
                        </m:r>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𝑆𝑢𝑔𝑎𝑟</m:t>
                            </m:r>
                          </m:sub>
                        </m:sSub>
                      </m:e>
                    </m:d>
                    <m:r>
                      <a:rPr lang="es-AR" sz="1200" b="0" i="1">
                        <a:latin typeface="Cambria Math" panose="02040503050406030204" pitchFamily="18" charset="0"/>
                      </a:rPr>
                      <m:t>=0</m:t>
                    </m:r>
                  </m:oMath>
                </m:oMathPara>
              </a14:m>
              <a:endParaRPr lang="es-AR" sz="1200"/>
            </a:p>
          </xdr:txBody>
        </xdr:sp>
      </mc:Choice>
      <mc:Fallback xmlns="">
        <xdr:sp macro="" textlink="">
          <xdr:nvSpPr>
            <xdr:cNvPr id="109" name="CuadroTexto 9">
              <a:extLst>
                <a:ext uri="{FF2B5EF4-FFF2-40B4-BE49-F238E27FC236}">
                  <a16:creationId xmlns:a16="http://schemas.microsoft.com/office/drawing/2014/main" id="{51F7175B-6023-C343-A232-483F63EF7BF7}"/>
                </a:ext>
              </a:extLst>
            </xdr:cNvPr>
            <xdr:cNvSpPr txBox="1"/>
          </xdr:nvSpPr>
          <xdr:spPr>
            <a:xfrm>
              <a:off x="669925" y="6182031"/>
              <a:ext cx="2371725" cy="212943"/>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b="0" i="0">
                  <a:latin typeface="Cambria Math" panose="02040503050406030204" pitchFamily="18" charset="0"/>
                </a:rPr>
                <a:t>𝐶𝑜𝑣(𝑟_𝐵𝑒𝑠𝑡, 𝑟_𝑆𝑢𝑔𝑎𝑟 )=0</a:t>
              </a:r>
              <a:endParaRPr lang="es-AR" sz="1200"/>
            </a:p>
          </xdr:txBody>
        </xdr:sp>
      </mc:Fallback>
    </mc:AlternateContent>
    <xdr:clientData/>
  </xdr:twoCellAnchor>
  <xdr:twoCellAnchor editAs="oneCell">
    <xdr:from>
      <xdr:col>0</xdr:col>
      <xdr:colOff>328976</xdr:colOff>
      <xdr:row>48</xdr:row>
      <xdr:rowOff>7650</xdr:rowOff>
    </xdr:from>
    <xdr:to>
      <xdr:col>9</xdr:col>
      <xdr:colOff>83545</xdr:colOff>
      <xdr:row>73</xdr:row>
      <xdr:rowOff>130050</xdr:rowOff>
    </xdr:to>
    <xdr:pic>
      <xdr:nvPicPr>
        <xdr:cNvPr id="110" name="Picture 109">
          <a:extLst>
            <a:ext uri="{FF2B5EF4-FFF2-40B4-BE49-F238E27FC236}">
              <a16:creationId xmlns:a16="http://schemas.microsoft.com/office/drawing/2014/main" id="{6F2FE782-68FE-AD1C-B087-20BE6BA9E251}"/>
            </a:ext>
          </a:extLst>
        </xdr:cNvPr>
        <xdr:cNvPicPr>
          <a:picLocks noChangeAspect="1"/>
        </xdr:cNvPicPr>
      </xdr:nvPicPr>
      <xdr:blipFill>
        <a:blip xmlns:r="http://schemas.openxmlformats.org/officeDocument/2006/relationships" r:embed="rId1"/>
        <a:stretch>
          <a:fillRect/>
        </a:stretch>
      </xdr:blipFill>
      <xdr:spPr>
        <a:xfrm>
          <a:off x="328976" y="10045240"/>
          <a:ext cx="7772400" cy="5286557"/>
        </a:xfrm>
        <a:prstGeom prst="rect">
          <a:avLst/>
        </a:prstGeom>
      </xdr:spPr>
    </xdr:pic>
    <xdr:clientData/>
  </xdr:twoCellAnchor>
  <xdr:oneCellAnchor>
    <xdr:from>
      <xdr:col>8</xdr:col>
      <xdr:colOff>209550</xdr:colOff>
      <xdr:row>76</xdr:row>
      <xdr:rowOff>14287</xdr:rowOff>
    </xdr:from>
    <xdr:ext cx="520079" cy="172227"/>
    <mc:AlternateContent xmlns:mc="http://schemas.openxmlformats.org/markup-compatibility/2006" xmlns:a14="http://schemas.microsoft.com/office/drawing/2010/main">
      <mc:Choice Requires="a14">
        <xdr:sp macro="" textlink="">
          <xdr:nvSpPr>
            <xdr:cNvPr id="111" name="CuadroTexto 2">
              <a:extLst>
                <a:ext uri="{FF2B5EF4-FFF2-40B4-BE49-F238E27FC236}">
                  <a16:creationId xmlns:a16="http://schemas.microsoft.com/office/drawing/2014/main" id="{A544A753-9C82-8341-B8AA-AB0DFAA0343C}"/>
                </a:ext>
              </a:extLst>
            </xdr:cNvPr>
            <xdr:cNvSpPr txBox="1"/>
          </xdr:nvSpPr>
          <xdr:spPr>
            <a:xfrm>
              <a:off x="6877050" y="712787"/>
              <a:ext cx="52007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AR" sz="1100" b="0" i="1">
                        <a:latin typeface="Cambria Math" panose="02040503050406030204" pitchFamily="18" charset="0"/>
                      </a:rPr>
                      <m:t>𝐸</m:t>
                    </m:r>
                    <m:d>
                      <m:dPr>
                        <m:ctrlPr>
                          <a:rPr lang="es-AR" sz="1100" b="0" i="1">
                            <a:latin typeface="Cambria Math" panose="02040503050406030204" pitchFamily="18" charset="0"/>
                          </a:rPr>
                        </m:ctrlPr>
                      </m:dPr>
                      <m:e>
                        <m:sSub>
                          <m:sSubPr>
                            <m:ctrlPr>
                              <a:rPr lang="es-AR" sz="1100" b="0" i="1">
                                <a:latin typeface="Cambria Math" panose="02040503050406030204" pitchFamily="18" charset="0"/>
                              </a:rPr>
                            </m:ctrlPr>
                          </m:sSubPr>
                          <m:e>
                            <m:r>
                              <a:rPr lang="es-AR" sz="1100" b="0" i="1">
                                <a:latin typeface="Cambria Math" panose="02040503050406030204" pitchFamily="18" charset="0"/>
                              </a:rPr>
                              <m:t>𝑅</m:t>
                            </m:r>
                          </m:e>
                          <m:sub>
                            <m:r>
                              <a:rPr lang="es-AR" sz="1100" b="0" i="1">
                                <a:latin typeface="Cambria Math" panose="02040503050406030204" pitchFamily="18" charset="0"/>
                              </a:rPr>
                              <m:t>𝑖</m:t>
                            </m:r>
                          </m:sub>
                        </m:sSub>
                      </m:e>
                    </m:d>
                    <m:r>
                      <a:rPr lang="es-AR" sz="1100" b="0" i="1">
                        <a:latin typeface="Cambria Math" panose="02040503050406030204" pitchFamily="18" charset="0"/>
                      </a:rPr>
                      <m:t>=</m:t>
                    </m:r>
                  </m:oMath>
                </m:oMathPara>
              </a14:m>
              <a:endParaRPr lang="es-AR" sz="1100"/>
            </a:p>
          </xdr:txBody>
        </xdr:sp>
      </mc:Choice>
      <mc:Fallback xmlns="">
        <xdr:sp macro="" textlink="">
          <xdr:nvSpPr>
            <xdr:cNvPr id="111" name="CuadroTexto 2">
              <a:extLst>
                <a:ext uri="{FF2B5EF4-FFF2-40B4-BE49-F238E27FC236}">
                  <a16:creationId xmlns:a16="http://schemas.microsoft.com/office/drawing/2014/main" id="{A544A753-9C82-8341-B8AA-AB0DFAA0343C}"/>
                </a:ext>
              </a:extLst>
            </xdr:cNvPr>
            <xdr:cNvSpPr txBox="1"/>
          </xdr:nvSpPr>
          <xdr:spPr>
            <a:xfrm>
              <a:off x="6877050" y="712787"/>
              <a:ext cx="52007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AR" sz="1100" b="0" i="0">
                  <a:latin typeface="Cambria Math" panose="02040503050406030204" pitchFamily="18" charset="0"/>
                </a:rPr>
                <a:t>𝐸(𝑅_𝑖 )=</a:t>
              </a:r>
              <a:endParaRPr lang="es-AR" sz="1100"/>
            </a:p>
          </xdr:txBody>
        </xdr:sp>
      </mc:Fallback>
    </mc:AlternateContent>
    <xdr:clientData/>
  </xdr:oneCellAnchor>
  <xdr:oneCellAnchor>
    <xdr:from>
      <xdr:col>8</xdr:col>
      <xdr:colOff>209550</xdr:colOff>
      <xdr:row>77</xdr:row>
      <xdr:rowOff>9525</xdr:rowOff>
    </xdr:from>
    <xdr:ext cx="529440" cy="194990"/>
    <mc:AlternateContent xmlns:mc="http://schemas.openxmlformats.org/markup-compatibility/2006" xmlns:a14="http://schemas.microsoft.com/office/drawing/2010/main">
      <mc:Choice Requires="a14">
        <xdr:sp macro="" textlink="">
          <xdr:nvSpPr>
            <xdr:cNvPr id="112" name="CuadroTexto 3">
              <a:extLst>
                <a:ext uri="{FF2B5EF4-FFF2-40B4-BE49-F238E27FC236}">
                  <a16:creationId xmlns:a16="http://schemas.microsoft.com/office/drawing/2014/main" id="{A2D37B5F-3C84-B54E-BE4E-BBBE1E8CD11F}"/>
                </a:ext>
              </a:extLst>
            </xdr:cNvPr>
            <xdr:cNvSpPr txBox="1"/>
          </xdr:nvSpPr>
          <xdr:spPr>
            <a:xfrm>
              <a:off x="6877050" y="898525"/>
              <a:ext cx="529440" cy="1949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AR" sz="1100" b="0" i="1">
                        <a:latin typeface="Cambria Math" panose="02040503050406030204" pitchFamily="18" charset="0"/>
                      </a:rPr>
                      <m:t>𝐸</m:t>
                    </m:r>
                    <m:d>
                      <m:dPr>
                        <m:ctrlPr>
                          <a:rPr lang="es-AR" sz="1100" b="0" i="1">
                            <a:latin typeface="Cambria Math" panose="02040503050406030204" pitchFamily="18" charset="0"/>
                          </a:rPr>
                        </m:ctrlPr>
                      </m:dPr>
                      <m:e>
                        <m:sSub>
                          <m:sSubPr>
                            <m:ctrlPr>
                              <a:rPr lang="es-AR" sz="1100" b="0" i="1">
                                <a:latin typeface="Cambria Math" panose="02040503050406030204" pitchFamily="18" charset="0"/>
                              </a:rPr>
                            </m:ctrlPr>
                          </m:sSubPr>
                          <m:e>
                            <m:r>
                              <a:rPr lang="es-AR" sz="1100" b="0" i="1">
                                <a:latin typeface="Cambria Math" panose="02040503050406030204" pitchFamily="18" charset="0"/>
                              </a:rPr>
                              <m:t>𝑅</m:t>
                            </m:r>
                          </m:e>
                          <m:sub>
                            <m:r>
                              <a:rPr lang="es-AR" sz="1100" b="0" i="1">
                                <a:latin typeface="Cambria Math" panose="02040503050406030204" pitchFamily="18" charset="0"/>
                              </a:rPr>
                              <m:t>𝑗</m:t>
                            </m:r>
                          </m:sub>
                        </m:sSub>
                      </m:e>
                    </m:d>
                    <m:r>
                      <a:rPr lang="es-AR" sz="1100" b="0" i="1">
                        <a:latin typeface="Cambria Math" panose="02040503050406030204" pitchFamily="18" charset="0"/>
                      </a:rPr>
                      <m:t>=</m:t>
                    </m:r>
                  </m:oMath>
                </m:oMathPara>
              </a14:m>
              <a:endParaRPr lang="es-AR" sz="1100"/>
            </a:p>
          </xdr:txBody>
        </xdr:sp>
      </mc:Choice>
      <mc:Fallback xmlns="">
        <xdr:sp macro="" textlink="">
          <xdr:nvSpPr>
            <xdr:cNvPr id="112" name="CuadroTexto 3">
              <a:extLst>
                <a:ext uri="{FF2B5EF4-FFF2-40B4-BE49-F238E27FC236}">
                  <a16:creationId xmlns:a16="http://schemas.microsoft.com/office/drawing/2014/main" id="{A2D37B5F-3C84-B54E-BE4E-BBBE1E8CD11F}"/>
                </a:ext>
              </a:extLst>
            </xdr:cNvPr>
            <xdr:cNvSpPr txBox="1"/>
          </xdr:nvSpPr>
          <xdr:spPr>
            <a:xfrm>
              <a:off x="6877050" y="898525"/>
              <a:ext cx="529440" cy="1949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AR" sz="1100" b="0" i="0">
                  <a:latin typeface="Cambria Math" panose="02040503050406030204" pitchFamily="18" charset="0"/>
                </a:rPr>
                <a:t>𝐸(𝑅_𝑗 )=</a:t>
              </a:r>
              <a:endParaRPr lang="es-AR" sz="1100"/>
            </a:p>
          </xdr:txBody>
        </xdr:sp>
      </mc:Fallback>
    </mc:AlternateContent>
    <xdr:clientData/>
  </xdr:oneCellAnchor>
  <xdr:oneCellAnchor>
    <xdr:from>
      <xdr:col>7</xdr:col>
      <xdr:colOff>361950</xdr:colOff>
      <xdr:row>84</xdr:row>
      <xdr:rowOff>14287</xdr:rowOff>
    </xdr:from>
    <xdr:ext cx="164597" cy="185628"/>
    <mc:AlternateContent xmlns:mc="http://schemas.openxmlformats.org/markup-compatibility/2006" xmlns:a14="http://schemas.microsoft.com/office/drawing/2010/main">
      <mc:Choice Requires="a14">
        <xdr:sp macro="" textlink="">
          <xdr:nvSpPr>
            <xdr:cNvPr id="113" name="CuadroTexto 4">
              <a:extLst>
                <a:ext uri="{FF2B5EF4-FFF2-40B4-BE49-F238E27FC236}">
                  <a16:creationId xmlns:a16="http://schemas.microsoft.com/office/drawing/2014/main" id="{9B7CEB14-C10A-F040-A8D8-F65A2D5435B0}"/>
                </a:ext>
              </a:extLst>
            </xdr:cNvPr>
            <xdr:cNvSpPr txBox="1"/>
          </xdr:nvSpPr>
          <xdr:spPr>
            <a:xfrm>
              <a:off x="7905750" y="1855787"/>
              <a:ext cx="164597" cy="1856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AR" sz="1100" b="0" i="1">
                            <a:solidFill>
                              <a:schemeClr val="tx1"/>
                            </a:solidFill>
                            <a:effectLst/>
                            <a:latin typeface="Cambria Math" panose="02040503050406030204" pitchFamily="18" charset="0"/>
                            <a:ea typeface="+mn-ea"/>
                            <a:cs typeface="+mn-cs"/>
                          </a:rPr>
                        </m:ctrlPr>
                      </m:sSubPr>
                      <m:e>
                        <m:r>
                          <a:rPr lang="es-AR" sz="1100" b="0" i="1">
                            <a:solidFill>
                              <a:schemeClr val="tx1"/>
                            </a:solidFill>
                            <a:effectLst/>
                            <a:latin typeface="Cambria Math" panose="02040503050406030204" pitchFamily="18" charset="0"/>
                            <a:ea typeface="+mn-ea"/>
                            <a:cs typeface="+mn-cs"/>
                          </a:rPr>
                          <m:t>𝑅</m:t>
                        </m:r>
                      </m:e>
                      <m:sub>
                        <m:r>
                          <a:rPr lang="es-AR" sz="1100" b="0" i="1">
                            <a:solidFill>
                              <a:schemeClr val="tx1"/>
                            </a:solidFill>
                            <a:effectLst/>
                            <a:latin typeface="Cambria Math" panose="02040503050406030204" pitchFamily="18" charset="0"/>
                            <a:ea typeface="+mn-ea"/>
                            <a:cs typeface="+mn-cs"/>
                          </a:rPr>
                          <m:t>𝑗</m:t>
                        </m:r>
                      </m:sub>
                    </m:sSub>
                  </m:oMath>
                </m:oMathPara>
              </a14:m>
              <a:endParaRPr lang="es-AR" sz="1100"/>
            </a:p>
          </xdr:txBody>
        </xdr:sp>
      </mc:Choice>
      <mc:Fallback xmlns="">
        <xdr:sp macro="" textlink="">
          <xdr:nvSpPr>
            <xdr:cNvPr id="113" name="CuadroTexto 4">
              <a:extLst>
                <a:ext uri="{FF2B5EF4-FFF2-40B4-BE49-F238E27FC236}">
                  <a16:creationId xmlns:a16="http://schemas.microsoft.com/office/drawing/2014/main" id="{9B7CEB14-C10A-F040-A8D8-F65A2D5435B0}"/>
                </a:ext>
              </a:extLst>
            </xdr:cNvPr>
            <xdr:cNvSpPr txBox="1"/>
          </xdr:nvSpPr>
          <xdr:spPr>
            <a:xfrm>
              <a:off x="7905750" y="1855787"/>
              <a:ext cx="164597" cy="1856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AR" sz="1100" b="0" i="0">
                  <a:solidFill>
                    <a:schemeClr val="tx1"/>
                  </a:solidFill>
                  <a:effectLst/>
                  <a:latin typeface="Cambria Math" panose="02040503050406030204" pitchFamily="18" charset="0"/>
                  <a:ea typeface="+mn-ea"/>
                  <a:cs typeface="+mn-cs"/>
                </a:rPr>
                <a:t>𝑅_𝑗</a:t>
              </a:r>
              <a:endParaRPr lang="es-AR" sz="1100"/>
            </a:p>
          </xdr:txBody>
        </xdr:sp>
      </mc:Fallback>
    </mc:AlternateContent>
    <xdr:clientData/>
  </xdr:oneCellAnchor>
  <xdr:oneCellAnchor>
    <xdr:from>
      <xdr:col>6</xdr:col>
      <xdr:colOff>342900</xdr:colOff>
      <xdr:row>84</xdr:row>
      <xdr:rowOff>9525</xdr:rowOff>
    </xdr:from>
    <xdr:ext cx="167225" cy="172227"/>
    <mc:AlternateContent xmlns:mc="http://schemas.openxmlformats.org/markup-compatibility/2006" xmlns:a14="http://schemas.microsoft.com/office/drawing/2010/main">
      <mc:Choice Requires="a14">
        <xdr:sp macro="" textlink="">
          <xdr:nvSpPr>
            <xdr:cNvPr id="114" name="CuadroTexto 5">
              <a:extLst>
                <a:ext uri="{FF2B5EF4-FFF2-40B4-BE49-F238E27FC236}">
                  <a16:creationId xmlns:a16="http://schemas.microsoft.com/office/drawing/2014/main" id="{9CA91724-77E4-8942-AC77-020233FBB45B}"/>
                </a:ext>
              </a:extLst>
            </xdr:cNvPr>
            <xdr:cNvSpPr txBox="1"/>
          </xdr:nvSpPr>
          <xdr:spPr>
            <a:xfrm>
              <a:off x="7010400" y="1851025"/>
              <a:ext cx="16722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AR" sz="1100" b="0" i="1">
                            <a:solidFill>
                              <a:schemeClr val="tx1"/>
                            </a:solidFill>
                            <a:effectLst/>
                            <a:latin typeface="Cambria Math" panose="02040503050406030204" pitchFamily="18" charset="0"/>
                            <a:ea typeface="+mn-ea"/>
                            <a:cs typeface="+mn-cs"/>
                          </a:rPr>
                        </m:ctrlPr>
                      </m:sSubPr>
                      <m:e>
                        <m:r>
                          <a:rPr lang="es-AR" sz="1100" b="0" i="1">
                            <a:solidFill>
                              <a:schemeClr val="tx1"/>
                            </a:solidFill>
                            <a:effectLst/>
                            <a:latin typeface="Cambria Math" panose="02040503050406030204" pitchFamily="18" charset="0"/>
                            <a:ea typeface="+mn-ea"/>
                            <a:cs typeface="+mn-cs"/>
                          </a:rPr>
                          <m:t>𝑅</m:t>
                        </m:r>
                      </m:e>
                      <m:sub>
                        <m:r>
                          <a:rPr lang="es-AR" sz="1100" b="0" i="1">
                            <a:solidFill>
                              <a:schemeClr val="tx1"/>
                            </a:solidFill>
                            <a:effectLst/>
                            <a:latin typeface="Cambria Math" panose="02040503050406030204" pitchFamily="18" charset="0"/>
                            <a:ea typeface="+mn-ea"/>
                            <a:cs typeface="+mn-cs"/>
                          </a:rPr>
                          <m:t>𝑖</m:t>
                        </m:r>
                      </m:sub>
                    </m:sSub>
                  </m:oMath>
                </m:oMathPara>
              </a14:m>
              <a:endParaRPr lang="es-AR" sz="1100"/>
            </a:p>
          </xdr:txBody>
        </xdr:sp>
      </mc:Choice>
      <mc:Fallback xmlns="">
        <xdr:sp macro="" textlink="">
          <xdr:nvSpPr>
            <xdr:cNvPr id="114" name="CuadroTexto 5">
              <a:extLst>
                <a:ext uri="{FF2B5EF4-FFF2-40B4-BE49-F238E27FC236}">
                  <a16:creationId xmlns:a16="http://schemas.microsoft.com/office/drawing/2014/main" id="{9CA91724-77E4-8942-AC77-020233FBB45B}"/>
                </a:ext>
              </a:extLst>
            </xdr:cNvPr>
            <xdr:cNvSpPr txBox="1"/>
          </xdr:nvSpPr>
          <xdr:spPr>
            <a:xfrm>
              <a:off x="7010400" y="1851025"/>
              <a:ext cx="16722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AR" sz="1100" b="0" i="0">
                  <a:solidFill>
                    <a:schemeClr val="tx1"/>
                  </a:solidFill>
                  <a:effectLst/>
                  <a:latin typeface="Cambria Math" panose="02040503050406030204" pitchFamily="18" charset="0"/>
                  <a:ea typeface="+mn-ea"/>
                  <a:cs typeface="+mn-cs"/>
                </a:rPr>
                <a:t>𝑅_𝑖</a:t>
              </a:r>
              <a:endParaRPr lang="es-AR" sz="1100"/>
            </a:p>
          </xdr:txBody>
        </xdr:sp>
      </mc:Fallback>
    </mc:AlternateContent>
    <xdr:clientData/>
  </xdr:oneCellAnchor>
  <xdr:oneCellAnchor>
    <xdr:from>
      <xdr:col>8</xdr:col>
      <xdr:colOff>352425</xdr:colOff>
      <xdr:row>78</xdr:row>
      <xdr:rowOff>0</xdr:rowOff>
    </xdr:from>
    <xdr:ext cx="294824" cy="172227"/>
    <mc:AlternateContent xmlns:mc="http://schemas.openxmlformats.org/markup-compatibility/2006" xmlns:a14="http://schemas.microsoft.com/office/drawing/2010/main">
      <mc:Choice Requires="a14">
        <xdr:sp macro="" textlink="">
          <xdr:nvSpPr>
            <xdr:cNvPr id="115" name="CuadroTexto 6">
              <a:extLst>
                <a:ext uri="{FF2B5EF4-FFF2-40B4-BE49-F238E27FC236}">
                  <a16:creationId xmlns:a16="http://schemas.microsoft.com/office/drawing/2014/main" id="{451B14AE-8C1A-0B43-9C0B-A3D685F5D302}"/>
                </a:ext>
              </a:extLst>
            </xdr:cNvPr>
            <xdr:cNvSpPr txBox="1"/>
          </xdr:nvSpPr>
          <xdr:spPr>
            <a:xfrm>
              <a:off x="8772525" y="698500"/>
              <a:ext cx="29482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AR" sz="1100" b="0" i="1">
                            <a:solidFill>
                              <a:schemeClr val="tx1"/>
                            </a:solidFill>
                            <a:effectLst/>
                            <a:latin typeface="Cambria Math" panose="02040503050406030204" pitchFamily="18" charset="0"/>
                            <a:ea typeface="+mn-ea"/>
                            <a:cs typeface="+mn-cs"/>
                          </a:rPr>
                        </m:ctrlPr>
                      </m:sSubPr>
                      <m:e>
                        <m:r>
                          <a:rPr lang="es-AR" sz="1100" b="0" i="1">
                            <a:solidFill>
                              <a:schemeClr val="tx1"/>
                            </a:solidFill>
                            <a:effectLst/>
                            <a:latin typeface="Cambria Math" panose="02040503050406030204" pitchFamily="18" charset="0"/>
                            <a:ea typeface="Cambria Math" panose="02040503050406030204" pitchFamily="18" charset="0"/>
                            <a:cs typeface="+mn-cs"/>
                          </a:rPr>
                          <m:t>𝜎</m:t>
                        </m:r>
                      </m:e>
                      <m:sub>
                        <m:r>
                          <a:rPr lang="es-AR" sz="1100" b="0" i="1">
                            <a:solidFill>
                              <a:schemeClr val="tx1"/>
                            </a:solidFill>
                            <a:effectLst/>
                            <a:latin typeface="Cambria Math" panose="02040503050406030204" pitchFamily="18" charset="0"/>
                            <a:ea typeface="+mn-ea"/>
                            <a:cs typeface="+mn-cs"/>
                          </a:rPr>
                          <m:t>𝑖</m:t>
                        </m:r>
                      </m:sub>
                    </m:sSub>
                    <m:r>
                      <a:rPr lang="es-AR" sz="1100" b="0" i="1">
                        <a:solidFill>
                          <a:schemeClr val="tx1"/>
                        </a:solidFill>
                        <a:effectLst/>
                        <a:latin typeface="Cambria Math" panose="02040503050406030204" pitchFamily="18" charset="0"/>
                        <a:ea typeface="+mn-ea"/>
                        <a:cs typeface="+mn-cs"/>
                      </a:rPr>
                      <m:t>=</m:t>
                    </m:r>
                  </m:oMath>
                </m:oMathPara>
              </a14:m>
              <a:endParaRPr lang="es-AR" sz="1100"/>
            </a:p>
          </xdr:txBody>
        </xdr:sp>
      </mc:Choice>
      <mc:Fallback xmlns="">
        <xdr:sp macro="" textlink="">
          <xdr:nvSpPr>
            <xdr:cNvPr id="115" name="CuadroTexto 6">
              <a:extLst>
                <a:ext uri="{FF2B5EF4-FFF2-40B4-BE49-F238E27FC236}">
                  <a16:creationId xmlns:a16="http://schemas.microsoft.com/office/drawing/2014/main" id="{451B14AE-8C1A-0B43-9C0B-A3D685F5D302}"/>
                </a:ext>
              </a:extLst>
            </xdr:cNvPr>
            <xdr:cNvSpPr txBox="1"/>
          </xdr:nvSpPr>
          <xdr:spPr>
            <a:xfrm>
              <a:off x="8772525" y="698500"/>
              <a:ext cx="29482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AR" sz="1100" b="0" i="0">
                  <a:solidFill>
                    <a:schemeClr val="tx1"/>
                  </a:solidFill>
                  <a:effectLst/>
                  <a:latin typeface="Cambria Math" panose="02040503050406030204" pitchFamily="18" charset="0"/>
                  <a:ea typeface="Cambria Math" panose="02040503050406030204" pitchFamily="18" charset="0"/>
                  <a:cs typeface="+mn-cs"/>
                </a:rPr>
                <a:t>𝜎</a:t>
              </a:r>
              <a:r>
                <a:rPr lang="es-AR" sz="1100" b="0" i="0">
                  <a:solidFill>
                    <a:schemeClr val="tx1"/>
                  </a:solidFill>
                  <a:effectLst/>
                  <a:latin typeface="Cambria Math" panose="02040503050406030204" pitchFamily="18" charset="0"/>
                  <a:ea typeface="+mn-ea"/>
                  <a:cs typeface="+mn-cs"/>
                </a:rPr>
                <a:t>_𝑖=</a:t>
              </a:r>
              <a:endParaRPr lang="es-AR" sz="1100"/>
            </a:p>
          </xdr:txBody>
        </xdr:sp>
      </mc:Fallback>
    </mc:AlternateContent>
    <xdr:clientData/>
  </xdr:oneCellAnchor>
  <xdr:oneCellAnchor>
    <xdr:from>
      <xdr:col>8</xdr:col>
      <xdr:colOff>352425</xdr:colOff>
      <xdr:row>79</xdr:row>
      <xdr:rowOff>0</xdr:rowOff>
    </xdr:from>
    <xdr:ext cx="294568" cy="183192"/>
    <mc:AlternateContent xmlns:mc="http://schemas.openxmlformats.org/markup-compatibility/2006" xmlns:a14="http://schemas.microsoft.com/office/drawing/2010/main">
      <mc:Choice Requires="a14">
        <xdr:sp macro="" textlink="">
          <xdr:nvSpPr>
            <xdr:cNvPr id="116" name="CuadroTexto 7">
              <a:extLst>
                <a:ext uri="{FF2B5EF4-FFF2-40B4-BE49-F238E27FC236}">
                  <a16:creationId xmlns:a16="http://schemas.microsoft.com/office/drawing/2014/main" id="{0293D2BA-5A43-664B-9D58-CE3D0213EA12}"/>
                </a:ext>
              </a:extLst>
            </xdr:cNvPr>
            <xdr:cNvSpPr txBox="1"/>
          </xdr:nvSpPr>
          <xdr:spPr>
            <a:xfrm>
              <a:off x="8772525" y="889000"/>
              <a:ext cx="294568" cy="183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AR" sz="1100" b="0" i="1">
                            <a:solidFill>
                              <a:schemeClr val="tx1"/>
                            </a:solidFill>
                            <a:effectLst/>
                            <a:latin typeface="Cambria Math" panose="02040503050406030204" pitchFamily="18" charset="0"/>
                            <a:ea typeface="+mn-ea"/>
                            <a:cs typeface="+mn-cs"/>
                          </a:rPr>
                        </m:ctrlPr>
                      </m:sSubPr>
                      <m:e>
                        <m:r>
                          <a:rPr lang="es-AR" sz="1100" b="0" i="1">
                            <a:solidFill>
                              <a:schemeClr val="tx1"/>
                            </a:solidFill>
                            <a:effectLst/>
                            <a:latin typeface="Cambria Math" panose="02040503050406030204" pitchFamily="18" charset="0"/>
                            <a:ea typeface="Cambria Math" panose="02040503050406030204" pitchFamily="18" charset="0"/>
                            <a:cs typeface="+mn-cs"/>
                          </a:rPr>
                          <m:t>𝜎</m:t>
                        </m:r>
                      </m:e>
                      <m:sub>
                        <m:r>
                          <a:rPr lang="es-AR" sz="1100" b="0" i="1">
                            <a:solidFill>
                              <a:schemeClr val="tx1"/>
                            </a:solidFill>
                            <a:effectLst/>
                            <a:latin typeface="Cambria Math" panose="02040503050406030204" pitchFamily="18" charset="0"/>
                            <a:ea typeface="+mn-ea"/>
                            <a:cs typeface="+mn-cs"/>
                          </a:rPr>
                          <m:t>𝑗</m:t>
                        </m:r>
                      </m:sub>
                    </m:sSub>
                    <m:r>
                      <a:rPr lang="es-AR" sz="1100" b="0" i="1">
                        <a:solidFill>
                          <a:schemeClr val="tx1"/>
                        </a:solidFill>
                        <a:effectLst/>
                        <a:latin typeface="Cambria Math" panose="02040503050406030204" pitchFamily="18" charset="0"/>
                        <a:ea typeface="+mn-ea"/>
                        <a:cs typeface="+mn-cs"/>
                      </a:rPr>
                      <m:t>=</m:t>
                    </m:r>
                  </m:oMath>
                </m:oMathPara>
              </a14:m>
              <a:endParaRPr lang="es-AR" sz="1100"/>
            </a:p>
          </xdr:txBody>
        </xdr:sp>
      </mc:Choice>
      <mc:Fallback xmlns="">
        <xdr:sp macro="" textlink="">
          <xdr:nvSpPr>
            <xdr:cNvPr id="116" name="CuadroTexto 7">
              <a:extLst>
                <a:ext uri="{FF2B5EF4-FFF2-40B4-BE49-F238E27FC236}">
                  <a16:creationId xmlns:a16="http://schemas.microsoft.com/office/drawing/2014/main" id="{0293D2BA-5A43-664B-9D58-CE3D0213EA12}"/>
                </a:ext>
              </a:extLst>
            </xdr:cNvPr>
            <xdr:cNvSpPr txBox="1"/>
          </xdr:nvSpPr>
          <xdr:spPr>
            <a:xfrm>
              <a:off x="8772525" y="889000"/>
              <a:ext cx="294568" cy="183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AR" sz="1100" b="0" i="0">
                  <a:solidFill>
                    <a:schemeClr val="tx1"/>
                  </a:solidFill>
                  <a:effectLst/>
                  <a:latin typeface="Cambria Math" panose="02040503050406030204" pitchFamily="18" charset="0"/>
                  <a:ea typeface="Cambria Math" panose="02040503050406030204" pitchFamily="18" charset="0"/>
                  <a:cs typeface="+mn-cs"/>
                </a:rPr>
                <a:t>𝜎</a:t>
              </a:r>
              <a:r>
                <a:rPr lang="es-AR" sz="1100" b="0" i="0">
                  <a:solidFill>
                    <a:schemeClr val="tx1"/>
                  </a:solidFill>
                  <a:effectLst/>
                  <a:latin typeface="Cambria Math" panose="02040503050406030204" pitchFamily="18" charset="0"/>
                  <a:ea typeface="+mn-ea"/>
                  <a:cs typeface="+mn-cs"/>
                </a:rPr>
                <a:t>_𝑗=</a:t>
              </a:r>
              <a:endParaRPr lang="es-AR" sz="1100"/>
            </a:p>
          </xdr:txBody>
        </xdr:sp>
      </mc:Fallback>
    </mc:AlternateContent>
    <xdr:clientData/>
  </xdr:oneCellAnchor>
  <xdr:oneCellAnchor>
    <xdr:from>
      <xdr:col>8</xdr:col>
      <xdr:colOff>114300</xdr:colOff>
      <xdr:row>84</xdr:row>
      <xdr:rowOff>23812</xdr:rowOff>
    </xdr:from>
    <xdr:ext cx="853503" cy="175369"/>
    <mc:AlternateContent xmlns:mc="http://schemas.openxmlformats.org/markup-compatibility/2006" xmlns:a14="http://schemas.microsoft.com/office/drawing/2010/main">
      <mc:Choice Requires="a14">
        <xdr:sp macro="" textlink="">
          <xdr:nvSpPr>
            <xdr:cNvPr id="117" name="CuadroTexto 8">
              <a:extLst>
                <a:ext uri="{FF2B5EF4-FFF2-40B4-BE49-F238E27FC236}">
                  <a16:creationId xmlns:a16="http://schemas.microsoft.com/office/drawing/2014/main" id="{8A1AD504-2102-7148-956F-7455DDD9DFA9}"/>
                </a:ext>
              </a:extLst>
            </xdr:cNvPr>
            <xdr:cNvSpPr txBox="1"/>
          </xdr:nvSpPr>
          <xdr:spPr>
            <a:xfrm>
              <a:off x="8534400" y="1865312"/>
              <a:ext cx="853503"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s-AR" sz="1100" i="1">
                            <a:latin typeface="Cambria Math" panose="02040503050406030204" pitchFamily="18" charset="0"/>
                          </a:rPr>
                        </m:ctrlPr>
                      </m:sSupPr>
                      <m:e>
                        <m:d>
                          <m:dPr>
                            <m:ctrlPr>
                              <a:rPr lang="es-AR" sz="1100" i="1">
                                <a:solidFill>
                                  <a:schemeClr val="tx1"/>
                                </a:solidFill>
                                <a:effectLst/>
                                <a:latin typeface="Cambria Math" panose="02040503050406030204" pitchFamily="18" charset="0"/>
                                <a:ea typeface="+mn-ea"/>
                                <a:cs typeface="+mn-cs"/>
                              </a:rPr>
                            </m:ctrlPr>
                          </m:dPr>
                          <m:e>
                            <m:sSub>
                              <m:sSubPr>
                                <m:ctrlPr>
                                  <a:rPr lang="es-AR" sz="1100" i="1">
                                    <a:solidFill>
                                      <a:schemeClr val="tx1"/>
                                    </a:solidFill>
                                    <a:effectLst/>
                                    <a:latin typeface="Cambria Math" panose="02040503050406030204" pitchFamily="18" charset="0"/>
                                    <a:ea typeface="+mn-ea"/>
                                    <a:cs typeface="+mn-cs"/>
                                  </a:rPr>
                                </m:ctrlPr>
                              </m:sSubPr>
                              <m:e>
                                <m:r>
                                  <a:rPr lang="es-AR" sz="1100" b="0" i="1">
                                    <a:solidFill>
                                      <a:schemeClr val="tx1"/>
                                    </a:solidFill>
                                    <a:effectLst/>
                                    <a:latin typeface="Cambria Math" panose="02040503050406030204" pitchFamily="18" charset="0"/>
                                    <a:ea typeface="+mn-ea"/>
                                    <a:cs typeface="+mn-cs"/>
                                  </a:rPr>
                                  <m:t>𝑅</m:t>
                                </m:r>
                              </m:e>
                              <m:sub>
                                <m:r>
                                  <a:rPr lang="es-AR" sz="1100" b="0" i="1">
                                    <a:solidFill>
                                      <a:schemeClr val="tx1"/>
                                    </a:solidFill>
                                    <a:effectLst/>
                                    <a:latin typeface="Cambria Math" panose="02040503050406030204" pitchFamily="18" charset="0"/>
                                    <a:ea typeface="+mn-ea"/>
                                    <a:cs typeface="+mn-cs"/>
                                  </a:rPr>
                                  <m:t>𝑖</m:t>
                                </m:r>
                              </m:sub>
                            </m:sSub>
                            <m:r>
                              <a:rPr lang="es-AR" sz="1100" b="0" i="1">
                                <a:solidFill>
                                  <a:schemeClr val="tx1"/>
                                </a:solidFill>
                                <a:effectLst/>
                                <a:latin typeface="Cambria Math" panose="02040503050406030204" pitchFamily="18" charset="0"/>
                                <a:ea typeface="+mn-ea"/>
                                <a:cs typeface="+mn-cs"/>
                              </a:rPr>
                              <m:t>−</m:t>
                            </m:r>
                            <m:r>
                              <a:rPr lang="es-AR" sz="1100" b="0" i="1">
                                <a:solidFill>
                                  <a:schemeClr val="tx1"/>
                                </a:solidFill>
                                <a:effectLst/>
                                <a:latin typeface="Cambria Math" panose="02040503050406030204" pitchFamily="18" charset="0"/>
                                <a:ea typeface="+mn-ea"/>
                                <a:cs typeface="+mn-cs"/>
                              </a:rPr>
                              <m:t>𝐸</m:t>
                            </m:r>
                            <m:r>
                              <a:rPr lang="es-AR" sz="1100" b="0" i="1">
                                <a:solidFill>
                                  <a:schemeClr val="tx1"/>
                                </a:solidFill>
                                <a:effectLst/>
                                <a:latin typeface="Cambria Math" panose="02040503050406030204" pitchFamily="18" charset="0"/>
                                <a:ea typeface="+mn-ea"/>
                                <a:cs typeface="+mn-cs"/>
                              </a:rPr>
                              <m:t>(</m:t>
                            </m:r>
                            <m:sSub>
                              <m:sSubPr>
                                <m:ctrlPr>
                                  <a:rPr lang="es-AR" sz="1100" b="0" i="1">
                                    <a:solidFill>
                                      <a:schemeClr val="tx1"/>
                                    </a:solidFill>
                                    <a:effectLst/>
                                    <a:latin typeface="Cambria Math" panose="02040503050406030204" pitchFamily="18" charset="0"/>
                                    <a:ea typeface="+mn-ea"/>
                                    <a:cs typeface="+mn-cs"/>
                                  </a:rPr>
                                </m:ctrlPr>
                              </m:sSubPr>
                              <m:e>
                                <m:r>
                                  <a:rPr lang="es-AR" sz="1100" b="0" i="1">
                                    <a:solidFill>
                                      <a:schemeClr val="tx1"/>
                                    </a:solidFill>
                                    <a:effectLst/>
                                    <a:latin typeface="Cambria Math" panose="02040503050406030204" pitchFamily="18" charset="0"/>
                                    <a:ea typeface="+mn-ea"/>
                                    <a:cs typeface="+mn-cs"/>
                                  </a:rPr>
                                  <m:t>𝑅</m:t>
                                </m:r>
                              </m:e>
                              <m:sub>
                                <m:r>
                                  <a:rPr lang="es-AR" sz="1100" b="0" i="1">
                                    <a:solidFill>
                                      <a:schemeClr val="tx1"/>
                                    </a:solidFill>
                                    <a:effectLst/>
                                    <a:latin typeface="Cambria Math" panose="02040503050406030204" pitchFamily="18" charset="0"/>
                                    <a:ea typeface="+mn-ea"/>
                                    <a:cs typeface="+mn-cs"/>
                                  </a:rPr>
                                  <m:t>𝑖</m:t>
                                </m:r>
                              </m:sub>
                            </m:sSub>
                            <m:r>
                              <a:rPr lang="es-AR" sz="1100" b="0" i="1">
                                <a:solidFill>
                                  <a:schemeClr val="tx1"/>
                                </a:solidFill>
                                <a:effectLst/>
                                <a:latin typeface="Cambria Math" panose="02040503050406030204" pitchFamily="18" charset="0"/>
                                <a:ea typeface="+mn-ea"/>
                                <a:cs typeface="+mn-cs"/>
                              </a:rPr>
                              <m:t>)</m:t>
                            </m:r>
                          </m:e>
                        </m:d>
                      </m:e>
                      <m:sup>
                        <m:r>
                          <a:rPr lang="es-AR" sz="1100" b="0" i="1">
                            <a:latin typeface="Cambria Math" panose="02040503050406030204" pitchFamily="18" charset="0"/>
                          </a:rPr>
                          <m:t>2</m:t>
                        </m:r>
                      </m:sup>
                    </m:sSup>
                  </m:oMath>
                </m:oMathPara>
              </a14:m>
              <a:endParaRPr lang="es-AR" sz="1100"/>
            </a:p>
          </xdr:txBody>
        </xdr:sp>
      </mc:Choice>
      <mc:Fallback xmlns="">
        <xdr:sp macro="" textlink="">
          <xdr:nvSpPr>
            <xdr:cNvPr id="117" name="CuadroTexto 8">
              <a:extLst>
                <a:ext uri="{FF2B5EF4-FFF2-40B4-BE49-F238E27FC236}">
                  <a16:creationId xmlns:a16="http://schemas.microsoft.com/office/drawing/2014/main" id="{8A1AD504-2102-7148-956F-7455DDD9DFA9}"/>
                </a:ext>
              </a:extLst>
            </xdr:cNvPr>
            <xdr:cNvSpPr txBox="1"/>
          </xdr:nvSpPr>
          <xdr:spPr>
            <a:xfrm>
              <a:off x="8534400" y="1865312"/>
              <a:ext cx="853503"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AR" sz="1100" i="0">
                  <a:solidFill>
                    <a:schemeClr val="tx1"/>
                  </a:solidFill>
                  <a:effectLst/>
                  <a:latin typeface="Cambria Math" panose="02040503050406030204" pitchFamily="18" charset="0"/>
                  <a:ea typeface="+mn-ea"/>
                  <a:cs typeface="+mn-cs"/>
                </a:rPr>
                <a:t>(</a:t>
              </a:r>
              <a:r>
                <a:rPr lang="es-AR" sz="1100" b="0" i="0">
                  <a:solidFill>
                    <a:schemeClr val="tx1"/>
                  </a:solidFill>
                  <a:effectLst/>
                  <a:latin typeface="Cambria Math" panose="02040503050406030204" pitchFamily="18" charset="0"/>
                  <a:ea typeface="+mn-ea"/>
                  <a:cs typeface="+mn-cs"/>
                </a:rPr>
                <a:t>𝑅_𝑖−𝐸(𝑅_𝑖))^</a:t>
              </a:r>
              <a:r>
                <a:rPr lang="es-AR" sz="1100" b="0" i="0">
                  <a:latin typeface="Cambria Math" panose="02040503050406030204" pitchFamily="18" charset="0"/>
                </a:rPr>
                <a:t>2</a:t>
              </a:r>
              <a:endParaRPr lang="es-AR" sz="1100"/>
            </a:p>
          </xdr:txBody>
        </xdr:sp>
      </mc:Fallback>
    </mc:AlternateContent>
    <xdr:clientData/>
  </xdr:oneCellAnchor>
  <xdr:oneCellAnchor>
    <xdr:from>
      <xdr:col>9</xdr:col>
      <xdr:colOff>158750</xdr:colOff>
      <xdr:row>83</xdr:row>
      <xdr:rowOff>161925</xdr:rowOff>
    </xdr:from>
    <xdr:ext cx="862608" cy="228460"/>
    <mc:AlternateContent xmlns:mc="http://schemas.openxmlformats.org/markup-compatibility/2006" xmlns:a14="http://schemas.microsoft.com/office/drawing/2010/main">
      <mc:Choice Requires="a14">
        <xdr:sp macro="" textlink="">
          <xdr:nvSpPr>
            <xdr:cNvPr id="118" name="CuadroTexto 9">
              <a:extLst>
                <a:ext uri="{FF2B5EF4-FFF2-40B4-BE49-F238E27FC236}">
                  <a16:creationId xmlns:a16="http://schemas.microsoft.com/office/drawing/2014/main" id="{707BBB8B-993D-C84A-BA93-10574B74B476}"/>
                </a:ext>
              </a:extLst>
            </xdr:cNvPr>
            <xdr:cNvSpPr txBox="1"/>
          </xdr:nvSpPr>
          <xdr:spPr>
            <a:xfrm>
              <a:off x="8154670" y="17261205"/>
              <a:ext cx="862608" cy="2284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s-AR" sz="1100" i="1">
                            <a:latin typeface="Cambria Math" panose="02040503050406030204" pitchFamily="18" charset="0"/>
                          </a:rPr>
                        </m:ctrlPr>
                      </m:sSupPr>
                      <m:e>
                        <m:d>
                          <m:dPr>
                            <m:ctrlPr>
                              <a:rPr lang="es-AR" sz="1100" i="1">
                                <a:solidFill>
                                  <a:schemeClr val="tx1"/>
                                </a:solidFill>
                                <a:effectLst/>
                                <a:latin typeface="Cambria Math" panose="02040503050406030204" pitchFamily="18" charset="0"/>
                                <a:ea typeface="+mn-ea"/>
                                <a:cs typeface="+mn-cs"/>
                              </a:rPr>
                            </m:ctrlPr>
                          </m:dPr>
                          <m:e>
                            <m:sSub>
                              <m:sSubPr>
                                <m:ctrlPr>
                                  <a:rPr lang="es-AR" sz="1100" i="1">
                                    <a:solidFill>
                                      <a:schemeClr val="tx1"/>
                                    </a:solidFill>
                                    <a:effectLst/>
                                    <a:latin typeface="Cambria Math" panose="02040503050406030204" pitchFamily="18" charset="0"/>
                                    <a:ea typeface="+mn-ea"/>
                                    <a:cs typeface="+mn-cs"/>
                                  </a:rPr>
                                </m:ctrlPr>
                              </m:sSubPr>
                              <m:e>
                                <m:r>
                                  <a:rPr lang="es-AR" sz="1100" b="0" i="1">
                                    <a:solidFill>
                                      <a:schemeClr val="tx1"/>
                                    </a:solidFill>
                                    <a:effectLst/>
                                    <a:latin typeface="Cambria Math" panose="02040503050406030204" pitchFamily="18" charset="0"/>
                                    <a:ea typeface="+mn-ea"/>
                                    <a:cs typeface="+mn-cs"/>
                                  </a:rPr>
                                  <m:t>𝑅</m:t>
                                </m:r>
                              </m:e>
                              <m:sub>
                                <m:r>
                                  <a:rPr lang="es-AR" sz="1100" b="0" i="1">
                                    <a:solidFill>
                                      <a:schemeClr val="tx1"/>
                                    </a:solidFill>
                                    <a:effectLst/>
                                    <a:latin typeface="Cambria Math" panose="02040503050406030204" pitchFamily="18" charset="0"/>
                                    <a:ea typeface="+mn-ea"/>
                                    <a:cs typeface="+mn-cs"/>
                                  </a:rPr>
                                  <m:t>𝑗</m:t>
                                </m:r>
                              </m:sub>
                            </m:sSub>
                            <m:r>
                              <a:rPr lang="es-AR" sz="1100" b="0" i="1">
                                <a:solidFill>
                                  <a:schemeClr val="tx1"/>
                                </a:solidFill>
                                <a:effectLst/>
                                <a:latin typeface="Cambria Math" panose="02040503050406030204" pitchFamily="18" charset="0"/>
                                <a:ea typeface="+mn-ea"/>
                                <a:cs typeface="+mn-cs"/>
                              </a:rPr>
                              <m:t>−</m:t>
                            </m:r>
                            <m:r>
                              <a:rPr lang="es-AR" sz="1100" b="0" i="1">
                                <a:solidFill>
                                  <a:schemeClr val="tx1"/>
                                </a:solidFill>
                                <a:effectLst/>
                                <a:latin typeface="Cambria Math" panose="02040503050406030204" pitchFamily="18" charset="0"/>
                                <a:ea typeface="+mn-ea"/>
                                <a:cs typeface="+mn-cs"/>
                              </a:rPr>
                              <m:t>𝐸</m:t>
                            </m:r>
                            <m:r>
                              <a:rPr lang="es-AR" sz="1100" b="0" i="1">
                                <a:solidFill>
                                  <a:schemeClr val="tx1"/>
                                </a:solidFill>
                                <a:effectLst/>
                                <a:latin typeface="Cambria Math" panose="02040503050406030204" pitchFamily="18" charset="0"/>
                                <a:ea typeface="+mn-ea"/>
                                <a:cs typeface="+mn-cs"/>
                              </a:rPr>
                              <m:t>(</m:t>
                            </m:r>
                            <m:sSub>
                              <m:sSubPr>
                                <m:ctrlPr>
                                  <a:rPr lang="es-AR" sz="1100" b="0" i="1">
                                    <a:solidFill>
                                      <a:schemeClr val="tx1"/>
                                    </a:solidFill>
                                    <a:effectLst/>
                                    <a:latin typeface="Cambria Math" panose="02040503050406030204" pitchFamily="18" charset="0"/>
                                    <a:ea typeface="+mn-ea"/>
                                    <a:cs typeface="+mn-cs"/>
                                  </a:rPr>
                                </m:ctrlPr>
                              </m:sSubPr>
                              <m:e>
                                <m:r>
                                  <a:rPr lang="es-AR" sz="1100" b="0" i="1">
                                    <a:solidFill>
                                      <a:schemeClr val="tx1"/>
                                    </a:solidFill>
                                    <a:effectLst/>
                                    <a:latin typeface="Cambria Math" panose="02040503050406030204" pitchFamily="18" charset="0"/>
                                    <a:ea typeface="+mn-ea"/>
                                    <a:cs typeface="+mn-cs"/>
                                  </a:rPr>
                                  <m:t>𝑅</m:t>
                                </m:r>
                              </m:e>
                              <m:sub>
                                <m:r>
                                  <a:rPr lang="es-AR" sz="1100" b="0" i="1">
                                    <a:solidFill>
                                      <a:schemeClr val="tx1"/>
                                    </a:solidFill>
                                    <a:effectLst/>
                                    <a:latin typeface="Cambria Math" panose="02040503050406030204" pitchFamily="18" charset="0"/>
                                    <a:ea typeface="+mn-ea"/>
                                    <a:cs typeface="+mn-cs"/>
                                  </a:rPr>
                                  <m:t>𝑗</m:t>
                                </m:r>
                              </m:sub>
                            </m:sSub>
                            <m:r>
                              <a:rPr lang="es-AR" sz="1100" b="0" i="1">
                                <a:solidFill>
                                  <a:schemeClr val="tx1"/>
                                </a:solidFill>
                                <a:effectLst/>
                                <a:latin typeface="Cambria Math" panose="02040503050406030204" pitchFamily="18" charset="0"/>
                                <a:ea typeface="+mn-ea"/>
                                <a:cs typeface="+mn-cs"/>
                              </a:rPr>
                              <m:t>)</m:t>
                            </m:r>
                          </m:e>
                        </m:d>
                      </m:e>
                      <m:sup>
                        <m:r>
                          <a:rPr lang="es-AR" sz="1100" b="0" i="1">
                            <a:latin typeface="Cambria Math" panose="02040503050406030204" pitchFamily="18" charset="0"/>
                          </a:rPr>
                          <m:t>2</m:t>
                        </m:r>
                      </m:sup>
                    </m:sSup>
                  </m:oMath>
                </m:oMathPara>
              </a14:m>
              <a:endParaRPr lang="es-AR" sz="1100"/>
            </a:p>
          </xdr:txBody>
        </xdr:sp>
      </mc:Choice>
      <mc:Fallback xmlns="">
        <xdr:sp macro="" textlink="">
          <xdr:nvSpPr>
            <xdr:cNvPr id="118" name="CuadroTexto 9">
              <a:extLst>
                <a:ext uri="{FF2B5EF4-FFF2-40B4-BE49-F238E27FC236}">
                  <a16:creationId xmlns:a16="http://schemas.microsoft.com/office/drawing/2014/main" id="{707BBB8B-993D-C84A-BA93-10574B74B476}"/>
                </a:ext>
              </a:extLst>
            </xdr:cNvPr>
            <xdr:cNvSpPr txBox="1"/>
          </xdr:nvSpPr>
          <xdr:spPr>
            <a:xfrm>
              <a:off x="8154670" y="17261205"/>
              <a:ext cx="862608" cy="2284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AR" sz="1100" i="0">
                  <a:solidFill>
                    <a:schemeClr val="tx1"/>
                  </a:solidFill>
                  <a:effectLst/>
                  <a:latin typeface="Cambria Math" panose="02040503050406030204" pitchFamily="18" charset="0"/>
                  <a:ea typeface="+mn-ea"/>
                  <a:cs typeface="+mn-cs"/>
                </a:rPr>
                <a:t>(</a:t>
              </a:r>
              <a:r>
                <a:rPr lang="es-AR" sz="1100" b="0" i="0">
                  <a:solidFill>
                    <a:schemeClr val="tx1"/>
                  </a:solidFill>
                  <a:effectLst/>
                  <a:latin typeface="Cambria Math" panose="02040503050406030204" pitchFamily="18" charset="0"/>
                  <a:ea typeface="+mn-ea"/>
                  <a:cs typeface="+mn-cs"/>
                </a:rPr>
                <a:t>𝑅_𝑗−𝐸(𝑅_𝑗))^</a:t>
              </a:r>
              <a:r>
                <a:rPr lang="es-AR" sz="1100" b="0" i="0">
                  <a:latin typeface="Cambria Math" panose="02040503050406030204" pitchFamily="18" charset="0"/>
                </a:rPr>
                <a:t>2</a:t>
              </a:r>
              <a:endParaRPr lang="es-AR" sz="1100"/>
            </a:p>
          </xdr:txBody>
        </xdr:sp>
      </mc:Fallback>
    </mc:AlternateContent>
    <xdr:clientData/>
  </xdr:oneCellAnchor>
  <xdr:oneCellAnchor>
    <xdr:from>
      <xdr:col>8</xdr:col>
      <xdr:colOff>314325</xdr:colOff>
      <xdr:row>80</xdr:row>
      <xdr:rowOff>0</xdr:rowOff>
    </xdr:from>
    <xdr:ext cx="343171" cy="183192"/>
    <mc:AlternateContent xmlns:mc="http://schemas.openxmlformats.org/markup-compatibility/2006" xmlns:a14="http://schemas.microsoft.com/office/drawing/2010/main">
      <mc:Choice Requires="a14">
        <xdr:sp macro="" textlink="">
          <xdr:nvSpPr>
            <xdr:cNvPr id="119" name="CuadroTexto 10">
              <a:extLst>
                <a:ext uri="{FF2B5EF4-FFF2-40B4-BE49-F238E27FC236}">
                  <a16:creationId xmlns:a16="http://schemas.microsoft.com/office/drawing/2014/main" id="{6ACA83E5-F91C-7A4B-812D-F862FF8BEF5C}"/>
                </a:ext>
              </a:extLst>
            </xdr:cNvPr>
            <xdr:cNvSpPr txBox="1"/>
          </xdr:nvSpPr>
          <xdr:spPr>
            <a:xfrm>
              <a:off x="8734425" y="1079500"/>
              <a:ext cx="343171" cy="183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AR" sz="1100" b="0" i="1">
                            <a:solidFill>
                              <a:schemeClr val="tx1"/>
                            </a:solidFill>
                            <a:effectLst/>
                            <a:latin typeface="Cambria Math" panose="02040503050406030204" pitchFamily="18" charset="0"/>
                            <a:ea typeface="+mn-ea"/>
                            <a:cs typeface="+mn-cs"/>
                          </a:rPr>
                        </m:ctrlPr>
                      </m:sSubPr>
                      <m:e>
                        <m:r>
                          <a:rPr lang="es-AR" sz="1100" b="0" i="1">
                            <a:solidFill>
                              <a:schemeClr val="tx1"/>
                            </a:solidFill>
                            <a:effectLst/>
                            <a:latin typeface="Cambria Math" panose="02040503050406030204" pitchFamily="18" charset="0"/>
                            <a:ea typeface="Cambria Math" panose="02040503050406030204" pitchFamily="18" charset="0"/>
                            <a:cs typeface="+mn-cs"/>
                          </a:rPr>
                          <m:t>𝜎</m:t>
                        </m:r>
                      </m:e>
                      <m:sub>
                        <m:r>
                          <a:rPr lang="es-AR" sz="1100" b="0" i="1">
                            <a:solidFill>
                              <a:schemeClr val="tx1"/>
                            </a:solidFill>
                            <a:effectLst/>
                            <a:latin typeface="Cambria Math" panose="02040503050406030204" pitchFamily="18" charset="0"/>
                            <a:ea typeface="+mn-ea"/>
                            <a:cs typeface="+mn-cs"/>
                          </a:rPr>
                          <m:t>𝑖𝑗</m:t>
                        </m:r>
                      </m:sub>
                    </m:sSub>
                    <m:r>
                      <a:rPr lang="es-AR" sz="1100" b="0" i="1">
                        <a:solidFill>
                          <a:schemeClr val="tx1"/>
                        </a:solidFill>
                        <a:effectLst/>
                        <a:latin typeface="Cambria Math" panose="02040503050406030204" pitchFamily="18" charset="0"/>
                        <a:ea typeface="+mn-ea"/>
                        <a:cs typeface="+mn-cs"/>
                      </a:rPr>
                      <m:t>=</m:t>
                    </m:r>
                  </m:oMath>
                </m:oMathPara>
              </a14:m>
              <a:endParaRPr lang="es-AR" sz="1100"/>
            </a:p>
          </xdr:txBody>
        </xdr:sp>
      </mc:Choice>
      <mc:Fallback xmlns="">
        <xdr:sp macro="" textlink="">
          <xdr:nvSpPr>
            <xdr:cNvPr id="119" name="CuadroTexto 10">
              <a:extLst>
                <a:ext uri="{FF2B5EF4-FFF2-40B4-BE49-F238E27FC236}">
                  <a16:creationId xmlns:a16="http://schemas.microsoft.com/office/drawing/2014/main" id="{6ACA83E5-F91C-7A4B-812D-F862FF8BEF5C}"/>
                </a:ext>
              </a:extLst>
            </xdr:cNvPr>
            <xdr:cNvSpPr txBox="1"/>
          </xdr:nvSpPr>
          <xdr:spPr>
            <a:xfrm>
              <a:off x="8734425" y="1079500"/>
              <a:ext cx="343171" cy="183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AR" sz="1100" b="0" i="0">
                  <a:solidFill>
                    <a:schemeClr val="tx1"/>
                  </a:solidFill>
                  <a:effectLst/>
                  <a:latin typeface="Cambria Math" panose="02040503050406030204" pitchFamily="18" charset="0"/>
                  <a:ea typeface="Cambria Math" panose="02040503050406030204" pitchFamily="18" charset="0"/>
                  <a:cs typeface="+mn-cs"/>
                </a:rPr>
                <a:t>𝜎</a:t>
              </a:r>
              <a:r>
                <a:rPr lang="es-AR" sz="1100" b="0" i="0">
                  <a:solidFill>
                    <a:schemeClr val="tx1"/>
                  </a:solidFill>
                  <a:effectLst/>
                  <a:latin typeface="Cambria Math" panose="02040503050406030204" pitchFamily="18" charset="0"/>
                  <a:ea typeface="+mn-ea"/>
                  <a:cs typeface="+mn-cs"/>
                </a:rPr>
                <a:t>_𝑖𝑗=</a:t>
              </a:r>
              <a:endParaRPr lang="es-AR" sz="1100"/>
            </a:p>
          </xdr:txBody>
        </xdr:sp>
      </mc:Fallback>
    </mc:AlternateContent>
    <xdr:clientData/>
  </xdr:oneCellAnchor>
  <xdr:oneCellAnchor>
    <xdr:from>
      <xdr:col>10</xdr:col>
      <xdr:colOff>222885</xdr:colOff>
      <xdr:row>83</xdr:row>
      <xdr:rowOff>185737</xdr:rowOff>
    </xdr:from>
    <xdr:ext cx="1544462" cy="197426"/>
    <mc:AlternateContent xmlns:mc="http://schemas.openxmlformats.org/markup-compatibility/2006" xmlns:a14="http://schemas.microsoft.com/office/drawing/2010/main">
      <mc:Choice Requires="a14">
        <xdr:sp macro="" textlink="">
          <xdr:nvSpPr>
            <xdr:cNvPr id="120" name="CuadroTexto 11">
              <a:extLst>
                <a:ext uri="{FF2B5EF4-FFF2-40B4-BE49-F238E27FC236}">
                  <a16:creationId xmlns:a16="http://schemas.microsoft.com/office/drawing/2014/main" id="{C9C53E48-2477-F648-BB35-D4755E54F25A}"/>
                </a:ext>
              </a:extLst>
            </xdr:cNvPr>
            <xdr:cNvSpPr txBox="1"/>
          </xdr:nvSpPr>
          <xdr:spPr>
            <a:xfrm>
              <a:off x="9041765" y="17285017"/>
              <a:ext cx="1544462" cy="1974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d>
                      <m:dPr>
                        <m:ctrlPr>
                          <a:rPr lang="es-AR" sz="1100" i="1">
                            <a:latin typeface="Cambria Math" panose="02040503050406030204" pitchFamily="18" charset="0"/>
                          </a:rPr>
                        </m:ctrlPr>
                      </m:dPr>
                      <m:e>
                        <m:sSub>
                          <m:sSubPr>
                            <m:ctrlPr>
                              <a:rPr lang="es-AR" sz="1100" i="1">
                                <a:solidFill>
                                  <a:schemeClr val="tx1"/>
                                </a:solidFill>
                                <a:effectLst/>
                                <a:latin typeface="Cambria Math" panose="02040503050406030204" pitchFamily="18" charset="0"/>
                                <a:ea typeface="+mn-ea"/>
                                <a:cs typeface="+mn-cs"/>
                              </a:rPr>
                            </m:ctrlPr>
                          </m:sSubPr>
                          <m:e>
                            <m:r>
                              <a:rPr lang="es-AR" sz="1100" b="0" i="1">
                                <a:solidFill>
                                  <a:schemeClr val="tx1"/>
                                </a:solidFill>
                                <a:effectLst/>
                                <a:latin typeface="Cambria Math" panose="02040503050406030204" pitchFamily="18" charset="0"/>
                                <a:ea typeface="+mn-ea"/>
                                <a:cs typeface="+mn-cs"/>
                              </a:rPr>
                              <m:t>𝑅</m:t>
                            </m:r>
                          </m:e>
                          <m:sub>
                            <m:r>
                              <a:rPr lang="es-AR" sz="1100" b="0" i="1">
                                <a:solidFill>
                                  <a:schemeClr val="tx1"/>
                                </a:solidFill>
                                <a:effectLst/>
                                <a:latin typeface="Cambria Math" panose="02040503050406030204" pitchFamily="18" charset="0"/>
                                <a:ea typeface="+mn-ea"/>
                                <a:cs typeface="+mn-cs"/>
                              </a:rPr>
                              <m:t>𝑖</m:t>
                            </m:r>
                          </m:sub>
                        </m:sSub>
                        <m:r>
                          <a:rPr lang="es-AR" sz="1100" b="0" i="1">
                            <a:solidFill>
                              <a:schemeClr val="tx1"/>
                            </a:solidFill>
                            <a:effectLst/>
                            <a:latin typeface="Cambria Math" panose="02040503050406030204" pitchFamily="18" charset="0"/>
                            <a:ea typeface="+mn-ea"/>
                            <a:cs typeface="+mn-cs"/>
                          </a:rPr>
                          <m:t>−</m:t>
                        </m:r>
                        <m:r>
                          <a:rPr lang="es-AR" sz="1100" b="0" i="1">
                            <a:solidFill>
                              <a:schemeClr val="tx1"/>
                            </a:solidFill>
                            <a:effectLst/>
                            <a:latin typeface="Cambria Math" panose="02040503050406030204" pitchFamily="18" charset="0"/>
                            <a:ea typeface="+mn-ea"/>
                            <a:cs typeface="+mn-cs"/>
                          </a:rPr>
                          <m:t>𝐸</m:t>
                        </m:r>
                        <m:r>
                          <a:rPr lang="es-AR" sz="1100" b="0" i="1">
                            <a:solidFill>
                              <a:schemeClr val="tx1"/>
                            </a:solidFill>
                            <a:effectLst/>
                            <a:latin typeface="Cambria Math" panose="02040503050406030204" pitchFamily="18" charset="0"/>
                            <a:ea typeface="+mn-ea"/>
                            <a:cs typeface="+mn-cs"/>
                          </a:rPr>
                          <m:t>(</m:t>
                        </m:r>
                        <m:sSub>
                          <m:sSubPr>
                            <m:ctrlPr>
                              <a:rPr lang="es-AR" sz="1100" b="0" i="1">
                                <a:solidFill>
                                  <a:schemeClr val="tx1"/>
                                </a:solidFill>
                                <a:effectLst/>
                                <a:latin typeface="Cambria Math" panose="02040503050406030204" pitchFamily="18" charset="0"/>
                                <a:ea typeface="+mn-ea"/>
                                <a:cs typeface="+mn-cs"/>
                              </a:rPr>
                            </m:ctrlPr>
                          </m:sSubPr>
                          <m:e>
                            <m:r>
                              <a:rPr lang="es-AR" sz="1100" b="0" i="1">
                                <a:solidFill>
                                  <a:schemeClr val="tx1"/>
                                </a:solidFill>
                                <a:effectLst/>
                                <a:latin typeface="Cambria Math" panose="02040503050406030204" pitchFamily="18" charset="0"/>
                                <a:ea typeface="+mn-ea"/>
                                <a:cs typeface="+mn-cs"/>
                              </a:rPr>
                              <m:t>𝑅</m:t>
                            </m:r>
                          </m:e>
                          <m:sub>
                            <m:r>
                              <a:rPr lang="es-AR" sz="1100" b="0" i="1">
                                <a:solidFill>
                                  <a:schemeClr val="tx1"/>
                                </a:solidFill>
                                <a:effectLst/>
                                <a:latin typeface="Cambria Math" panose="02040503050406030204" pitchFamily="18" charset="0"/>
                                <a:ea typeface="+mn-ea"/>
                                <a:cs typeface="+mn-cs"/>
                              </a:rPr>
                              <m:t>𝑖</m:t>
                            </m:r>
                          </m:sub>
                        </m:sSub>
                        <m:r>
                          <a:rPr lang="es-AR" sz="1100" b="0" i="1">
                            <a:solidFill>
                              <a:schemeClr val="tx1"/>
                            </a:solidFill>
                            <a:effectLst/>
                            <a:latin typeface="Cambria Math" panose="02040503050406030204" pitchFamily="18" charset="0"/>
                            <a:ea typeface="+mn-ea"/>
                            <a:cs typeface="+mn-cs"/>
                          </a:rPr>
                          <m:t>)</m:t>
                        </m:r>
                      </m:e>
                    </m:d>
                    <m:d>
                      <m:dPr>
                        <m:ctrlPr>
                          <a:rPr lang="es-AR" sz="1100" i="1">
                            <a:latin typeface="Cambria Math" panose="02040503050406030204" pitchFamily="18" charset="0"/>
                          </a:rPr>
                        </m:ctrlPr>
                      </m:dPr>
                      <m:e>
                        <m:sSub>
                          <m:sSubPr>
                            <m:ctrlPr>
                              <a:rPr lang="es-AR" sz="1100" i="1">
                                <a:solidFill>
                                  <a:schemeClr val="tx1"/>
                                </a:solidFill>
                                <a:effectLst/>
                                <a:latin typeface="Cambria Math" panose="02040503050406030204" pitchFamily="18" charset="0"/>
                                <a:ea typeface="+mn-ea"/>
                                <a:cs typeface="+mn-cs"/>
                              </a:rPr>
                            </m:ctrlPr>
                          </m:sSubPr>
                          <m:e>
                            <m:r>
                              <a:rPr lang="es-AR" sz="1100" b="0" i="1">
                                <a:solidFill>
                                  <a:schemeClr val="tx1"/>
                                </a:solidFill>
                                <a:effectLst/>
                                <a:latin typeface="Cambria Math" panose="02040503050406030204" pitchFamily="18" charset="0"/>
                                <a:ea typeface="+mn-ea"/>
                                <a:cs typeface="+mn-cs"/>
                              </a:rPr>
                              <m:t>𝑅</m:t>
                            </m:r>
                          </m:e>
                          <m:sub>
                            <m:r>
                              <a:rPr lang="es-AR" sz="1100" b="0" i="1">
                                <a:solidFill>
                                  <a:schemeClr val="tx1"/>
                                </a:solidFill>
                                <a:effectLst/>
                                <a:latin typeface="Cambria Math" panose="02040503050406030204" pitchFamily="18" charset="0"/>
                                <a:ea typeface="+mn-ea"/>
                                <a:cs typeface="+mn-cs"/>
                              </a:rPr>
                              <m:t>𝑗</m:t>
                            </m:r>
                          </m:sub>
                        </m:sSub>
                        <m:r>
                          <a:rPr lang="es-AR" sz="1100" b="0" i="1">
                            <a:solidFill>
                              <a:schemeClr val="tx1"/>
                            </a:solidFill>
                            <a:effectLst/>
                            <a:latin typeface="Cambria Math" panose="02040503050406030204" pitchFamily="18" charset="0"/>
                            <a:ea typeface="+mn-ea"/>
                            <a:cs typeface="+mn-cs"/>
                          </a:rPr>
                          <m:t>−</m:t>
                        </m:r>
                        <m:r>
                          <a:rPr lang="es-AR" sz="1100" b="0" i="1">
                            <a:solidFill>
                              <a:schemeClr val="tx1"/>
                            </a:solidFill>
                            <a:effectLst/>
                            <a:latin typeface="Cambria Math" panose="02040503050406030204" pitchFamily="18" charset="0"/>
                            <a:ea typeface="+mn-ea"/>
                            <a:cs typeface="+mn-cs"/>
                          </a:rPr>
                          <m:t>𝐸</m:t>
                        </m:r>
                        <m:r>
                          <a:rPr lang="es-AR" sz="1100" b="0" i="1">
                            <a:solidFill>
                              <a:schemeClr val="tx1"/>
                            </a:solidFill>
                            <a:effectLst/>
                            <a:latin typeface="Cambria Math" panose="02040503050406030204" pitchFamily="18" charset="0"/>
                            <a:ea typeface="+mn-ea"/>
                            <a:cs typeface="+mn-cs"/>
                          </a:rPr>
                          <m:t>(</m:t>
                        </m:r>
                        <m:sSub>
                          <m:sSubPr>
                            <m:ctrlPr>
                              <a:rPr lang="es-AR" sz="1100" b="0" i="1">
                                <a:solidFill>
                                  <a:schemeClr val="tx1"/>
                                </a:solidFill>
                                <a:effectLst/>
                                <a:latin typeface="Cambria Math" panose="02040503050406030204" pitchFamily="18" charset="0"/>
                                <a:ea typeface="+mn-ea"/>
                                <a:cs typeface="+mn-cs"/>
                              </a:rPr>
                            </m:ctrlPr>
                          </m:sSubPr>
                          <m:e>
                            <m:r>
                              <a:rPr lang="es-AR" sz="1100" b="0" i="1">
                                <a:solidFill>
                                  <a:schemeClr val="tx1"/>
                                </a:solidFill>
                                <a:effectLst/>
                                <a:latin typeface="Cambria Math" panose="02040503050406030204" pitchFamily="18" charset="0"/>
                                <a:ea typeface="+mn-ea"/>
                                <a:cs typeface="+mn-cs"/>
                              </a:rPr>
                              <m:t>𝑅</m:t>
                            </m:r>
                          </m:e>
                          <m:sub>
                            <m:r>
                              <a:rPr lang="es-AR" sz="1100" b="0" i="1">
                                <a:solidFill>
                                  <a:schemeClr val="tx1"/>
                                </a:solidFill>
                                <a:effectLst/>
                                <a:latin typeface="Cambria Math" panose="02040503050406030204" pitchFamily="18" charset="0"/>
                                <a:ea typeface="+mn-ea"/>
                                <a:cs typeface="+mn-cs"/>
                              </a:rPr>
                              <m:t>𝑗</m:t>
                            </m:r>
                          </m:sub>
                        </m:sSub>
                        <m:r>
                          <a:rPr lang="es-AR" sz="1100" b="0" i="1">
                            <a:solidFill>
                              <a:schemeClr val="tx1"/>
                            </a:solidFill>
                            <a:effectLst/>
                            <a:latin typeface="Cambria Math" panose="02040503050406030204" pitchFamily="18" charset="0"/>
                            <a:ea typeface="+mn-ea"/>
                            <a:cs typeface="+mn-cs"/>
                          </a:rPr>
                          <m:t>)</m:t>
                        </m:r>
                      </m:e>
                    </m:d>
                  </m:oMath>
                </m:oMathPara>
              </a14:m>
              <a:endParaRPr lang="es-AR" sz="1100"/>
            </a:p>
          </xdr:txBody>
        </xdr:sp>
      </mc:Choice>
      <mc:Fallback xmlns="">
        <xdr:sp macro="" textlink="">
          <xdr:nvSpPr>
            <xdr:cNvPr id="120" name="CuadroTexto 11">
              <a:extLst>
                <a:ext uri="{FF2B5EF4-FFF2-40B4-BE49-F238E27FC236}">
                  <a16:creationId xmlns:a16="http://schemas.microsoft.com/office/drawing/2014/main" id="{C9C53E48-2477-F648-BB35-D4755E54F25A}"/>
                </a:ext>
              </a:extLst>
            </xdr:cNvPr>
            <xdr:cNvSpPr txBox="1"/>
          </xdr:nvSpPr>
          <xdr:spPr>
            <a:xfrm>
              <a:off x="9041765" y="17285017"/>
              <a:ext cx="1544462" cy="1974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AR" sz="1100" i="0">
                  <a:latin typeface="Cambria Math" panose="02040503050406030204" pitchFamily="18" charset="0"/>
                </a:rPr>
                <a:t>(</a:t>
              </a:r>
              <a:r>
                <a:rPr lang="es-AR" sz="1100" b="0" i="0">
                  <a:solidFill>
                    <a:schemeClr val="tx1"/>
                  </a:solidFill>
                  <a:effectLst/>
                  <a:latin typeface="Cambria Math" panose="02040503050406030204" pitchFamily="18" charset="0"/>
                  <a:ea typeface="+mn-ea"/>
                  <a:cs typeface="+mn-cs"/>
                </a:rPr>
                <a:t>𝑅_𝑖−𝐸(𝑅_𝑖))</a:t>
              </a:r>
              <a:r>
                <a:rPr lang="es-AR" sz="1100" i="0">
                  <a:latin typeface="Cambria Math" panose="02040503050406030204" pitchFamily="18" charset="0"/>
                </a:rPr>
                <a:t>(</a:t>
              </a:r>
              <a:r>
                <a:rPr lang="es-AR" sz="1100" b="0" i="0">
                  <a:solidFill>
                    <a:schemeClr val="tx1"/>
                  </a:solidFill>
                  <a:effectLst/>
                  <a:latin typeface="Cambria Math" panose="02040503050406030204" pitchFamily="18" charset="0"/>
                  <a:ea typeface="+mn-ea"/>
                  <a:cs typeface="+mn-cs"/>
                </a:rPr>
                <a:t>𝑅_𝑗−𝐸(𝑅_𝑗))</a:t>
              </a:r>
              <a:endParaRPr lang="es-AR" sz="1100"/>
            </a:p>
          </xdr:txBody>
        </xdr:sp>
      </mc:Fallback>
    </mc:AlternateContent>
    <xdr:clientData/>
  </xdr:oneCellAnchor>
  <xdr:oneCellAnchor>
    <xdr:from>
      <xdr:col>8</xdr:col>
      <xdr:colOff>314325</xdr:colOff>
      <xdr:row>81</xdr:row>
      <xdr:rowOff>9525</xdr:rowOff>
    </xdr:from>
    <xdr:ext cx="345416" cy="183192"/>
    <mc:AlternateContent xmlns:mc="http://schemas.openxmlformats.org/markup-compatibility/2006" xmlns:a14="http://schemas.microsoft.com/office/drawing/2010/main">
      <mc:Choice Requires="a14">
        <xdr:sp macro="" textlink="">
          <xdr:nvSpPr>
            <xdr:cNvPr id="121" name="CuadroTexto 13">
              <a:extLst>
                <a:ext uri="{FF2B5EF4-FFF2-40B4-BE49-F238E27FC236}">
                  <a16:creationId xmlns:a16="http://schemas.microsoft.com/office/drawing/2014/main" id="{9EC372BD-C023-D44D-B5FF-75B375E6B970}"/>
                </a:ext>
              </a:extLst>
            </xdr:cNvPr>
            <xdr:cNvSpPr txBox="1"/>
          </xdr:nvSpPr>
          <xdr:spPr>
            <a:xfrm>
              <a:off x="8734425" y="1279525"/>
              <a:ext cx="345416" cy="183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AR" sz="1100" b="0" i="1">
                            <a:solidFill>
                              <a:schemeClr val="tx1"/>
                            </a:solidFill>
                            <a:effectLst/>
                            <a:latin typeface="Cambria Math" panose="02040503050406030204" pitchFamily="18" charset="0"/>
                            <a:ea typeface="+mn-ea"/>
                            <a:cs typeface="+mn-cs"/>
                          </a:rPr>
                        </m:ctrlPr>
                      </m:sSubPr>
                      <m:e>
                        <m:r>
                          <a:rPr lang="es-AR" sz="1100" b="0" i="1">
                            <a:solidFill>
                              <a:schemeClr val="tx1"/>
                            </a:solidFill>
                            <a:effectLst/>
                            <a:latin typeface="Cambria Math" panose="02040503050406030204" pitchFamily="18" charset="0"/>
                            <a:ea typeface="Cambria Math" panose="02040503050406030204" pitchFamily="18" charset="0"/>
                            <a:cs typeface="+mn-cs"/>
                          </a:rPr>
                          <m:t>𝜌</m:t>
                        </m:r>
                      </m:e>
                      <m:sub>
                        <m:r>
                          <a:rPr lang="es-AR" sz="1100" b="0" i="1">
                            <a:solidFill>
                              <a:schemeClr val="tx1"/>
                            </a:solidFill>
                            <a:effectLst/>
                            <a:latin typeface="Cambria Math" panose="02040503050406030204" pitchFamily="18" charset="0"/>
                            <a:ea typeface="+mn-ea"/>
                            <a:cs typeface="+mn-cs"/>
                          </a:rPr>
                          <m:t>𝑖𝑗</m:t>
                        </m:r>
                      </m:sub>
                    </m:sSub>
                    <m:r>
                      <a:rPr lang="es-AR" sz="1100" b="0" i="1">
                        <a:solidFill>
                          <a:schemeClr val="tx1"/>
                        </a:solidFill>
                        <a:effectLst/>
                        <a:latin typeface="Cambria Math" panose="02040503050406030204" pitchFamily="18" charset="0"/>
                        <a:ea typeface="+mn-ea"/>
                        <a:cs typeface="+mn-cs"/>
                      </a:rPr>
                      <m:t>=</m:t>
                    </m:r>
                  </m:oMath>
                </m:oMathPara>
              </a14:m>
              <a:endParaRPr lang="es-AR" sz="1100"/>
            </a:p>
          </xdr:txBody>
        </xdr:sp>
      </mc:Choice>
      <mc:Fallback xmlns="">
        <xdr:sp macro="" textlink="">
          <xdr:nvSpPr>
            <xdr:cNvPr id="121" name="CuadroTexto 13">
              <a:extLst>
                <a:ext uri="{FF2B5EF4-FFF2-40B4-BE49-F238E27FC236}">
                  <a16:creationId xmlns:a16="http://schemas.microsoft.com/office/drawing/2014/main" id="{9EC372BD-C023-D44D-B5FF-75B375E6B970}"/>
                </a:ext>
              </a:extLst>
            </xdr:cNvPr>
            <xdr:cNvSpPr txBox="1"/>
          </xdr:nvSpPr>
          <xdr:spPr>
            <a:xfrm>
              <a:off x="8734425" y="1279525"/>
              <a:ext cx="345416" cy="183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AR" sz="1100" b="0" i="0">
                  <a:solidFill>
                    <a:schemeClr val="tx1"/>
                  </a:solidFill>
                  <a:effectLst/>
                  <a:latin typeface="Cambria Math" panose="02040503050406030204" pitchFamily="18" charset="0"/>
                  <a:ea typeface="Cambria Math" panose="02040503050406030204" pitchFamily="18" charset="0"/>
                  <a:cs typeface="+mn-cs"/>
                </a:rPr>
                <a:t>𝜌</a:t>
              </a:r>
              <a:r>
                <a:rPr lang="es-AR" sz="1100" b="0" i="0">
                  <a:solidFill>
                    <a:schemeClr val="tx1"/>
                  </a:solidFill>
                  <a:effectLst/>
                  <a:latin typeface="Cambria Math" panose="02040503050406030204" pitchFamily="18" charset="0"/>
                  <a:ea typeface="+mn-ea"/>
                  <a:cs typeface="+mn-cs"/>
                </a:rPr>
                <a:t>_𝑖𝑗=</a:t>
              </a:r>
              <a:endParaRPr lang="es-AR" sz="1100"/>
            </a:p>
          </xdr:txBody>
        </xdr:sp>
      </mc:Fallback>
    </mc:AlternateContent>
    <xdr:clientData/>
  </xdr:oneCellAnchor>
</xdr:wsDr>
</file>

<file path=xl/drawings/drawing6.xml><?xml version="1.0" encoding="utf-8"?>
<xdr:wsDr xmlns:xdr="http://schemas.openxmlformats.org/drawingml/2006/spreadsheetDrawing" xmlns:a="http://schemas.openxmlformats.org/drawingml/2006/main">
  <xdr:twoCellAnchor editAs="oneCell">
    <xdr:from>
      <xdr:col>0</xdr:col>
      <xdr:colOff>30059</xdr:colOff>
      <xdr:row>3</xdr:row>
      <xdr:rowOff>127753</xdr:rowOff>
    </xdr:from>
    <xdr:to>
      <xdr:col>5</xdr:col>
      <xdr:colOff>0</xdr:colOff>
      <xdr:row>15</xdr:row>
      <xdr:rowOff>105207</xdr:rowOff>
    </xdr:to>
    <xdr:pic>
      <xdr:nvPicPr>
        <xdr:cNvPr id="2" name="Picture 1">
          <a:extLst>
            <a:ext uri="{FF2B5EF4-FFF2-40B4-BE49-F238E27FC236}">
              <a16:creationId xmlns:a16="http://schemas.microsoft.com/office/drawing/2014/main" id="{F1CF25DC-9F4E-7335-3B66-725953D23727}"/>
            </a:ext>
          </a:extLst>
        </xdr:cNvPr>
        <xdr:cNvPicPr>
          <a:picLocks noChangeAspect="1"/>
        </xdr:cNvPicPr>
      </xdr:nvPicPr>
      <xdr:blipFill>
        <a:blip xmlns:r="http://schemas.openxmlformats.org/officeDocument/2006/relationships" r:embed="rId1"/>
        <a:stretch>
          <a:fillRect/>
        </a:stretch>
      </xdr:blipFill>
      <xdr:spPr>
        <a:xfrm>
          <a:off x="30059" y="736451"/>
          <a:ext cx="4103077" cy="2412247"/>
        </a:xfrm>
        <a:prstGeom prst="rect">
          <a:avLst/>
        </a:prstGeom>
      </xdr:spPr>
    </xdr:pic>
    <xdr:clientData/>
  </xdr:twoCellAnchor>
  <xdr:twoCellAnchor editAs="oneCell">
    <xdr:from>
      <xdr:col>0</xdr:col>
      <xdr:colOff>37574</xdr:colOff>
      <xdr:row>19</xdr:row>
      <xdr:rowOff>112720</xdr:rowOff>
    </xdr:from>
    <xdr:to>
      <xdr:col>4</xdr:col>
      <xdr:colOff>821216</xdr:colOff>
      <xdr:row>35</xdr:row>
      <xdr:rowOff>138451</xdr:rowOff>
    </xdr:to>
    <xdr:pic>
      <xdr:nvPicPr>
        <xdr:cNvPr id="3" name="Picture 2">
          <a:extLst>
            <a:ext uri="{FF2B5EF4-FFF2-40B4-BE49-F238E27FC236}">
              <a16:creationId xmlns:a16="http://schemas.microsoft.com/office/drawing/2014/main" id="{F1A41A46-2154-82FB-B2E4-70489F576E03}"/>
            </a:ext>
          </a:extLst>
        </xdr:cNvPr>
        <xdr:cNvPicPr>
          <a:picLocks noChangeAspect="1"/>
        </xdr:cNvPicPr>
      </xdr:nvPicPr>
      <xdr:blipFill>
        <a:blip xmlns:r="http://schemas.openxmlformats.org/officeDocument/2006/relationships" r:embed="rId2"/>
        <a:stretch>
          <a:fillRect/>
        </a:stretch>
      </xdr:blipFill>
      <xdr:spPr>
        <a:xfrm>
          <a:off x="37574" y="3967809"/>
          <a:ext cx="4090151" cy="3272121"/>
        </a:xfrm>
        <a:prstGeom prst="rect">
          <a:avLst/>
        </a:prstGeom>
      </xdr:spPr>
    </xdr:pic>
    <xdr:clientData/>
  </xdr:twoCellAnchor>
  <xdr:twoCellAnchor editAs="oneCell">
    <xdr:from>
      <xdr:col>9</xdr:col>
      <xdr:colOff>623728</xdr:colOff>
      <xdr:row>20</xdr:row>
      <xdr:rowOff>145999</xdr:rowOff>
    </xdr:from>
    <xdr:to>
      <xdr:col>12</xdr:col>
      <xdr:colOff>789054</xdr:colOff>
      <xdr:row>25</xdr:row>
      <xdr:rowOff>143554</xdr:rowOff>
    </xdr:to>
    <xdr:pic>
      <xdr:nvPicPr>
        <xdr:cNvPr id="4" name="Picture 3">
          <a:extLst>
            <a:ext uri="{FF2B5EF4-FFF2-40B4-BE49-F238E27FC236}">
              <a16:creationId xmlns:a16="http://schemas.microsoft.com/office/drawing/2014/main" id="{CC23802B-1C32-5B82-642A-3DAD51D6F3D8}"/>
            </a:ext>
          </a:extLst>
        </xdr:cNvPr>
        <xdr:cNvPicPr>
          <a:picLocks noChangeAspect="1"/>
        </xdr:cNvPicPr>
      </xdr:nvPicPr>
      <xdr:blipFill>
        <a:blip xmlns:r="http://schemas.openxmlformats.org/officeDocument/2006/relationships" r:embed="rId3"/>
        <a:stretch>
          <a:fillRect/>
        </a:stretch>
      </xdr:blipFill>
      <xdr:spPr>
        <a:xfrm>
          <a:off x="8063373" y="4203987"/>
          <a:ext cx="2645208" cy="1012052"/>
        </a:xfrm>
        <a:prstGeom prst="rect">
          <a:avLst/>
        </a:prstGeom>
      </xdr:spPr>
    </xdr:pic>
    <xdr:clientData/>
  </xdr:twoCellAnchor>
  <xdr:twoCellAnchor editAs="oneCell">
    <xdr:from>
      <xdr:col>3</xdr:col>
      <xdr:colOff>352108</xdr:colOff>
      <xdr:row>30</xdr:row>
      <xdr:rowOff>161901</xdr:rowOff>
    </xdr:from>
    <xdr:to>
      <xdr:col>4</xdr:col>
      <xdr:colOff>788361</xdr:colOff>
      <xdr:row>31</xdr:row>
      <xdr:rowOff>113081</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5" name="Ink 4">
              <a:extLst>
                <a:ext uri="{FF2B5EF4-FFF2-40B4-BE49-F238E27FC236}">
                  <a16:creationId xmlns:a16="http://schemas.microsoft.com/office/drawing/2014/main" id="{31DA2A94-C22D-27E1-4321-A48457AE6F59}"/>
                </a:ext>
              </a:extLst>
            </xdr14:cNvPr>
            <xdr14:cNvContentPartPr/>
          </xdr14:nvContentPartPr>
          <xdr14:nvPr macro=""/>
          <xdr14:xfrm>
            <a:off x="2831990" y="6248883"/>
            <a:ext cx="1262880" cy="154080"/>
          </xdr14:xfrm>
        </xdr:contentPart>
      </mc:Choice>
      <mc:Fallback xmlns="">
        <xdr:pic>
          <xdr:nvPicPr>
            <xdr:cNvPr id="5" name="Ink 4">
              <a:extLst>
                <a:ext uri="{FF2B5EF4-FFF2-40B4-BE49-F238E27FC236}">
                  <a16:creationId xmlns:a16="http://schemas.microsoft.com/office/drawing/2014/main" id="{31DA2A94-C22D-27E1-4321-A48457AE6F59}"/>
                </a:ext>
              </a:extLst>
            </xdr:cNvPr>
            <xdr:cNvPicPr/>
          </xdr:nvPicPr>
          <xdr:blipFill>
            <a:blip xmlns:r="http://schemas.openxmlformats.org/officeDocument/2006/relationships" r:embed="rId5"/>
            <a:stretch>
              <a:fillRect/>
            </a:stretch>
          </xdr:blipFill>
          <xdr:spPr>
            <a:xfrm>
              <a:off x="2827670" y="6244563"/>
              <a:ext cx="1271520" cy="162720"/>
            </a:xfrm>
            <a:prstGeom prst="rect">
              <a:avLst/>
            </a:prstGeom>
          </xdr:spPr>
        </xdr:pic>
      </mc:Fallback>
    </mc:AlternateContent>
    <xdr:clientData/>
  </xdr:twoCellAnchor>
  <xdr:twoCellAnchor editAs="oneCell">
    <xdr:from>
      <xdr:col>0</xdr:col>
      <xdr:colOff>0</xdr:colOff>
      <xdr:row>40</xdr:row>
      <xdr:rowOff>1</xdr:rowOff>
    </xdr:from>
    <xdr:to>
      <xdr:col>4</xdr:col>
      <xdr:colOff>728935</xdr:colOff>
      <xdr:row>52</xdr:row>
      <xdr:rowOff>130374</xdr:rowOff>
    </xdr:to>
    <xdr:pic>
      <xdr:nvPicPr>
        <xdr:cNvPr id="6" name="Picture 5">
          <a:extLst>
            <a:ext uri="{FF2B5EF4-FFF2-40B4-BE49-F238E27FC236}">
              <a16:creationId xmlns:a16="http://schemas.microsoft.com/office/drawing/2014/main" id="{ABF6D589-4CE4-1093-AFE4-9B7F1E90B475}"/>
            </a:ext>
          </a:extLst>
        </xdr:cNvPr>
        <xdr:cNvPicPr>
          <a:picLocks noChangeAspect="1"/>
        </xdr:cNvPicPr>
      </xdr:nvPicPr>
      <xdr:blipFill>
        <a:blip xmlns:r="http://schemas.openxmlformats.org/officeDocument/2006/relationships" r:embed="rId6"/>
        <a:stretch>
          <a:fillRect/>
        </a:stretch>
      </xdr:blipFill>
      <xdr:spPr>
        <a:xfrm>
          <a:off x="0" y="8115977"/>
          <a:ext cx="4035444" cy="2565166"/>
        </a:xfrm>
        <a:prstGeom prst="rect">
          <a:avLst/>
        </a:prstGeom>
      </xdr:spPr>
    </xdr:pic>
    <xdr:clientData/>
  </xdr:twoCellAnchor>
  <xdr:twoCellAnchor editAs="oneCell">
    <xdr:from>
      <xdr:col>0</xdr:col>
      <xdr:colOff>75148</xdr:colOff>
      <xdr:row>57</xdr:row>
      <xdr:rowOff>165326</xdr:rowOff>
    </xdr:from>
    <xdr:to>
      <xdr:col>4</xdr:col>
      <xdr:colOff>751479</xdr:colOff>
      <xdr:row>72</xdr:row>
      <xdr:rowOff>182651</xdr:rowOff>
    </xdr:to>
    <xdr:pic>
      <xdr:nvPicPr>
        <xdr:cNvPr id="7" name="Picture 6">
          <a:extLst>
            <a:ext uri="{FF2B5EF4-FFF2-40B4-BE49-F238E27FC236}">
              <a16:creationId xmlns:a16="http://schemas.microsoft.com/office/drawing/2014/main" id="{0D5DEAA3-E628-3B80-672E-95EF56BDE2EA}"/>
            </a:ext>
          </a:extLst>
        </xdr:cNvPr>
        <xdr:cNvPicPr>
          <a:picLocks noChangeAspect="1"/>
        </xdr:cNvPicPr>
      </xdr:nvPicPr>
      <xdr:blipFill>
        <a:blip xmlns:r="http://schemas.openxmlformats.org/officeDocument/2006/relationships" r:embed="rId7"/>
        <a:stretch>
          <a:fillRect/>
        </a:stretch>
      </xdr:blipFill>
      <xdr:spPr>
        <a:xfrm>
          <a:off x="75148" y="11730592"/>
          <a:ext cx="3982840" cy="3060816"/>
        </a:xfrm>
        <a:prstGeom prst="rect">
          <a:avLst/>
        </a:prstGeom>
      </xdr:spPr>
    </xdr:pic>
    <xdr:clientData/>
  </xdr:twoCellAnchor>
  <xdr:twoCellAnchor editAs="oneCell">
    <xdr:from>
      <xdr:col>0</xdr:col>
      <xdr:colOff>0</xdr:colOff>
      <xdr:row>73</xdr:row>
      <xdr:rowOff>0</xdr:rowOff>
    </xdr:from>
    <xdr:to>
      <xdr:col>4</xdr:col>
      <xdr:colOff>728935</xdr:colOff>
      <xdr:row>85</xdr:row>
      <xdr:rowOff>21564</xdr:rowOff>
    </xdr:to>
    <xdr:pic>
      <xdr:nvPicPr>
        <xdr:cNvPr id="8" name="Picture 7">
          <a:extLst>
            <a:ext uri="{FF2B5EF4-FFF2-40B4-BE49-F238E27FC236}">
              <a16:creationId xmlns:a16="http://schemas.microsoft.com/office/drawing/2014/main" id="{378E88D8-D263-BE62-4557-C7DFE32857CE}"/>
            </a:ext>
          </a:extLst>
        </xdr:cNvPr>
        <xdr:cNvPicPr>
          <a:picLocks noChangeAspect="1"/>
        </xdr:cNvPicPr>
      </xdr:nvPicPr>
      <xdr:blipFill>
        <a:blip xmlns:r="http://schemas.openxmlformats.org/officeDocument/2006/relationships" r:embed="rId8"/>
        <a:stretch>
          <a:fillRect/>
        </a:stretch>
      </xdr:blipFill>
      <xdr:spPr>
        <a:xfrm>
          <a:off x="0" y="14811657"/>
          <a:ext cx="4035444" cy="2456357"/>
        </a:xfrm>
        <a:prstGeom prst="rect">
          <a:avLst/>
        </a:prstGeom>
      </xdr:spPr>
    </xdr:pic>
    <xdr:clientData/>
  </xdr:twoCellAnchor>
  <xdr:twoCellAnchor editAs="oneCell">
    <xdr:from>
      <xdr:col>3</xdr:col>
      <xdr:colOff>94478</xdr:colOff>
      <xdr:row>77</xdr:row>
      <xdr:rowOff>117026</xdr:rowOff>
    </xdr:from>
    <xdr:to>
      <xdr:col>4</xdr:col>
      <xdr:colOff>186571</xdr:colOff>
      <xdr:row>80</xdr:row>
      <xdr:rowOff>199527</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9" name="Ink 8">
              <a:extLst>
                <a:ext uri="{FF2B5EF4-FFF2-40B4-BE49-F238E27FC236}">
                  <a16:creationId xmlns:a16="http://schemas.microsoft.com/office/drawing/2014/main" id="{680E2C72-6656-BC86-66ED-EF25DC47ACBE}"/>
                </a:ext>
              </a:extLst>
            </xdr14:cNvPr>
            <xdr14:cNvContentPartPr/>
          </xdr14:nvContentPartPr>
          <xdr14:nvPr macro=""/>
          <xdr14:xfrm>
            <a:off x="2574360" y="15740280"/>
            <a:ext cx="918720" cy="691200"/>
          </xdr14:xfrm>
        </xdr:contentPart>
      </mc:Choice>
      <mc:Fallback xmlns="">
        <xdr:pic>
          <xdr:nvPicPr>
            <xdr:cNvPr id="9" name="Ink 8">
              <a:extLst>
                <a:ext uri="{FF2B5EF4-FFF2-40B4-BE49-F238E27FC236}">
                  <a16:creationId xmlns:a16="http://schemas.microsoft.com/office/drawing/2014/main" id="{680E2C72-6656-BC86-66ED-EF25DC47ACBE}"/>
                </a:ext>
              </a:extLst>
            </xdr:cNvPr>
            <xdr:cNvPicPr/>
          </xdr:nvPicPr>
          <xdr:blipFill>
            <a:blip xmlns:r="http://schemas.openxmlformats.org/officeDocument/2006/relationships" r:embed="rId10"/>
            <a:stretch>
              <a:fillRect/>
            </a:stretch>
          </xdr:blipFill>
          <xdr:spPr>
            <a:xfrm>
              <a:off x="2565720" y="15731280"/>
              <a:ext cx="936360" cy="708840"/>
            </a:xfrm>
            <a:prstGeom prst="rect">
              <a:avLst/>
            </a:prstGeom>
          </xdr:spPr>
        </xdr:pic>
      </mc:Fallback>
    </mc:AlternateContent>
    <xdr:clientData/>
  </xdr:twoCellAnchor>
  <xdr:twoCellAnchor editAs="oneCell">
    <xdr:from>
      <xdr:col>3</xdr:col>
      <xdr:colOff>371678</xdr:colOff>
      <xdr:row>80</xdr:row>
      <xdr:rowOff>188727</xdr:rowOff>
    </xdr:from>
    <xdr:to>
      <xdr:col>5</xdr:col>
      <xdr:colOff>82824</xdr:colOff>
      <xdr:row>85</xdr:row>
      <xdr:rowOff>128950</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10" name="Ink 9">
              <a:extLst>
                <a:ext uri="{FF2B5EF4-FFF2-40B4-BE49-F238E27FC236}">
                  <a16:creationId xmlns:a16="http://schemas.microsoft.com/office/drawing/2014/main" id="{751DAA1C-6BB7-A721-6ABB-CB27C7BB6E10}"/>
                </a:ext>
              </a:extLst>
            </xdr14:cNvPr>
            <xdr14:cNvContentPartPr/>
          </xdr14:nvContentPartPr>
          <xdr14:nvPr macro=""/>
          <xdr14:xfrm>
            <a:off x="2851560" y="16420680"/>
            <a:ext cx="1364400" cy="954720"/>
          </xdr14:xfrm>
        </xdr:contentPart>
      </mc:Choice>
      <mc:Fallback xmlns="">
        <xdr:pic>
          <xdr:nvPicPr>
            <xdr:cNvPr id="10" name="Ink 9">
              <a:extLst>
                <a:ext uri="{FF2B5EF4-FFF2-40B4-BE49-F238E27FC236}">
                  <a16:creationId xmlns:a16="http://schemas.microsoft.com/office/drawing/2014/main" id="{751DAA1C-6BB7-A721-6ABB-CB27C7BB6E10}"/>
                </a:ext>
              </a:extLst>
            </xdr:cNvPr>
            <xdr:cNvPicPr/>
          </xdr:nvPicPr>
          <xdr:blipFill>
            <a:blip xmlns:r="http://schemas.openxmlformats.org/officeDocument/2006/relationships" r:embed="rId12"/>
            <a:stretch>
              <a:fillRect/>
            </a:stretch>
          </xdr:blipFill>
          <xdr:spPr>
            <a:xfrm>
              <a:off x="2847233" y="16416284"/>
              <a:ext cx="1373054" cy="963513"/>
            </a:xfrm>
            <a:prstGeom prst="rect">
              <a:avLst/>
            </a:prstGeom>
          </xdr:spPr>
        </xdr:pic>
      </mc:Fallback>
    </mc:AlternateContent>
    <xdr:clientData/>
  </xdr:twoCellAnchor>
  <xdr:twoCellAnchor editAs="oneCell">
    <xdr:from>
      <xdr:col>3</xdr:col>
      <xdr:colOff>555638</xdr:colOff>
      <xdr:row>74</xdr:row>
      <xdr:rowOff>51444</xdr:rowOff>
    </xdr:from>
    <xdr:to>
      <xdr:col>5</xdr:col>
      <xdr:colOff>109464</xdr:colOff>
      <xdr:row>76</xdr:row>
      <xdr:rowOff>184565</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11" name="Ink 10">
              <a:extLst>
                <a:ext uri="{FF2B5EF4-FFF2-40B4-BE49-F238E27FC236}">
                  <a16:creationId xmlns:a16="http://schemas.microsoft.com/office/drawing/2014/main" id="{F9E707B5-797E-DBC3-561F-55BE0AFA3274}"/>
                </a:ext>
              </a:extLst>
            </xdr14:cNvPr>
            <xdr14:cNvContentPartPr/>
          </xdr14:nvContentPartPr>
          <xdr14:nvPr macro=""/>
          <xdr14:xfrm>
            <a:off x="3035520" y="15066000"/>
            <a:ext cx="1207080" cy="538920"/>
          </xdr14:xfrm>
        </xdr:contentPart>
      </mc:Choice>
      <mc:Fallback xmlns="">
        <xdr:pic>
          <xdr:nvPicPr>
            <xdr:cNvPr id="11" name="Ink 10">
              <a:extLst>
                <a:ext uri="{FF2B5EF4-FFF2-40B4-BE49-F238E27FC236}">
                  <a16:creationId xmlns:a16="http://schemas.microsoft.com/office/drawing/2014/main" id="{F9E707B5-797E-DBC3-561F-55BE0AFA3274}"/>
                </a:ext>
              </a:extLst>
            </xdr:cNvPr>
            <xdr:cNvPicPr/>
          </xdr:nvPicPr>
          <xdr:blipFill>
            <a:blip xmlns:r="http://schemas.openxmlformats.org/officeDocument/2006/relationships" r:embed="rId14"/>
            <a:stretch>
              <a:fillRect/>
            </a:stretch>
          </xdr:blipFill>
          <xdr:spPr>
            <a:xfrm>
              <a:off x="3026880" y="15057360"/>
              <a:ext cx="1224720" cy="556560"/>
            </a:xfrm>
            <a:prstGeom prst="rect">
              <a:avLst/>
            </a:prstGeom>
          </xdr:spPr>
        </xdr:pic>
      </mc:Fallback>
    </mc:AlternateContent>
    <xdr:clientData/>
  </xdr:twoCellAnchor>
  <xdr:twoCellAnchor editAs="oneCell">
    <xdr:from>
      <xdr:col>0</xdr:col>
      <xdr:colOff>0</xdr:colOff>
      <xdr:row>94</xdr:row>
      <xdr:rowOff>30059</xdr:rowOff>
    </xdr:from>
    <xdr:to>
      <xdr:col>4</xdr:col>
      <xdr:colOff>723665</xdr:colOff>
      <xdr:row>107</xdr:row>
      <xdr:rowOff>6412</xdr:rowOff>
    </xdr:to>
    <xdr:pic>
      <xdr:nvPicPr>
        <xdr:cNvPr id="12" name="Picture 11">
          <a:extLst>
            <a:ext uri="{FF2B5EF4-FFF2-40B4-BE49-F238E27FC236}">
              <a16:creationId xmlns:a16="http://schemas.microsoft.com/office/drawing/2014/main" id="{C992DF29-FA01-E313-155C-C7A304A6F553}"/>
            </a:ext>
          </a:extLst>
        </xdr:cNvPr>
        <xdr:cNvPicPr>
          <a:picLocks noChangeAspect="1"/>
        </xdr:cNvPicPr>
      </xdr:nvPicPr>
      <xdr:blipFill>
        <a:blip xmlns:r="http://schemas.openxmlformats.org/officeDocument/2006/relationships" r:embed="rId15"/>
        <a:stretch>
          <a:fillRect/>
        </a:stretch>
      </xdr:blipFill>
      <xdr:spPr>
        <a:xfrm>
          <a:off x="0" y="19102603"/>
          <a:ext cx="4030174" cy="2614046"/>
        </a:xfrm>
        <a:prstGeom prst="rect">
          <a:avLst/>
        </a:prstGeom>
      </xdr:spPr>
    </xdr:pic>
    <xdr:clientData/>
  </xdr:twoCellAnchor>
  <xdr:twoCellAnchor editAs="oneCell">
    <xdr:from>
      <xdr:col>0</xdr:col>
      <xdr:colOff>75148</xdr:colOff>
      <xdr:row>112</xdr:row>
      <xdr:rowOff>157811</xdr:rowOff>
    </xdr:from>
    <xdr:to>
      <xdr:col>3</xdr:col>
      <xdr:colOff>789053</xdr:colOff>
      <xdr:row>122</xdr:row>
      <xdr:rowOff>93921</xdr:rowOff>
    </xdr:to>
    <xdr:pic>
      <xdr:nvPicPr>
        <xdr:cNvPr id="13" name="Picture 12">
          <a:extLst>
            <a:ext uri="{FF2B5EF4-FFF2-40B4-BE49-F238E27FC236}">
              <a16:creationId xmlns:a16="http://schemas.microsoft.com/office/drawing/2014/main" id="{C99C4860-CCDB-27D1-309A-E587B3195F0B}"/>
            </a:ext>
          </a:extLst>
        </xdr:cNvPr>
        <xdr:cNvPicPr>
          <a:picLocks noChangeAspect="1"/>
        </xdr:cNvPicPr>
      </xdr:nvPicPr>
      <xdr:blipFill>
        <a:blip xmlns:r="http://schemas.openxmlformats.org/officeDocument/2006/relationships" r:embed="rId16"/>
        <a:stretch>
          <a:fillRect/>
        </a:stretch>
      </xdr:blipFill>
      <xdr:spPr>
        <a:xfrm>
          <a:off x="75148" y="22882545"/>
          <a:ext cx="3193787" cy="1965104"/>
        </a:xfrm>
        <a:prstGeom prst="rect">
          <a:avLst/>
        </a:prstGeom>
      </xdr:spPr>
    </xdr:pic>
    <xdr:clientData/>
  </xdr:twoCellAnchor>
  <xdr:twoCellAnchor editAs="oneCell">
    <xdr:from>
      <xdr:col>0</xdr:col>
      <xdr:colOff>0</xdr:colOff>
      <xdr:row>124</xdr:row>
      <xdr:rowOff>0</xdr:rowOff>
    </xdr:from>
    <xdr:to>
      <xdr:col>3</xdr:col>
      <xdr:colOff>766508</xdr:colOff>
      <xdr:row>135</xdr:row>
      <xdr:rowOff>71881</xdr:rowOff>
    </xdr:to>
    <xdr:pic>
      <xdr:nvPicPr>
        <xdr:cNvPr id="14" name="Picture 13">
          <a:extLst>
            <a:ext uri="{FF2B5EF4-FFF2-40B4-BE49-F238E27FC236}">
              <a16:creationId xmlns:a16="http://schemas.microsoft.com/office/drawing/2014/main" id="{F28AEBE5-C953-6990-9EBB-97D70ED842DE}"/>
            </a:ext>
          </a:extLst>
        </xdr:cNvPr>
        <xdr:cNvPicPr>
          <a:picLocks noChangeAspect="1"/>
        </xdr:cNvPicPr>
      </xdr:nvPicPr>
      <xdr:blipFill>
        <a:blip xmlns:r="http://schemas.openxmlformats.org/officeDocument/2006/relationships" r:embed="rId17"/>
        <a:stretch>
          <a:fillRect/>
        </a:stretch>
      </xdr:blipFill>
      <xdr:spPr>
        <a:xfrm>
          <a:off x="0" y="25159527"/>
          <a:ext cx="3246390" cy="2356378"/>
        </a:xfrm>
        <a:prstGeom prst="rect">
          <a:avLst/>
        </a:prstGeom>
      </xdr:spPr>
    </xdr:pic>
    <xdr:clientData/>
  </xdr:twoCellAnchor>
  <xdr:twoCellAnchor editAs="oneCell">
    <xdr:from>
      <xdr:col>0</xdr:col>
      <xdr:colOff>0</xdr:colOff>
      <xdr:row>140</xdr:row>
      <xdr:rowOff>7514</xdr:rowOff>
    </xdr:from>
    <xdr:to>
      <xdr:col>4</xdr:col>
      <xdr:colOff>802033</xdr:colOff>
      <xdr:row>153</xdr:row>
      <xdr:rowOff>105207</xdr:rowOff>
    </xdr:to>
    <xdr:pic>
      <xdr:nvPicPr>
        <xdr:cNvPr id="15" name="Picture 14">
          <a:extLst>
            <a:ext uri="{FF2B5EF4-FFF2-40B4-BE49-F238E27FC236}">
              <a16:creationId xmlns:a16="http://schemas.microsoft.com/office/drawing/2014/main" id="{C537CFBB-8532-EB06-BE9B-008E542DAB87}"/>
            </a:ext>
          </a:extLst>
        </xdr:cNvPr>
        <xdr:cNvPicPr>
          <a:picLocks noChangeAspect="1"/>
        </xdr:cNvPicPr>
      </xdr:nvPicPr>
      <xdr:blipFill>
        <a:blip xmlns:r="http://schemas.openxmlformats.org/officeDocument/2006/relationships" r:embed="rId18"/>
        <a:stretch>
          <a:fillRect/>
        </a:stretch>
      </xdr:blipFill>
      <xdr:spPr>
        <a:xfrm>
          <a:off x="0" y="28466035"/>
          <a:ext cx="4108542" cy="2735385"/>
        </a:xfrm>
        <a:prstGeom prst="rect">
          <a:avLst/>
        </a:prstGeom>
      </xdr:spPr>
    </xdr:pic>
    <xdr:clientData/>
  </xdr:twoCellAnchor>
  <xdr:twoCellAnchor editAs="oneCell">
    <xdr:from>
      <xdr:col>0</xdr:col>
      <xdr:colOff>0</xdr:colOff>
      <xdr:row>159</xdr:row>
      <xdr:rowOff>18142</xdr:rowOff>
    </xdr:from>
    <xdr:to>
      <xdr:col>4</xdr:col>
      <xdr:colOff>762000</xdr:colOff>
      <xdr:row>171</xdr:row>
      <xdr:rowOff>188408</xdr:rowOff>
    </xdr:to>
    <xdr:pic>
      <xdr:nvPicPr>
        <xdr:cNvPr id="16" name="Picture 15">
          <a:extLst>
            <a:ext uri="{FF2B5EF4-FFF2-40B4-BE49-F238E27FC236}">
              <a16:creationId xmlns:a16="http://schemas.microsoft.com/office/drawing/2014/main" id="{8B65E593-4033-9117-8CB9-8B0CBCCF155B}"/>
            </a:ext>
          </a:extLst>
        </xdr:cNvPr>
        <xdr:cNvPicPr>
          <a:picLocks noChangeAspect="1"/>
        </xdr:cNvPicPr>
      </xdr:nvPicPr>
      <xdr:blipFill>
        <a:blip xmlns:r="http://schemas.openxmlformats.org/officeDocument/2006/relationships" r:embed="rId19"/>
        <a:stretch>
          <a:fillRect/>
        </a:stretch>
      </xdr:blipFill>
      <xdr:spPr>
        <a:xfrm>
          <a:off x="0" y="31804428"/>
          <a:ext cx="4064000" cy="2565123"/>
        </a:xfrm>
        <a:prstGeom prst="rect">
          <a:avLst/>
        </a:prstGeom>
      </xdr:spPr>
    </xdr:pic>
    <xdr:clientData/>
  </xdr:twoCellAnchor>
  <xdr:twoCellAnchor editAs="oneCell">
    <xdr:from>
      <xdr:col>0</xdr:col>
      <xdr:colOff>0</xdr:colOff>
      <xdr:row>175</xdr:row>
      <xdr:rowOff>99786</xdr:rowOff>
    </xdr:from>
    <xdr:to>
      <xdr:col>4</xdr:col>
      <xdr:colOff>764218</xdr:colOff>
      <xdr:row>187</xdr:row>
      <xdr:rowOff>181429</xdr:rowOff>
    </xdr:to>
    <xdr:pic>
      <xdr:nvPicPr>
        <xdr:cNvPr id="17" name="Picture 16">
          <a:extLst>
            <a:ext uri="{FF2B5EF4-FFF2-40B4-BE49-F238E27FC236}">
              <a16:creationId xmlns:a16="http://schemas.microsoft.com/office/drawing/2014/main" id="{417A4459-375D-3860-8C58-7E08095CEF4C}"/>
            </a:ext>
          </a:extLst>
        </xdr:cNvPr>
        <xdr:cNvPicPr>
          <a:picLocks noChangeAspect="1"/>
        </xdr:cNvPicPr>
      </xdr:nvPicPr>
      <xdr:blipFill>
        <a:blip xmlns:r="http://schemas.openxmlformats.org/officeDocument/2006/relationships" r:embed="rId20"/>
        <a:stretch>
          <a:fillRect/>
        </a:stretch>
      </xdr:blipFill>
      <xdr:spPr>
        <a:xfrm>
          <a:off x="0" y="35079215"/>
          <a:ext cx="4066218" cy="2476500"/>
        </a:xfrm>
        <a:prstGeom prst="rect">
          <a:avLst/>
        </a:prstGeom>
      </xdr:spPr>
    </xdr:pic>
    <xdr:clientData/>
  </xdr:twoCellAnchor>
  <xdr:twoCellAnchor editAs="oneCell">
    <xdr:from>
      <xdr:col>0</xdr:col>
      <xdr:colOff>0</xdr:colOff>
      <xdr:row>189</xdr:row>
      <xdr:rowOff>0</xdr:rowOff>
    </xdr:from>
    <xdr:to>
      <xdr:col>4</xdr:col>
      <xdr:colOff>762000</xdr:colOff>
      <xdr:row>201</xdr:row>
      <xdr:rowOff>103906</xdr:rowOff>
    </xdr:to>
    <xdr:pic>
      <xdr:nvPicPr>
        <xdr:cNvPr id="18" name="Picture 17">
          <a:extLst>
            <a:ext uri="{FF2B5EF4-FFF2-40B4-BE49-F238E27FC236}">
              <a16:creationId xmlns:a16="http://schemas.microsoft.com/office/drawing/2014/main" id="{6FB36909-8D02-1B3A-B053-4D50F1E1AA15}"/>
            </a:ext>
          </a:extLst>
        </xdr:cNvPr>
        <xdr:cNvPicPr>
          <a:picLocks noChangeAspect="1"/>
        </xdr:cNvPicPr>
      </xdr:nvPicPr>
      <xdr:blipFill>
        <a:blip xmlns:r="http://schemas.openxmlformats.org/officeDocument/2006/relationships" r:embed="rId21"/>
        <a:stretch>
          <a:fillRect/>
        </a:stretch>
      </xdr:blipFill>
      <xdr:spPr>
        <a:xfrm>
          <a:off x="0" y="37773429"/>
          <a:ext cx="4064000" cy="2498763"/>
        </a:xfrm>
        <a:prstGeom prst="rect">
          <a:avLst/>
        </a:prstGeom>
      </xdr:spPr>
    </xdr:pic>
    <xdr:clientData/>
  </xdr:twoCellAnchor>
  <xdr:twoCellAnchor editAs="oneCell">
    <xdr:from>
      <xdr:col>0</xdr:col>
      <xdr:colOff>0</xdr:colOff>
      <xdr:row>201</xdr:row>
      <xdr:rowOff>45357</xdr:rowOff>
    </xdr:from>
    <xdr:to>
      <xdr:col>4</xdr:col>
      <xdr:colOff>734786</xdr:colOff>
      <xdr:row>209</xdr:row>
      <xdr:rowOff>111208</xdr:rowOff>
    </xdr:to>
    <xdr:pic>
      <xdr:nvPicPr>
        <xdr:cNvPr id="19" name="Picture 18">
          <a:extLst>
            <a:ext uri="{FF2B5EF4-FFF2-40B4-BE49-F238E27FC236}">
              <a16:creationId xmlns:a16="http://schemas.microsoft.com/office/drawing/2014/main" id="{78C8F647-7EAE-B211-7B60-2A8A647D8F13}"/>
            </a:ext>
          </a:extLst>
        </xdr:cNvPr>
        <xdr:cNvPicPr>
          <a:picLocks noChangeAspect="1"/>
        </xdr:cNvPicPr>
      </xdr:nvPicPr>
      <xdr:blipFill>
        <a:blip xmlns:r="http://schemas.openxmlformats.org/officeDocument/2006/relationships" r:embed="rId22"/>
        <a:stretch>
          <a:fillRect/>
        </a:stretch>
      </xdr:blipFill>
      <xdr:spPr>
        <a:xfrm>
          <a:off x="0" y="40213643"/>
          <a:ext cx="4036786" cy="1662422"/>
        </a:xfrm>
        <a:prstGeom prst="rect">
          <a:avLst/>
        </a:prstGeom>
      </xdr:spPr>
    </xdr:pic>
    <xdr:clientData/>
  </xdr:twoCellAnchor>
  <xdr:twoCellAnchor editAs="oneCell">
    <xdr:from>
      <xdr:col>0</xdr:col>
      <xdr:colOff>0</xdr:colOff>
      <xdr:row>211</xdr:row>
      <xdr:rowOff>199571</xdr:rowOff>
    </xdr:from>
    <xdr:to>
      <xdr:col>4</xdr:col>
      <xdr:colOff>780143</xdr:colOff>
      <xdr:row>224</xdr:row>
      <xdr:rowOff>176387</xdr:rowOff>
    </xdr:to>
    <xdr:pic>
      <xdr:nvPicPr>
        <xdr:cNvPr id="20" name="Picture 19">
          <a:extLst>
            <a:ext uri="{FF2B5EF4-FFF2-40B4-BE49-F238E27FC236}">
              <a16:creationId xmlns:a16="http://schemas.microsoft.com/office/drawing/2014/main" id="{673FA1E7-E8BA-0F47-8308-C06C424C6F08}"/>
            </a:ext>
          </a:extLst>
        </xdr:cNvPr>
        <xdr:cNvPicPr>
          <a:picLocks noChangeAspect="1"/>
        </xdr:cNvPicPr>
      </xdr:nvPicPr>
      <xdr:blipFill>
        <a:blip xmlns:r="http://schemas.openxmlformats.org/officeDocument/2006/relationships" r:embed="rId23"/>
        <a:stretch>
          <a:fillRect/>
        </a:stretch>
      </xdr:blipFill>
      <xdr:spPr>
        <a:xfrm>
          <a:off x="0" y="42363571"/>
          <a:ext cx="4082143" cy="2571245"/>
        </a:xfrm>
        <a:prstGeom prst="rect">
          <a:avLst/>
        </a:prstGeom>
      </xdr:spPr>
    </xdr:pic>
    <xdr:clientData/>
  </xdr:twoCellAnchor>
  <xdr:twoCellAnchor editAs="oneCell">
    <xdr:from>
      <xdr:col>3</xdr:col>
      <xdr:colOff>512220</xdr:colOff>
      <xdr:row>220</xdr:row>
      <xdr:rowOff>157137</xdr:rowOff>
    </xdr:from>
    <xdr:to>
      <xdr:col>4</xdr:col>
      <xdr:colOff>375760</xdr:colOff>
      <xdr:row>221</xdr:row>
      <xdr:rowOff>38566</xdr:rowOff>
    </xdr:to>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21" name="Ink 20">
              <a:extLst>
                <a:ext uri="{FF2B5EF4-FFF2-40B4-BE49-F238E27FC236}">
                  <a16:creationId xmlns:a16="http://schemas.microsoft.com/office/drawing/2014/main" id="{7893537E-A856-373C-C141-A0CC328518E2}"/>
                </a:ext>
              </a:extLst>
            </xdr14:cNvPr>
            <xdr14:cNvContentPartPr/>
          </xdr14:nvContentPartPr>
          <xdr14:nvPr macro=""/>
          <xdr14:xfrm>
            <a:off x="2988720" y="44117280"/>
            <a:ext cx="689040" cy="81000"/>
          </xdr14:xfrm>
        </xdr:contentPart>
      </mc:Choice>
      <mc:Fallback xmlns="">
        <xdr:pic>
          <xdr:nvPicPr>
            <xdr:cNvPr id="21" name="Ink 20">
              <a:extLst>
                <a:ext uri="{FF2B5EF4-FFF2-40B4-BE49-F238E27FC236}">
                  <a16:creationId xmlns:a16="http://schemas.microsoft.com/office/drawing/2014/main" id="{7893537E-A856-373C-C141-A0CC328518E2}"/>
                </a:ext>
              </a:extLst>
            </xdr:cNvPr>
            <xdr:cNvPicPr/>
          </xdr:nvPicPr>
          <xdr:blipFill>
            <a:blip xmlns:r="http://schemas.openxmlformats.org/officeDocument/2006/relationships" r:embed="rId25"/>
            <a:stretch>
              <a:fillRect/>
            </a:stretch>
          </xdr:blipFill>
          <xdr:spPr>
            <a:xfrm>
              <a:off x="2980080" y="44108280"/>
              <a:ext cx="706680" cy="98640"/>
            </a:xfrm>
            <a:prstGeom prst="rect">
              <a:avLst/>
            </a:prstGeom>
          </xdr:spPr>
        </xdr:pic>
      </mc:Fallback>
    </mc:AlternateContent>
    <xdr:clientData/>
  </xdr:twoCellAnchor>
  <xdr:twoCellAnchor editAs="oneCell">
    <xdr:from>
      <xdr:col>4</xdr:col>
      <xdr:colOff>142480</xdr:colOff>
      <xdr:row>220</xdr:row>
      <xdr:rowOff>132297</xdr:rowOff>
    </xdr:from>
    <xdr:to>
      <xdr:col>4</xdr:col>
      <xdr:colOff>732880</xdr:colOff>
      <xdr:row>221</xdr:row>
      <xdr:rowOff>73486</xdr:rowOff>
    </xdr:to>
    <mc:AlternateContent xmlns:mc="http://schemas.openxmlformats.org/markup-compatibility/2006" xmlns:xdr14="http://schemas.microsoft.com/office/excel/2010/spreadsheetDrawing">
      <mc:Choice Requires="xdr14">
        <xdr:contentPart xmlns:r="http://schemas.openxmlformats.org/officeDocument/2006/relationships" r:id="rId26">
          <xdr14:nvContentPartPr>
            <xdr14:cNvPr id="22" name="Ink 21">
              <a:extLst>
                <a:ext uri="{FF2B5EF4-FFF2-40B4-BE49-F238E27FC236}">
                  <a16:creationId xmlns:a16="http://schemas.microsoft.com/office/drawing/2014/main" id="{0B6DEC58-3F5C-BE25-83A6-15BA8D3BDFD6}"/>
                </a:ext>
              </a:extLst>
            </xdr14:cNvPr>
            <xdr14:cNvContentPartPr/>
          </xdr14:nvContentPartPr>
          <xdr14:nvPr macro=""/>
          <xdr14:xfrm>
            <a:off x="3444480" y="44092440"/>
            <a:ext cx="590400" cy="140760"/>
          </xdr14:xfrm>
        </xdr:contentPart>
      </mc:Choice>
      <mc:Fallback xmlns="">
        <xdr:pic>
          <xdr:nvPicPr>
            <xdr:cNvPr id="22" name="Ink 21">
              <a:extLst>
                <a:ext uri="{FF2B5EF4-FFF2-40B4-BE49-F238E27FC236}">
                  <a16:creationId xmlns:a16="http://schemas.microsoft.com/office/drawing/2014/main" id="{0B6DEC58-3F5C-BE25-83A6-15BA8D3BDFD6}"/>
                </a:ext>
              </a:extLst>
            </xdr:cNvPr>
            <xdr:cNvPicPr/>
          </xdr:nvPicPr>
          <xdr:blipFill>
            <a:blip xmlns:r="http://schemas.openxmlformats.org/officeDocument/2006/relationships" r:embed="rId27"/>
            <a:stretch>
              <a:fillRect/>
            </a:stretch>
          </xdr:blipFill>
          <xdr:spPr>
            <a:xfrm>
              <a:off x="3435840" y="44083800"/>
              <a:ext cx="608040" cy="158400"/>
            </a:xfrm>
            <a:prstGeom prst="rect">
              <a:avLst/>
            </a:prstGeom>
          </xdr:spPr>
        </xdr:pic>
      </mc:Fallback>
    </mc:AlternateContent>
    <xdr:clientData/>
  </xdr:twoCellAnchor>
  <xdr:twoCellAnchor editAs="oneCell">
    <xdr:from>
      <xdr:col>3</xdr:col>
      <xdr:colOff>283480</xdr:colOff>
      <xdr:row>218</xdr:row>
      <xdr:rowOff>94617</xdr:rowOff>
    </xdr:from>
    <xdr:to>
      <xdr:col>5</xdr:col>
      <xdr:colOff>48000</xdr:colOff>
      <xdr:row>220</xdr:row>
      <xdr:rowOff>148714</xdr:rowOff>
    </xdr:to>
    <mc:AlternateContent xmlns:mc="http://schemas.openxmlformats.org/markup-compatibility/2006" xmlns:xdr14="http://schemas.microsoft.com/office/excel/2010/spreadsheetDrawing">
      <mc:Choice Requires="xdr14">
        <xdr:contentPart xmlns:r="http://schemas.openxmlformats.org/officeDocument/2006/relationships" r:id="rId28">
          <xdr14:nvContentPartPr>
            <xdr14:cNvPr id="26" name="Ink 25">
              <a:extLst>
                <a:ext uri="{FF2B5EF4-FFF2-40B4-BE49-F238E27FC236}">
                  <a16:creationId xmlns:a16="http://schemas.microsoft.com/office/drawing/2014/main" id="{9B1FB065-8F63-CD58-D314-D39C784472AD}"/>
                </a:ext>
              </a:extLst>
            </xdr14:cNvPr>
            <xdr14:cNvContentPartPr/>
          </xdr14:nvContentPartPr>
          <xdr14:nvPr macro=""/>
          <xdr14:xfrm>
            <a:off x="2759980" y="43655617"/>
            <a:ext cx="1415520" cy="453240"/>
          </xdr14:xfrm>
        </xdr:contentPart>
      </mc:Choice>
      <mc:Fallback xmlns="">
        <xdr:pic>
          <xdr:nvPicPr>
            <xdr:cNvPr id="26" name="Ink 25">
              <a:extLst>
                <a:ext uri="{FF2B5EF4-FFF2-40B4-BE49-F238E27FC236}">
                  <a16:creationId xmlns:a16="http://schemas.microsoft.com/office/drawing/2014/main" id="{9B1FB065-8F63-CD58-D314-D39C784472AD}"/>
                </a:ext>
              </a:extLst>
            </xdr:cNvPr>
            <xdr:cNvPicPr/>
          </xdr:nvPicPr>
          <xdr:blipFill>
            <a:blip xmlns:r="http://schemas.openxmlformats.org/officeDocument/2006/relationships" r:embed="rId29"/>
            <a:stretch>
              <a:fillRect/>
            </a:stretch>
          </xdr:blipFill>
          <xdr:spPr>
            <a:xfrm>
              <a:off x="2751338" y="43646624"/>
              <a:ext cx="1433164" cy="470866"/>
            </a:xfrm>
            <a:prstGeom prst="rect">
              <a:avLst/>
            </a:prstGeom>
          </xdr:spPr>
        </xdr:pic>
      </mc:Fallback>
    </mc:AlternateContent>
    <xdr:clientData/>
  </xdr:twoCellAnchor>
  <xdr:twoCellAnchor editAs="oneCell">
    <xdr:from>
      <xdr:col>5</xdr:col>
      <xdr:colOff>476180</xdr:colOff>
      <xdr:row>216</xdr:row>
      <xdr:rowOff>99703</xdr:rowOff>
    </xdr:from>
    <xdr:to>
      <xdr:col>5</xdr:col>
      <xdr:colOff>476540</xdr:colOff>
      <xdr:row>216</xdr:row>
      <xdr:rowOff>100063</xdr:rowOff>
    </xdr:to>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27" name="Ink 26">
              <a:extLst>
                <a:ext uri="{FF2B5EF4-FFF2-40B4-BE49-F238E27FC236}">
                  <a16:creationId xmlns:a16="http://schemas.microsoft.com/office/drawing/2014/main" id="{545F6FC1-F93D-2088-79A5-99A52A04D833}"/>
                </a:ext>
              </a:extLst>
            </xdr14:cNvPr>
            <xdr14:cNvContentPartPr/>
          </xdr14:nvContentPartPr>
          <xdr14:nvPr macro=""/>
          <xdr14:xfrm>
            <a:off x="4603680" y="43261560"/>
            <a:ext cx="360" cy="360"/>
          </xdr14:xfrm>
        </xdr:contentPart>
      </mc:Choice>
      <mc:Fallback xmlns="">
        <xdr:pic>
          <xdr:nvPicPr>
            <xdr:cNvPr id="27" name="Ink 26">
              <a:extLst>
                <a:ext uri="{FF2B5EF4-FFF2-40B4-BE49-F238E27FC236}">
                  <a16:creationId xmlns:a16="http://schemas.microsoft.com/office/drawing/2014/main" id="{545F6FC1-F93D-2088-79A5-99A52A04D833}"/>
                </a:ext>
              </a:extLst>
            </xdr:cNvPr>
            <xdr:cNvPicPr/>
          </xdr:nvPicPr>
          <xdr:blipFill>
            <a:blip xmlns:r="http://schemas.openxmlformats.org/officeDocument/2006/relationships" r:embed="rId31"/>
            <a:stretch>
              <a:fillRect/>
            </a:stretch>
          </xdr:blipFill>
          <xdr:spPr>
            <a:xfrm>
              <a:off x="4595040" y="43252920"/>
              <a:ext cx="18000" cy="18000"/>
            </a:xfrm>
            <a:prstGeom prst="rect">
              <a:avLst/>
            </a:prstGeom>
          </xdr:spPr>
        </xdr:pic>
      </mc:Fallback>
    </mc:AlternateContent>
    <xdr:clientData/>
  </xdr:twoCellAnchor>
  <xdr:twoCellAnchor editAs="oneCell">
    <xdr:from>
      <xdr:col>0</xdr:col>
      <xdr:colOff>0</xdr:colOff>
      <xdr:row>225</xdr:row>
      <xdr:rowOff>199571</xdr:rowOff>
    </xdr:from>
    <xdr:to>
      <xdr:col>4</xdr:col>
      <xdr:colOff>734786</xdr:colOff>
      <xdr:row>240</xdr:row>
      <xdr:rowOff>28358</xdr:rowOff>
    </xdr:to>
    <xdr:pic>
      <xdr:nvPicPr>
        <xdr:cNvPr id="28" name="Picture 27">
          <a:extLst>
            <a:ext uri="{FF2B5EF4-FFF2-40B4-BE49-F238E27FC236}">
              <a16:creationId xmlns:a16="http://schemas.microsoft.com/office/drawing/2014/main" id="{2F5FE80E-369E-D481-5F6C-E8B7E370C5F0}"/>
            </a:ext>
          </a:extLst>
        </xdr:cNvPr>
        <xdr:cNvPicPr>
          <a:picLocks noChangeAspect="1"/>
        </xdr:cNvPicPr>
      </xdr:nvPicPr>
      <xdr:blipFill>
        <a:blip xmlns:r="http://schemas.openxmlformats.org/officeDocument/2006/relationships" r:embed="rId32"/>
        <a:stretch>
          <a:fillRect/>
        </a:stretch>
      </xdr:blipFill>
      <xdr:spPr>
        <a:xfrm>
          <a:off x="0" y="45157571"/>
          <a:ext cx="4036786" cy="2822358"/>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16T04:19:42.014"/>
    </inkml:context>
    <inkml:brush xml:id="br0">
      <inkml:brushProperty name="width" value="0.025" units="cm"/>
      <inkml:brushProperty name="height" value="0.025" units="cm"/>
    </inkml:brush>
  </inkml:definitions>
  <inkml:trace contextRef="#ctx0" brushRef="#br0">0 2508 24575,'8'5'0,"4"1"0,5 0 0,1 1 0,4-1 0,1-2 0,2 0 0,-1 1 0,-4-3 0,-4 0 0,-1-1 0,-3 0 0,-1-1 0,-3 1 0,-1-1 0,4 0 0,1 1 0,9 0 0,9 0 0,6 1 0,6 1 0,-5 0 0,3-2 0,1 1 0,-4-1 0,1 0 0,-9-1 0,-4 1 0,-5 0 0,-7 0 0,-1-1 0,-4 0 0,2 0 0,2 0 0,0-1 0,6 0 0,5-1 0,4 1 0,4 0 0,-1 0 0,1 0 0,2 0 0,-2 1 0,0 0 0,-3 0 0,-2-1 0,0-1 0,-6 0 0,1-1 0,2 0 0,0-1 0,2-1 0,-2 0 0,-4 2 0,-2 1 0,-6 0 0,-2 0 0,-1 0 0,0-1 0,0 1 0,-2 0 0,3 0 0,4 0 0,1-2 0,6-1 0,0-1 0,0-1 0,-1-1 0,-4 4 0,-2-1 0,0-1 0,-2 1 0,2-2 0,-3 1 0,1 0 0,1 0 0,-2 1 0,2-3 0,0 2 0,1-1 0,5-3 0,3 0 0,0-1 0,-1 0 0,-4 2 0,-2 1 0,-3 0 0,1-1 0,0 1 0,2-4 0,1 1 0,0 1 0,3-2 0,0 0 0,-1 0 0,-2 2 0,-2 0 0,-2 2 0,2-2 0,2-2 0,-2 1 0,1 1 0,-2 2 0,-3 1 0,-1 2 0,-3 2 0,0-1 0,1-1 0,0 1 0,0-2 0,0 3 0,0 0 0,2-1 0,0 0 0,0 0 0,3-1 0,1-1 0,3 0 0,3-2 0,0 0 0,3-3 0,-4 1 0,2 1 0,-1 2 0,-1 2 0,4 0 0,-3 2 0,9 0 0,11 1 0,4-1 0,14 3 0,4-1 0,3-2 0,-2 1 0,-14 0 0,-8 0 0,-7 2 0,-4 0 0,-1 0 0,-9 0 0,-4 0 0,-2 0 0,0 0 0,2 1 0,3 2 0,3 1 0,5 1 0,2 0 0,13 1 0,17 3 0,10 1 0,12 2 0,-11-2 0,-6 1 0,-8-2 0,-14-1 0,-3-1 0,-14-2 0,-7-1 0,-6-3 0,-7-2 0,-2-1 0,-2-2 0,0 0 0,1-1 0,0 0 0,0 0 0,0 1 0,0 0 0,0 0 0,0-2 0,0 2 0,0 0 0,0 0 0,0 2 0,0-1 0,0 1 0,0 1 0,0-1 0,0 0 0,0 0 0,1 0 0,0 1 0,0-1 0,0-1 0,1 0 0,-1 0 0,1 0 0,-1-2 0,1 1 0,-1-2 0,-1 2 0,1 1 0,0 0 0,-1 0 0,0 1 0,1-1 0,0-1 0,0-1 0,1 0 0,0 0 0,0-1 0,-1 2 0,2-1 0,0-2 0,2-1 0,1-3 0,3-3 0,0-2 0,2-4 0,-2 3 0,0 3 0,-4 3 0,-1 3 0,-1 2 0,1 0 0,-1 0 0,-1 2 0,1 0 0,-1 1 0,0 2 0,0-1 0,0 2 0,-1-1 0,0 0 0,1 1 0,-2-1 0,1 0 0,1 0 0,0-1 0,2 0 0,2-2 0,1 1 0,1 0 0,1 0 0,1-1 0,0 1 0,-1 0 0,-2 0 0,-2 1 0,0 0 0,0-1 0,2-1 0,0-1 0,2 0 0,2-1 0,-1 0 0,0 2 0,2-1 0,-1 0 0,1 1 0,-1-1 0,1 1 0,-1-1 0,-1 1 0,0-1 0,-2 2 0,-1 0 0,1 0 0,0 0 0,6-1 0,6 1 0,3 0 0,6-1 0,-1 2 0,3-2 0,1-1 0,-2 1 0,1-1 0,-5 0 0,-3-1 0,-2-1 0,-7-1 0,0 0 0,-2 1 0,2-1 0,2-1 0,0 2 0,3-2 0,4 0 0,2 1 0,2 0 0,1 2 0,-4 1 0,0 1 0,-2 1 0,-1 1 0,-3 1 0,0 0 0,2 0 0,2 1 0,3-1 0,1 1 0,1 0 0,-4 0 0,-1 0 0,2-1 0,-1 0 0,8 0 0,5 0 0,1 1 0,8-1 0,-4-1 0,15-3 0,11-1 0,-4 0 0,15-1 0,-8 0 0,-2 0 0,-1 0 0,-17 0 0,-7 1 0,-7-2 0,-12 3 0,-8 0 0,-5 0 0,-3 2 0,-1-1 0,-3 2 0,0-1 0,-1 2 0,0 0 0,0 0 0,1 0 0,2 0 0,1-1 0,1 1 0,2-1 0,4-1 0,2-1 0,6-2 0,0-1 0,7-1 0,4-3 0,0 0 0,5-4 0,-2-3 0,2-1 0,2-5 0,-5 2 0,5-4 0,3-5 0,-1 0 0,4-1 0,-12 9 0,10-4 0,9-3 0,3-2 0,11-5 0,-3 4 0,-1-1 0,-1 0 0,-12 4 0,-5 4 0,-6-1 0,-8 3 0,-1-4 0,-4 1 0,-2-1 0,4-4 0,-2 2 0,0-2 0,3 0 0,-3 0 0,0 0 0,-4 5 0,1 0 0,1-2 0,1 1 0,3-1 0,-7 8 0,1-1 0,0 0 0,-4 3 0,0-4 0,-3 3 0,-2 0 0,-1-2 0,-3 5 0,-3 0 0,-1-1 0,-2 2 0,-1 0 0,-2 2 0,0 1 0,-2-1 0,0 1 0,-1-1 0,-3-1 0,-1 2 0,-1-2 0,1 4 0,1 0 0,0 2 0,1 3 0,3 3 0,0 1 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16T04:19:42.015"/>
    </inkml:context>
    <inkml:brush xml:id="br0">
      <inkml:brushProperty name="width" value="0.025" units="cm"/>
      <inkml:brushProperty name="height" value="0.025" units="cm"/>
    </inkml:brush>
  </inkml:definitions>
  <inkml:trace contextRef="#ctx0" brushRef="#br0">1 1 8191,'17'12'0,"3"1"5063,4 3-5063,0 1 2818,-2-3-2818,7 7 1719,6 3-1719,-1 0 6784,1 1-6784,-11-5 0,1 4 0,-1 0 0,-4-3 0,1 4 0,-3-6 0,1 4 0,2 3 0,-1 3 0,4 5 0,-2 4 0,-2 1 0,0 0 0,-3 1 0,-2-2 0,-2-1 0,-4 6 0,0 4 0,-4 0 0,-2 9 0,1 2 0,-2 0 0,2 4 0,-1-9 0,1 3 0,0 2 0,-1-5 0,3 3 0,0-11 0,2-1 0,-1-2 0,-1-7 0,1 2 0,-3-8 0,0 5 0,0 9 0,-2-2 0,1 15 0,-1 1 0,1-1 0,-1 3 0,-1-5 0,0-1 0,0 1 0,0-7 0,0-1 0,-1-2 0,0-2 0,0 5 0,0-9 0,-1 2 0,-1 2 0,0-3 0,-2 5 0,0-4 0,0-2 0,-1 2 0,0-6 0,1-1 0,-2-1 0,1-3 0,-3 3 0,2-6 0,-3 4 0,0 1 0,1-4 0,-1 1 0,2-3 0,0 0 0,-1 1 0,3-6 0,-3 3 0,-1 2 0,-2 0 0,-2 3 0,3-8 0,-1-1 0,2-4 0,3-3 0,0-1 0,1-3 0,1 2 0,0 0 0,1-2 0,0 0 0,0-1 0,0 0 0,1-1 0,-1 0 0,1 0 0,0 0 0,0-1 0,-1 2 0,1-1 0,0 0 0,0 1 0,0-2 0,0-1 0,0 1 0,0-2 0,0 1 0,0-1 0,0 0 0,-1 0 0,0-1 0,0 1 0,-1 0 0,1-1 0,1 1 0,0-2 0,0 0 0,1 1 0,0-1 0,-1 1 0,1-1 0,-1 1 0,1-1 0,-3 3 0,-2 2 0,-2 3 0,1-2 0,3-2 0,0 0 0,0 0 0,0 0 0,-1 2 0,0 1 0,-1 1 0,1 0 0,0-1 0,1-1 0,1 0 0,0-1 0,1-1 0,1-2 0,0-2 0,0 2 0,-5 2 0,-1 4 0,-1 0 0,0 1 0,2-3 0,-1 1 0,0 0 0,0 2 0,-2-1 0,1 0 0,0 0 0,2-1 0,0-2 0,2 1 0,0 0 0,0-2 0,-1 2 0,1-1 0,0 1 0,1-1 0,-1 0 0,1-1 0,0 0 0,0 2 0,1-1 0,0 1 0,-1-1 0,1 0 0,0-1 0,0 2 0,0-1 0,0 1 0,0 1 0,-1 0 0,0 2 0,0 0 0,0-1 0,0 1 0,0 0 0,1 0 0,-1 0 0,0-2 0,1 0 0,0 0 0,1-1 0,-1 2 0,1-2 0,0-1 0,0 1 0,0 0 0,-1 0 0,1 1 0,-1 0 0,1-1 0,1-1 0,-1-1 0,1-2 0,0-1 0,-1 0 0,0-2 0,0-3 0,0-1 0,-1-1 0,1 0 0,-3-2 0,2-1 0,0 1 0,-1-2 0,1 2 0,1-1 0,0 1 0,1 1 0,-1 1 0,0 0 0,0 1 0,1 0 0,-1 1 0,0-2 0,-1-1 0,1 1 0,-1 0 0,0 1 0,1 1 0,-2-2 0,2 1 0,-1 0 0,0 0 0,1 1 0,1 1 0,0 11 0,0-5 0,0 9 0,1-5 0,-1 1 0,2 0 0,-1-1 0,1 1 0,-1-3 0,0-2 0,-1-1 0,0 0 0,1-1 0,-1 0 0,1 1 0,0-1 0,-1 1 0,1-1 0,1 1 0,-2-2 0,0 1 0,0 0 0,1-1 0,-1 1 0,1-1 0,-1 1 0,1-1 0,0 0 0,1 1 0,0 0 0,-1 2 0,0-1 0,2-2 0,1-1 0,1-2 0,0-1 0,-1 0 0,1 0 0,1 0 0,1 1 0,-1-2 0,-1 1 0,1 0 0,-1 1 0,0 0 0,0 0 0,-1 0 0,1-1 0,2 0 0,0 1 0,1 0 0,1 0 0,-2 1 0,-1-1 0,-1 0 0,0 1 0,-2 0 0,2-1 0,2 0 0,-2 0 0,0 0 0,-2-1 0,-1 2 0,0 0 0,-2 0 0,-1 1 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16T04:19:42.016"/>
    </inkml:context>
    <inkml:brush xml:id="br0">
      <inkml:brushProperty name="width" value="0.025" units="cm"/>
      <inkml:brushProperty name="height" value="0.025" units="cm"/>
    </inkml:brush>
  </inkml:definitions>
  <inkml:trace contextRef="#ctx0" brushRef="#br0">168 3667 24575,'0'-70'0,"0"25"0,0-47 0,0 25 0,0-12 0,0-9-441,0 37 0,0 0 441,0-45 0,0 44 0,0-1 0,0-3 0,0-2 0,0 5 0,0 1 0,0-2 0,0 3 216,0-29-216,0-3 0,0 12 0,0-15 0,0 8 0,0 2 0,0 8 0,0-1 0,0 7 0,0-5 0,0 12 0,0-5 666,0-17-666,-4 25 0,2-45 0,-2 51 0,4-51 0,0 50 0,0-42 0,0 31 0,-5-12 0,4 4 0,-8 4 0,7 1 0,-7 2 0,8-1 0,-4 4 0,5-10 0,-5 11 0,4-6 0,-4-15 0,5 24 0,0-23 0,0 28 0,0-5 0,0-2 0,0 7 0,0 7 0,0 7 0,0 10 0,0 6 0,0 6 0,0 4 0,0 5 0,0 6 0,0 4 0,0 3 0,-7-4 0,5 0 0,-5 2 0,4-2 0,2 1 0,-5-1 0,1 4 0,1-2 0,-3 3 0,6-5 0,-6 4 0,3-3 0,0 5 0,-3-2 0,3-3 0,-1 3 0,-2 1 0,3-3 0,-4 2 0,4-4 0,-2 0 0,2 2 0,-1-2 0,2 0 0,3 0 0,0-5 0,0-7 0,0-6 0,0-6 0,0 1 0,0 4 0,4-5 0,0 5 0,4-4 0,0-1 0,0 1 0,0 3 0,0 1 0,-1 5 0,-3-1 0,2 1 0,-5-1 0,6 1 0,-3-1 0,3 0 0,0 1 0,-3 0 0,2 0 0,-2-1 0,4 0 0,-1 0 0,0 1 0,0 3 0,0 1 0,0 3 0,0 0 0,-1 0 0,1 0 0,-3 3 0,3 1 0,-6 4 0,5-1 0,-5 1 0,5-1 0,-5 1 0,2-1 0,1 0 0,-4 0 0,7 2 0,-6-2 0,5 4 0,-1-2 0,3 7 0,-1-4 0,1 4 0,0 1 0,0-1 0,4 0 0,-3 1 0,3-1 0,-5-3 0,1 3 0,0-8 0,0 7 0,-4-7 0,3 4 0,-7-5 0,7 0 0,-6 0 0,5-3 0,-5 3 0,-4-6 0,1 2 0,-4-3 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16T04:19:42.017"/>
    </inkml:context>
    <inkml:brush xml:id="br0">
      <inkml:brushProperty name="width" value="0.025" units="cm"/>
      <inkml:brushProperty name="height" value="0.025" units="cm"/>
    </inkml:brush>
  </inkml:definitions>
  <inkml:trace contextRef="#ctx0" brushRef="#br0">0 0 24575,'1'5'0,"2"-1"0,1 3 0,1-2 0,2 2 0,0 0 0,2 1 0,3 2 0,0-1 0,5 4 0,6 1 0,1 2 0,3 0 0,-5-4 0,5 1 0,8 3 0,4 1 0,12 4 0,4 0 0,2-2 0,4 0 0,-7-3 0,-1-1 0,-1-1 0,-2-1 0,6 2 0,-6-1 0,6 1 0,11 2 0,2 1-647,11 1 647,3-2 0,4 1-572,-36-8 0,0 0 572,-2-1 0,0 1 0,6 1 0,0-1 0,3 2 0,1-1 0,-3 0 0,1 0 0,2 1 0,1-1 0,-8-2 0,-2-1 0,39 7 0,-1-2 0,-11-3 0,9 1 0,12 0 0,-48-6 0,1 0 0,8 0 0,0 1 0,-7-1 0,0-1 0,2 1 0,1 0 0,4 0 0,0 0 0,-3-1 0,0 1 0,7-1 0,1-1 0,-3 1 0,1-1 0,-2-1 0,1 1 0,2-1 0,-2 0 0,-7 0 0,-1 0 0,3 0 0,-1 0 0,-2-1 0,-1 1 0,44 0 0,-45-1 0,0 1 0,30-1 0,12 2 0,-36-1 0,1 0 0,-1 0 0,2 1 0,9-1 0,2 0 0,-4 0 0,-1 0 0,-7-1 0,0 1 0,2-1 0,0 0 0,-9 0 0,-1 0 0,7 1 0,2 0 0,7 0 0,1 0 0,-4 0 0,1 0 0,6 0 0,-1 0 0,-13-1 0,-1 0-893,6-1 1,1 0 892,1 0 0,-1 0 0,-9 0 0,1 0 0,8 0 0,1 0 0,-4 1 0,-1-1 0,4 1 0,2 0 0,4 0 0,0 0 0,-13 0 0,-1-1 0,0 1 0,-1-1-123,46 0 123,-14 0 0,2 0 0,-13 1 0,1 0 0,5 1 0,-12-1 0,5 0 0,-2-1 0,-6 0 0,6 0 0,-14 0 0,9 0 0,12 0 0,-2 0 4,11 0-4,-9 0 0,-9 0 1027,-9 0-1027,-18 0 1881,-2 0-1881,1-1 145,1 0-145,-1 0 642,-11-1-642,-1 1 0,0 0 0,-1 0 0,9-1 0,3 0 0,6-1 0,12 1 0,-4 0 0,9 1 0,8-1 0,-2 0 0,-1 1 0,-10 0 0,-5 0 0,2 0 0,-1-1 0,3 2 0,2 0 0,-4 0 0,-1 0 0,-14 0 0,0 0 0,1 0 0,0 0 0,1-1 0,-9 0 0,-7 0 0,-3 0 0,-6 0 0,-2 1 0,-2-1 0,-1 0 0,2 0 0,-3 0 0,2 0 0,3 0 0,2-1 0,3 1 0,0 0 0,-1 0 0,1 0 0,-4 0 0,-2-1 0,-3 2 0,-2-1 0,-1 0 0,-3 1 0,0-1 0,1 0 0,0 0 0,2 0 0,1 0 0,0 0 0,2 1 0,-1-1 0,0 1 0,1-1 0,1 0 0,1 0 0,0 0 0,-2 0 0,-3-1 0,-3 1 0,-1 0 0,-2 1 0,0-1 0,-1 1 0,-1 0 0,-2-2 0,-1-3 0,-1 0 0,-1-1 0,2 2 0,0 1 0,0 0 0,-1 0 0,1 1 0,-1-1 0,0 1 0,-2-2 0,-1 1 0,1 1 0,-1-1 0,2 2 0,0 0 0,1 0 0,1 1 0,1-1 0,-1 1 0,1 0 0,-1-1 0,0 0 0,1-1 0,-4-1 0,-1 1 0,-1 0 0,-1 0 0,2 1 0,1 0 0,1 0 0,2 0 0,-1 0 0,-1 0 0,-1 1 0,-2-1 0,0-1 0,1 1 0,4 0 0,7 2 0,1 1 0,5 1 0,-5-1 0,1 0 0,-2-1 0,1 1 0,0-1 0,-1 0 0,0 0 0,0 0 0,-2 0 0,1 0 0,-1 0 0,-1 0 0,2 0 0,0 0 0,2-1 0,1 1 0,2 0 0,1 1 0,0-1 0,1 1 0,0 0 0,-1-1 0,-1-1 0,-4 0 0,-1 0 0,-2 0 0,-1 1 0,0 0 0,-1 1 0,-2 0 0,0 1 0,-1 1 0,-1 0 0,1 0 0,0 0 0,-1 0 0,1 0 0,-1 1 0,-1-1 0,0 1 0,-1-1 0,2-2 0,-2 0 0,1 0 0,-1-1 0,-1 0 0,0 0 0,0 0 0,0-1 0,1 0 0,0 1 0,0 0 0,2-1 0,-1 1 0,0-1 0,0 1 0,-3 0 0,1-1 0,-2 1 0,1 0 0,-1 1 0,0-1 0,2 1 0,-2 0 0,0-1 0,2 1 0,-1 0 0,2 0 0,0 1 0,-1-1 0,-1 1 0,-2 0 0,-1 1 0,1 0 0,0 1 0,2-2 0,0 0 0,0 0 0,0 0 0,1 0 0,2-1 0,1 0 0,0 0 0,1 0 0,-1-1 0,1 0 0,5-1 0,4-1 0,5 0 0,6 0 0,-1-1 0,3-1 0,3-1 0,0 0 0,4-1 0,-1 0 0,-4 1 0,0 1 0,-3 1 0,-1 0 0,-1-1 0,-2 0 0,-1 1 0,-4 0 0,-3 0 0,-1 1 0,-1 0 0,2 0 0,0 0 0,0 0 0,2-1 0,-1 0 0,0 0 0,2 0 0,0 0 0,1 1 0,-2 0 0,-1 0 0,1 0 0,-1 0 0,0 0 0,-2 0 0,-1 0 0,-2 0 0,0 0 0,-2-2 0,0 1 0,-3-1 0,-3-1 0,-2 1 0,-7-1 0,-6 1 0,-2 1 0,-2 1 0,5-1 0,0 1 0,3 0 0,-2 1 0,-2 0 0,4 0 0,-5 0 0,1 0 0,3 0 0,-2 0 0,3 0 0,2 0 0,1 0 0,4 0 0,0 0 0,1 0 0,0 0 0,0 0 0,2 0 0,0 0 0,-1 0 0,-1 0 0,-2-1 0,1 0 0,-1 0 0,2 0 0,-3 0 0,-1-1 0,0 1 0,1 0 0,2 0 0,2-1 0,1 2 0,2-1 0,14 0 0,21 0 0,-12 0 0,10 0 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16T04:19:42.018"/>
    </inkml:context>
    <inkml:brush xml:id="br0">
      <inkml:brushProperty name="width" value="0.1" units="cm"/>
      <inkml:brushProperty name="height" value="0.1" units="cm"/>
      <inkml:brushProperty name="color" value="#33CCFF"/>
    </inkml:brush>
  </inkml:definitions>
  <inkml:trace contextRef="#ctx0" brushRef="#br0">233 1 24575,'2'17'0,"-1"-2"0,-2-1 0,-2-3 0,-3 1 0,-6 0 0,-3-2 0,-5 0 0,0-3 0,-1-2 0,-2-3 0,3-1 0,-2-1 0,3-1 0,5 1 0,3-2 0,5-1 0,3-1 0,1-2 0,1-1 0,1 0 0,4-3 0,3 0 0,4-1 0,5 2 0,1 4 0,2 2 0,4 3 0,-1 1 0,7 3 0,1 3 0,-6 2 0,-6 0 0,-13 0 0,-5 0 0,-6 0 0,-3 1 0,-13 0 0,-6 0 0,-4-3 0,-2 0 0,2-4 0,4-2 0,5-2 0,10-1 0,9 0 0,2-1 0,1 0 0,2-5 0,3-3 0,2-2 0,4-2 0,7 1 0,4 1 0,8 2 0,1 4 0,7 4 0,4 3 0,-5 3 0,-4 1 0,-17 1 0,-8 1 0,-6 4 0,-4 3 0,-8 5 0,-4-2 0,-12 0 0,-10-3 0,1-5 0,-2-2 0,11-4 0,6-1 0,6-1 0,6 0 0,4-1 0,3-1 0,1-1 0,1-3 0,1-2 0,0 0 0,2-3 0,2 0 0,3 0 0,5 0 0,2 3 0,3 2 0,-1 3 0,0 1 0,-2 2 0,-4 0 0,-4 3 0,-6 2 0,-3 4 0,-6 3 0,-1 0 0,-8-1 0,-6-1 0,-1-4 0,-5 0 0,5-4 0,6-2 0,4 0 0,7 0 0,4-1 0,2 0 0,0-3 0,2-3 0,0-1 0,3-3 0,0 1 0,3 0 0,2 1 0,0 3 0,5 1 0,0 3 0,3 3 0,-2 2 0,-4 2 0,-6 4 0,-3 4 0,-2 2 0,-3 2 0,-1-3 0,-5-1 0,-2-1 0,0-5 0,-2-2 0,3-3 0,1-1 0,2-1 0,4 0 0,0-2 0,1-1 0,1-3 0,-1-2 0,1 0 0,1 0 0,0-1 0,0 1 0,1-1 0,2 2 0,2 2 0,1 1 0,-1 2 0,1 0 0,2 1 0,1 1 0,-2 0 0,-2 0 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16T04:19:42.019"/>
    </inkml:context>
    <inkml:brush xml:id="br0">
      <inkml:brushProperty name="width" value="0.1" units="cm"/>
      <inkml:brushProperty name="height" value="0.1" units="cm"/>
      <inkml:brushProperty name="color" value="#33CCFF"/>
    </inkml:brush>
  </inkml:definitions>
  <inkml:trace contextRef="#ctx0" brushRef="#br0">1 1 24575,'5'7'0,"1"-1"0,-3-2 0,3 3 0,3 2 0,3 1 0,4 2 0,0-1 0,5 2 0,7 1 0,3 1 0,2 0 0,-4-2 0,-4-2 0,-3-1 0,-3-3 0,0 1 0,2 0 0,0 0 0,4 1 0,-4-3 0,6 1 0,5 0 0,-1 0 0,10 2 0,3 1 0,6 1 0,12 2 0,-4-2 0,8 1 0,6 1-439,0-1 439,9 2 0,-13-4 0,4 0 0,8-1 0,-7-1 0,10 0 0,-5-3 0,-6-1 0,0 0 0,-13 0 0,8 1 0,8 1 0,2-1 0,11 0 0,-6-2 0,0 1 0,-1 0 0,-15 0 0,4 2 0,7 0 0,5-1 0,14 1 0,-19-1 0,7-1-1128,11 1 1128,-1-3 0,-42-1 0,-1 0 0,40 1 0,-9 3 0,0-1-514,-9-1 514,3-2 0,-9-1 0,3 0 0,4 0 0,-12 0 0,12 0 0,-4 1 0,1 0 0,7 0 0,-13 1 0,10-2 0,13 1 0,2 0 0,9 1 0,-7-1-979,-2 0 979,-41-1 0,2 0 0,1 0 0,0 0 0,48 2 0,-5-1 0,-18 0-28,-3 1 28,0 0 0,-1 1 0,5-1 0,-11 0 0,-3-2 0,1 0 0,-6 0 1038,3 0-1038,-3 0 0,3 0 0,7 1 0,-4 1 0,3-1 0,-9 0 0,2 0 0,10-1 0,-7 0 0,10 0 0,-7 0 0,-5 0 0,6 0 0,5 0 0,4 0 0,3 0 515,-9 0-515,-1 0 0,1 0 0,2 0 236,16 0-236,-9 0 0,12 0 0,3-1 0,-11-1 0,4 1 0,-23-1 0,3 3 0,5 0 0,-4 0 0,16 1 0,2-2 0,0 0 0,13-1 0,-5-1 0,-3 0 0,7 1 0,-12 0 0,4 1 0,-6 0 0,3-1 0,3 0 0,-10-1 0,7 1 38,-13 0-38,-6 0 0,-3-1 0,-16 0 0,-1-1 0,2 0 0,-4 0 829,7-1-829,-7 0 432,-1 0-432,8 1 0,-4 1 0,18-1 0,9-1 0,5 1-614,9 0 614,-13 1 0,9-2 0,2-1 0,-10 2 0,12-1 0,-9 1 0,1-1 0,5-2 0,-15 2 0,9-1 0,7-1 0,-2 0 0,-36 2 0,3-1 0,1 0 0,2 0 0,3 0 0,1 0 0,2 0 0,-1 1 0,37-2 0,-12 2 0,-11 1 0,-12 1 0,8 0 0,-15 0 0,6 0 0,12-1 0,-1 1 0,13 0 0,-11 0 0,3 0 0,-1-2 0,-12-1 0,5-1 0,-7-2 0,0 1 0,0-1 0,-17 4 0,-12 0 0,-12 1 0,-7 0 0,0 0 0,-3 1 614,3 0-614,1 0 0,-4 0 0,2 0 0,-3 0 0,1 0 0,0 0 0,-2 2 0,-2-2 0,0 1 0,-1-1 0,0 0 0,-1 1 0,-1 0 0,0 1 0,-3-1 0,4 0 0,5-1 0,3 0 0,1 0 0,-3 0 0,-1 0 0,0-1 0,3 0 0,-1 0 0,-4 1 0,-4-1 0,-6 0 0,-5 0 0,-2 0 0,0 0 0,3 1 0,-2 0 0,-1-1 0,-5 0 0,-2 1 0,-3 0 0,-1 1 0,2 0 0,-2 0 0,4 0 0,0 0 0,0 0 0,4 1 0,1-1 0,3 1 0,2 0 0,0-1 0,1 0 0,-4-1 0,-2-1 0,-3 0 0,-3-1 0,2 1 0,-4 1 0,-6 0 0,0 0 0,-3 0 0,5 1 0,3 0 0,3 0 0,6 0 0,14 3 0,18 4 0,14 1 0,5 0 0,-3-2 0,-4-1 0,0 0 0,0-2 0,-9 0 0,-7-2 0,-7 1 0,-6-1 0,-3 2 0,-3 2 0,-2 1 0,-1 1 0,-1-1 0,-2 0 0,0 0 0,-1-1 0,0 1 0,1-1 0,-1 1 0,1-1 0,-1 1 0,-1 2 0,0-1 0,-3 1 0,-1 0 0,-1-1 0,-1 0 0,0 0 0,0 1 0,-3 2 0,1 0 0,0-1 0,4-2 0,2-2 0,3-2 0,2 0 0,1 1 0,1-1 0,0 0 0,0 0 0,1 0 0,-2 1 0,0 2 0,-1 0 0,0-1 0,1-1 0,1-1 0,0 0 0,1 0 0,-1 0 0,1-1 0,0 1 0,-1 0 0,1 0 0,-2 0 0,2 0 0,-1 0 0,0-1 0,1 0 0,-1 0 0,0 0 0,1 0 0,-3 1 0,-2 0 0,-1 1 0,-1 0 0,3-1 0,1 0 0,2-1 0,2-1 0,0 0 0</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16T04:19:42.020"/>
    </inkml:context>
    <inkml:brush xml:id="br0">
      <inkml:brushProperty name="width" value="0.05" units="cm"/>
      <inkml:brushProperty name="height" value="0.05" units="cm"/>
      <inkml:brushProperty name="color" value="#FFC114"/>
    </inkml:brush>
  </inkml:definitions>
  <inkml:trace contextRef="#ctx0" brushRef="#br0">0 0 24575,'10'19'0,"7"8"0,2 2 0,16 15 0,14 13 0,2-4 0,8 8 0,-6-11 0,-5-7 0,6 1 0,1-4 0,1-4 0,9 3 0,-6-6 0,3 2 0,8 5 0,4 4-725,-28-16 0,2 2 725,4 3 0,1 1 0,3 1 0,2 2 0,10 7 0,1 2 0,3 0 0,-1 1-687,-4-3 0,-2 0 687,-7-5 0,-4-2 0,29 21-692,-25-13 692,3 3 0,2 1 0,-4-3 0,6 4 0,-5-4 0,-3-2 0,0-2 0,-11-10 0,10-1 0,6-1 0,2-1 0,2-1 0,-19-10 0,3 1 961,3 2-961,-4-2 0,11 4 0,1 1 0,5 3 1116,11 5-1116,-10-4 0,6 4 0,5 5 0,-3 2 0,0 4 0,-9-2 0,2 3 0,9 8 0,-1 0-359,-32-23 0,2-1 359,3 2 0,1 0 0,1-1 0,1-1 0,8 4 0,0-2 0,-7-3 0,0-2 0,0 0 0,0-1 0,0 0 0,-1-1-396,-5-3 1,-1 0 395,2 1 0,0 0 0,38 15 0,-5-3 0,-8-3-136,-13-7 136,-9-3 581,-4 0-581,-1 0 1467,10 6-1467,1 0 0,11 5 0,9 5 0,-4-2 0,6 5 877,-10-4-877,-7-4 0,-2-1 159,-13-4-159,1 1 0,5 5 0,1 0 0,11 7 0,-5-3 0,6 0 0,-2-3 0,-13-7 0,6 2 0,-2-1 0,4 4 0,10 6 0,-10-4 0,0 0 0,-3 0 0,-7-6 0,6 5 0,6 1 0,9 3-734,12 9 734,-7-3 0,7 5-639,-39-21 1,2-1 638,0-1 0,2 0 0,0 0 0,-1 0 0,26 10 0,-3-2 0,-1-2 0,-3-3-378,8 3 378,-7-3 0,1 2 0,7 6 0,-7-3 0,4 1 0,-11-4 0,15 5 0,15 6 0,-10-4 0,-33-15 0,-2 0 0,24 14 0,-11-5 0,-6-1 0,-17-9 0,-8-4 672,-4 0-672,-4-3 1298,1 1-1298,4 3 419,2 2-419,8 3 0,-2-2 0,3 0 0,3-1 0,-3-2 0,2 0 0,-3-2 0,-3-2 0,2-1 0,-2-1 0,5-1 0,5 2 0,1 0 0,14 6 0,10 3 0,7 2 0,10 4-512,-11-3 512,4 3 0,1 0 0,-7-1 0,0 0 0,-18-6 0,1 2 0,6 3 0,1 1 0,3 2 0,-10-6 0,-4-1 0,0-1 0,-8-2 512,7-1-512,-2-2 0,3-1 0,6 0 0,-10-2 0,4 2 0,2 1 0,-7-2 0,1 2 0,-7-1 0,1 1 0,5 2 0,-5-1 0,-1-1 0,-5-3 0,-8-3 0,-4-2 0,-8-3 0,-4-1 0,-3-2 0,-3 0 0,-1-4 0,-2-5 0,-1-1 0,-2-3 0,-2 1 0,0 0 0,0-1 0,0 2 0,0 1 0,-1 0 0,1 3 0,0 0 0,2 1 0,1 1 0,-1 0 0,1 0 0,-1 1 0,0-1 0,1 0 0,-1 0 0,-1-1 0,0-1 0,-2-1 0,1 2 0,-1-1 0,-1 2 0,2 1 0,0 0 0,3 2 0,0-1 0,0 2 0,1 0 0,3 7 0,5 5 0,2 2 0,3 4 0,2-2 0,1 2 0,3 2 0,-2-3 0,-2-1 0,2 0 0,-1-1 0,5 4 0,2 0 0,0-2 0,-2-2 0,-8-5 0,-4-3 0,-5-3 0,-4-1 0,-7-2 0,-2-1 0,-5 0 0,1 0 0,0 0 0,-4 0 0,1 0 0,0 0 0,-2 1 0,3 0 0,-1 1 0,-3-1 0,-2 0 0,-3 0 0,0-1 0,0 0 0,3 0 0,0-1 0,2 0 0,6 0 0,2 0 0,4 1 0,7 0 0,5 0 0,8 0 0,-4 0 0,-1 0 0</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16T04:19:42.021"/>
    </inkml:context>
    <inkml:brush xml:id="br0">
      <inkml:brushProperty name="width" value="0.05" units="cm"/>
      <inkml:brushProperty name="height" value="0.05" units="cm"/>
      <inkml:brushProperty name="color" value="#5B2D90"/>
    </inkml:brush>
  </inkml:definitions>
  <inkml:trace contextRef="#ctx0" brushRef="#br0">1 0 24575,'19'19'0,"4"2"0,1 2 0,15 13 0,15 14 0,11 9 0,-25-23 0,0 1-2844,32 27 2844,-33-27 0,2 2 0,2 3 0,0 1 0,-3-1 0,-1-1 0,2 4 0,-1-1 0,-5-4 0,-1 1 0,-1-1 0,0 0 0,3 4 0,0 1 0,-3-5 0,0 0 0,3 4 0,0-1 0,4 4 0,0 0 0,0 0 0,0 1 0,6 6 0,0-1 0,-8-7 0,-1-2 0,1 0 0,-1 1 0,3 1 0,-1 1 0,-4-6 0,1 2 0,7 8 0,0 1 0,-7-8 0,0 0 0,6 8 0,2 3-871,6 8 1,-1-1 870,-6-6 0,1 0 0,8 11 0,0 1 0,-3-3 0,1-1 0,0 2 0,2 2 0,6 6 0,-1 0 0,-8-10 0,0-1 0,2 1 0,0-1 0,3 3 0,2 0-594,-2-3 1,1-1 593,4 3 0,1-1 0,-1-4 0,0-1 0,-1-2 0,1-1 0,7 6 0,2-1 0,-6-6 0,0-1 0,4 3 0,2 0 0,1-1 0,1-1 0,-8-7 0,1 0 0,4 2 0,0-1 0,-8-8 0,-3-2 0,-4-3 0,0 0-611,6 3 1,-1-1 610,-7-5 0,0 0 0,9 6 0,3 2-462,9 6 0,0 2 462,-1 0 0,1 1 0,-17-12 0,1 3 0,-2-2 0,15 14 0,-2-1 0,1 2 0,1 1 0,4 5 0,1 1 0,-6-4 0,2 0 0,-16-14 0,1 2 0,1-1 0,-1-1 0,-1 0 0,0-1 0,23 18 0,0 0 0,-2-1 0,-1-1 0,-16-10 0,-2-2 0,0-1 0,-1-1 0,-4-4 0,-1-1 0,-7-6 0,0-2 0,3 1 0,0-2 0,33 20 117,7 1-117,-39-24 0,-1 0 1130,33 19-1130,3 0 0,-3-2 0,-5-5 0,-2-1 0,-19-11 737,10 8-737,17 10 0,-36-19 0,2 1 0,10 5 0,2 1 0,-1-2 0,-1 1 603,1-2 1,-1 0-604,0-1 0,-3-1 0,31 17 0,-38-23 0,1 1 0,4 1 0,2 0 0,6 3 0,1 0 0,8 2 0,-1 0 0,-8-4 0,-2-1 0,0-2 0,-1 0 0,0-2 0,-1-2 0,-5-2 0,1 0 0,1-1 0,-1-1 983,35 10-983,-37-11 0,2 1 0,6 1 0,0 0 0,-1 0 0,0-1 0,6 1 0,-2-1 0,33 7 0,-43-10 0,0-1 0,3 1 0,-1 0 0,38 8 0,-35-8 0,0 0 0,37 6 0,-4-3 0,0 0 0,-17-2 731,0 0-731,-6-2 616,-12-3-616,-7-3 1233,-8-1-1233,-6-2 901,-4 0-901,-11-1 262,-5 0-262,-4-1 0,-3 0 0,-1-1 0,-1 2 0,0 0 0,-1 0 0,1 0 0,-1 0 0,2-1 0,0 1 0,1-1 0,0 0 0,1 1 0,0-1 0,-1 0 0,0 1 0,-1-1 0,0 1 0,1-1 0,-1-1 0,0 1 0,1-2 0,-1 1 0,-1-2 0,-1-1 0,-1-2 0,-1-2 0,-1-1 0,0 0 0,-1 4 0,1 3 0,0 1 0,0 1 0,0 0 0,1 1 0,-2-1 0,0 0 0,-4-2 0,-5-1 0,-3-3 0,-4 1 0,4 2 0,3 1 0,1 1 0,3 1 0,2 0 0,3 1 0,2 0 0,5 2 0,8 2 0,6 2 0,10 1 0,-1-1 0,4-2 0,3-1 0,-4-1 0,6 1 0,1-1 0,-2 0 0,1 1 0,-9 0 0,-7-1 0,-4 1 0,-6-2 0,-5 0 0,-2 0 0,-2 0 0,0 1 0,-1 0 0,0 1 0,0-1 0,-1 0 0,-1 1 0,0-1 0,-2 0 0,-3 1 0,0 0 0,-4 2 0,1 0 0,-2 1 0,-1 2 0,1 0 0,-1 3 0,0 1 0,-4 1 0,-4 3 0,-2-2 0,1 0 0,6-5 0,4-2 0,0-1 0,1 0 0,0 1 0,2-1 0,3-2 0,-1 0 0,3-1 0,0-1 0,2-1 0,1 0 0,0-1 0,0 1 0,-1 1 0,0-1 0,0 1 0,2-1 0,5 0 0,5-1 0,-3 0 0,1 0 0</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16T04:27:38.082"/>
    </inkml:context>
    <inkml:brush xml:id="br0">
      <inkml:brushProperty name="width" value="0.2" units="cm"/>
      <inkml:brushProperty name="height" value="1.2" units="cm"/>
      <inkml:brushProperty name="color" value="#AB008B"/>
      <inkml:brushProperty name="inkEffects" value="pencil"/>
    </inkml:brush>
  </inkml:definitions>
  <inkml:trace contextRef="#ctx0" brushRef="#br0">1 0 16383,'40'87'0,"1"-1"0,-1 0 0,1 1 0,-1-1 0,1 1 0,-1-1 0,3 7 0,2 3 0,-2-2 0,-1-5 0,-3-10 0,-5-15 0,7 3 0,-4-13 0,-1 1 0,0-2 0,0-1 0,-1-3 0,20 23 0,-8-14 0,3 0 0,-1-4 0,-1-2 0,5 3 0,-7-5 0,-2-2 0,-2-1 0,-7-7 0,-6-8 0,7 7 0,11 8 0,6 3 0,14 14 0,-11-12 0,11 6 0,4 3 0,-11-10 0,9 9 0,-9-5 0,3 3 0,11 7 0,-3-5 0,-4-7 0,-8-6 0,-15-12 0,-2-2 0,2 2 0,5 4 0,7 4 0,-10-5 0,2 2 0,1 1 0,-3-5 0,9 5 0,0-3 0,3 4 0,5 5 0,-9-5 0,0 0 0,-3-2 0,-6-4 0,4 3 0,-7-7 0,5 5 0,7 5 0,-6-2 0,3 1 0,-5-5 0,-5-4 0,-2-1 0,-8-6 0,1 2 0,2 2 0,0-1 0,7 6 0,-8-8 0,5 3 0,2 2 0,-6-5 0,7 6 0,-2 1 0,5 5 0,7 7 0,-7-6 0,5 2 0,1 1 0,-3-4 0,7 5 0,-1-3 0,1 0 0,11 5 0,0-1 0,-2-3 0,-4-3 0,-12-7 0,-8-4 0,-1-1 0,2 2 0,1 1 0,2 1 0,-7-4 0,-2-2 0,-1-2 0,-2-1 0,4 2 0,-5-3 0,7 2 0,7 4 0,-3-2 0,11 8 0,-5-2 0,-4-3 0,8 5 0,0-1 0,5 5 0,7 5 0,-6-4 0,6 3 0,3 0 0,-7-5 0,3 2 0,-10-8 0,13 7 0,10 4 0,-1-2 0,10 1 0,-14-9 0,4 0 0,3 0 0,-7-5 0,11 4 0,1-2 0,2-1 0,1 1 0,-14-4 0,-6-2 0,0 1 0,-3-1 0,2 0 0,-9-3 0,-2 0 0,-1 0 0,-5-2 0,0 0 0,-8-4 0,-2-2 0,2 0 0,-4-1 0,0 0 0,0-1 0,-2-1 0,2 1 0,-9-3 0,-3-1 0,2 0 0,-2-1 0,4 2 0,2-1 0,-1 1 0,7 1 0,-1 0 0,-3-1 0,3 1 0,-3-1 0,7 2 0,12 3 0,2 0 0,6 1 0,-7 0 0,-2 0 0,2 1 0,-2 0 0,6 2 0,-10-3 0,3 1 0,5 2 0,1 0 0,6 2 0,-1-1 0,-2-1 0,6 1 0,4 2 0,4 1 0,5 0 0,-7 0 0,-8-3 0,-7-3 0,-10-3 0,0-1 0,-7-1 0,7 1 0,3 1 0,-1 1 0,2 0 0,-10-1 0,-4-1 0,0-1 0,-5 0 0,3 0 0,2 1 0,-2 0 0,4 2 0,-1-1 0,-3 0 0,-1 0 0,-9-3 0,1 0 0,1 0 0,-1 0 0,1-1 0,-5-2 0,-3 1 0,0-1 0,-1 0 0,3 0 0,0-1 0,0 0 0,-2 0 0,-2-1 0,-2 0 0,-3 0 0,-1 0 0,-1 0 0,-1-1 0,2 0 0,4 0 0,3 1 0,-1 1 0,3-1 0,-1 1 0,0-1 0,1 1 0,-2 0 0,-1 0 0,0 0 0,-3 0 0,1 0 0,2 1 0,0-1 0,1 1 0,-1 0 0,-1-1 0,1 1 0,0 1 0,-1-1 0,0 1 0,1-1 0,0 1 0,-1-1 0,-1 0 0,0 2 0,-2-2 0,0 0 0,-3 0 0,-2 0 0,2 0 0,0 1 0,2 1 0,3 3 0,0 0 0,1 0 0,0 0 0,0-1 0,4 1 0,-1-2 0,-2-1 0,-1-2 0,-2-1 0,-1 0 0,2 0 0,-2 0 0,1-1 0,1 1 0,0-2 0,-1 1 0,-1 0 0,-4-1 0,-1-1 0,-4-7 0,-1 3 0,-2-6 0,0 7 0,0-1 0,-1 0 0,0 0 0,1 0 0,-1 0 0,0 1 0,-1-1 0,1 1 0,-1 0 0,1 0 0,0 0 0,-1-1 0,1 0 0,-2-2 0,0 2 0,1-3 0,0 2 0,-1-1 0,1 1 0,0 1 0,1 0 0,0 0 0,1 1 0,-2-3 0,-2-5 0,-1-1 0,1 0 0,1 2 0,3 5 0,0-1 0,-1-1 0,1 0 0,-3-2 0,-1 0 0,-5-2 0,-5-1 0,-1 0 0,-2 1 0,5 3 0,1 2 0,1 0 0,3 2 0,1 1 0,4 2 0,0 1 0,15 17 0,-4-4 0,11 14 0,-5-10 0,-2-1 0,2-1 0,-2-1 0,-2-2 0,0-1 0,-1 1 0,0-1 0,1 1 0,0-1 0,-2-1 0,1 0 0,-1-3 0,0 2 0,0-1 0,0 0 0,-1-1 0,-3-3 0,-1 2 0,0-1 0,1 3 0,1 0 0,1 2 0,-1-1 0,0 0 0,0-2 0,-1-1 0,2 2 0,-2-1 0,1 1 0,0 1 0,-1-1 0,-1-1 0,0-2 0,-1 2 0,0-1 0,0 2 0,1-1 0,-1-1 0,-1 0 0,-2 0 0,-1 0 0,-2-1 0,1-1 0,-1 1 0,1-2 0,-3 1 0,2-1 0,-2 0 0,0-1 0,-1 1 0,-3 0 0,-1 0 0,-5 0 0,0-1 0,1 0 0,-1 0 0,3 0 0,0 0 0,-2 0 0,1-1 0,-2 1 0,2 1 0,2-1 0,0 1 0,1-1 0,-1 1 0,-1-1 0,1 1 0,0-1 0,-1 1 0,2-1 0,0 1 0,2 0 0,0 0 0,0 0 0,1-1 0,0 1 0,3 0 0,1-1 0,0 2 0,-1-1 0,2-1 0,0 1 0</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16T04:39:17.431"/>
    </inkml:context>
    <inkml:brush xml:id="br0">
      <inkml:brushProperty name="width" value="0.025" units="cm"/>
      <inkml:brushProperty name="height" value="0.025" units="cm"/>
    </inkml:brush>
  </inkml:definitions>
  <inkml:trace contextRef="#ctx0" brushRef="#br0">0 4668 8191,'32'-4'0,"3"-1"5063,4-1-5063,7-1 0,6 0 2818,3 0-2818,20-3 0,12-1 322,-36 5 0,1-1-322,11-2 0,1 0 0,-6-1 0,3 1 0,5-2 0,3 0 0,2-2 0,1 1 0,-5 0 0,0 0 0,10-3 0,-2 0 0,-15 2 0,0 0 0,9-3 0,2-3 1762,9 1 0,-1-1-1762,-4 2 0,-1 0 0,9-2 0,-1 1 0,-10 3 0,-3 0 0,-4 1 0,-3-1-642,5-2 1,-2 0 641,-10 3 0,-1-1 0,6-3 0,1-1 0,7-3 0,-1 0 0,-3 0 0,-1-1 0,8-5 0,1 0 0,-6 1 0,0-2 0,-2 2 0,0-2 0,5-5 0,1-1 0,-6 3 0,-1-1 0,5-4 0,0-2 0,-9 5 0,0 0 0,-2 1 0,0-2 0,3-3 0,0 0 0,-10 5 0,0 0 0,8-7 0,-3-1 0,-12 6 0,-2 2-165,21-23 165,-4-5 0,-13 9 0,0-4 0,2-8 0,-10 11 0,-2-6 0,1-2 0,-3 4 0,3-6 0,-6 12 0,5-11 0,4-6 0,-5 4 0,1-3 0,-9 14 0,-4 6 0,0 1 0,-3 6 1252,2-3-1252,0-3 2695,-2 4-2695,0-1 1608,-3 6-1608,1 2 228,2-4-228,0 4 0,5-4 0,0-3 0,1 3 0,1 0 0,-5 9 0,1 0 0,1-3 0,2 0 0,2-5 0,-1 2 0,0 2 0,5-5 0,2-2 0,-1 0 0,-2 3 0,-6 6 0,-4 6 0,2-1 0,3-4 0,0-2 0,5-4 0,-1 1 0,0 2 0,1 0 0,-5 6 0,3 0 0,2-1 0,-1 1 0,0-1 0,-7 8 0,-2 2 0,0-2 0,-1 3 0,7-4 0,4-1 0,1 0 0,4-1 0,-5 4 0,0 0 0,-2 2 0,-6 4 0,-1-1 0,-3 3 0,1 0 0,1 0 0,-3 0 0,2 2 0,1-1 0,-1 3 0,2-2 0,-2 1 0,5-1 0,3-2 0,1 0 0,1 1 0,-7 2 0,-2 1 0,-1 1 0,-3 0 0,3-1 0,2-1 0,2 0 0,2-4 0,-4 1 0,0-1 0,5-4 0,-1 1 0,8-3 0,2-3 0,-1 1 0,1 1 0,-8 5 0,-4 3 0,-3 1 0,-1 2 0,2-1 0,-3 3 0,2-1 0,1 1 0,-1 0 0,6 0 0,4 1 0,3 0 0,10-2 0,-2 1 0,11-1 0,11 0 0,-2 1 0,2 2 0,-18 2 0,-16 1 0,-12-1 0,-12 3 0,-3-1 0,1 0 0,0 1 0,0-1 0,-1 1 0,0-1 0,-1 1 0,1 0 0,0 0 0,0 0 0,0 0 0,0 0 0,-1 0 0,1 0 0,-1 0 0,1-1 0,0 1 0,-1-1 0,0 1 0,0 0 0,1 0 0,-1 0 0,-1-1 0,0 0 0,0-1 0,0 0 0,0 0 0,0 1 0,0 0 0,2-1 0,-2 1 0,1-2 0,-1 1 0,0-1 0,0-1 0,0 0 0,0-1 0,0 2 0,0 0 0,0 0 0,0 1 0,0 0 0,0-1 0,0 1 0,0-1 0,0 1 0,0 0 0,0-1 0,0 1 0,0 0 0,0 1 0,0 0 0,1 0 0,-1-1 0,1 1 0,-1 0 0,0 0 0,-9 4 0,-8 2 0,-6 0 0,-8-1 0,4-2 0,0-2 0,6 0 0,7 0 0,4 0 0,7 0 0,0 0 0,0 0 0,1 1 0,1 0 0,4-1 0,0 1 0,0-1 0,-1 1 0,-1-1 0,1 0 0,-1 1 0,0-1 0,0 1 0,0-1 0,0 0 0,1 0 0,-1 0 0,1 0 0,1 0 0,0 0 0,0 0 0,-1 1 0,1-1 0,-1 1 0,1 0 0,1 0 0,0-1 0,0 1 0,0-1 0,-1 1 0,1-1 0,-2 0 0,1 0 0,-1 0 0,0 0 0,-1 0 0,0 0 0,0 0 0,0 0 0,1 0 0,1 0 0,-1 0 0,0 0 0,-1 0 0,0 0 0,1 1 0,0-1 0,2-1 0,5-2 0,4-1 0,2-1 0,3 0 0,0 1 0,2 0 0,-1 2 0,-2-1 0,2 0 0,1 1 0,0 0 0,3 0 0,-4 2 0,0-1 0,2 1 0,-2 0 0,0 0 0,-5 0 0,-6 0 0,-2 0 0,-4 1 0,-1-1 0,-1 1 0,-1 1 0,-2 1 0,-1 1 0,-1 0 0,1-1 0,0 1 0,0-1 0,1 0 0,-1 0 0,-1 2 0,0-1 0,-1 2 0,0 0 0,1-1 0,0 0 0,0-1 0,0 0 0,0 0 0,1-1 0,0 0 0,0 0 0,0 0 0,0 0 0,0 1 0,0-1 0,-2 2 0,-2-1 0,-1 1 0,0 0 0,-2-1 0,1 0 0,0-1 0,-1 0 0,2-1 0,-2 0 0,0 1 0,1-1 0,0 0 0,1 0 0,1 1 0,-2 0 0,2-1 0,-2 1 0,0-1 0,1-1 0,0 1 0,2-1 0,0 1 0,2 0 0,0 0 0,1 0 0,0-1 0,2 0 0,0 0 0,1-1 0,0 0 0,0 1 0,-1 0 0,-4 1 0,-8 2 0,-4 2 0,0 0 0,4-1 0,3-1 0,0-1 0,1 0 0,1-1 0,1 0 0,1 0 0,3-1 0,4-1 0,-1 0 0,4 0 0</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12T21:29:49.149"/>
    </inkml:context>
    <inkml:brush xml:id="br0">
      <inkml:brushProperty name="width" value="0.025" units="cm"/>
      <inkml:brushProperty name="height" value="0.025" units="cm"/>
    </inkml:brush>
  </inkml:definitions>
  <inkml:trace contextRef="#ctx0" brushRef="#br0">0 427 24575,'21'0'0,"11"0"0,8 0 0,15-8 0,8-3 0,13-7 0,7-2 0,-34 8 0,0-1 0,0 0 0,1-1-542,2-2 0,2 0 542,3-1 0,0 1 0,-3 2 0,0 1 0,-1 0 0,0 0 0,44-8 0,-24 6 0,-18-1 0,-2 1 0,-2 6-5,5-6 0,1 0 5,1 9 0,25-13 0,-15 13 0,0-6 0,-5 7 0,12 0 0,-6-4 806,1 8-806,-13-3 0,15 4 288,-27 0-288,26 0 0,-19 0 0,5 0 0,-2 0 0,-6 0 0,1 0 0,-5 0 0,-2 0 0,-4 0 0,-5 0 0,3 0 0,-11 3 0,6-2 0,-8 2 0,5 0 0,-5-2 0,4 2 0,-4 0 0,9-2 0,-3 5 0,15-2 0,-13 3 0,9 0 0,-17-3 0,0 2 0,-5-5 0,1 2 0,-4-1 0,-1-1 0,-3 2 0,0-3 0,4 0 0,-4 0 0,4 2 0,-1-1 0,1 2 0,4-3 0,-4 0 0,-1 0 0,0 0 0,-2 2 0,3-1 0,-5 2 0,-2-3 0,0 0 0,-4 0 0,1 0 0,-1 0 0,0 0 0,1 0 0,-8-3 0,1 0 0,-6-2 0,1 2 0,-2-2 0,2 4 0,-6-4 0,6 2 0,-2 0 0,2-2 0,1 4 0,-1-4 0,1 5 0,0-3 0,-1 1 0,1 1 0,-1-4 0,1 2 0,-4-2 0,3-1 0,-5 0 0,2 0 0,0 1 0,0 1 0,4 0 0,0 1 0,-1-1 0,5 2 0,2 2 0,4 0 0,0 0 0,1 0 0,-1 0 0,1 0 0,-1 0 0,3 0 0,-2 2 0,3-1 0,-4 4 0,0-2 0,1 2 0,-1-2 0,1 2 0,-1-2 0,0 2 0,1 1 0,-3-1 0,2-2 0,-2 2 0,-1-2 0,3 2 0,-2 0 0,0 1 0,2-1 0,-2-2 0,0 2 0,1-2 0,-1 2 0,3 0 0,-1 1 0,0-1 0,1 0 0,-1-2 0,0 2 0,1-2 0,-1 0 0,1 2 0,-3-2 0,1 0 0,-1 2 0,3-2 0,-1 0 0,-2 1 0,2-1 0,-2 0 0,2 2 0,-2-2 0,2 0 0,-4 2 0,3-5 0,-3 5 0,1-2 0,-2 1 0,-2-1 0,-4 2 0,0-4 0,-5 1 0,5-2 0,-6 0 0,3 0 0,-3 0 0,0 0 0,0 0 0,0 0 0,3 0 0,-2 0 0,2 0 0,0 0 0,1 0 0,-1 0 0,3 0 0,-2 0 0,2 0 0,-2 0 0,2 3 0,-3-3 0,4 3 0,-1-1 0,1-2 0,0 3 0,0 1 0,2-3 0,1 4 0</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12T21:49:30.057"/>
    </inkml:context>
    <inkml:brush xml:id="br0">
      <inkml:brushProperty name="width" value="0.05" units="cm"/>
      <inkml:brushProperty name="height" value="0.05" units="cm"/>
      <inkml:brushProperty name="color" value="#5B2D90"/>
    </inkml:brush>
  </inkml:definitions>
  <inkml:trace contextRef="#ctx0" brushRef="#br0">2043 22 24575,'-8'0'0,"1"0"0,1 0 0,-5 0 0,4 0 0,-8 0 0,3 0 0,-1 0 0,-10 0 0,9 0 0,-17 0 0,9 0 0,-7 0 0,1 0 0,4 0 0,-5 0 0,0-4 0,5 4 0,-4-4 0,4 4 0,-9 0 0,3-6 0,-7 4 0,7-4 0,-7 6 0,7 0 0,-3 0 0,4 0 0,5 0 0,-4 0 0,11 0 0,-6 0 0,10 0 0,-5 0 0,5 0 0,-3 0 0,4 0 0,0 0 0,0 0 0,0 0 0,3 0 0,-2 0 0,5 0 0,-5 0 0,4 0 0,-4 0 0,5 0 0,-2 0 0,-1 0 0,3 0 0,-2 0 0,2 0 0,1 0 0,-1 0 0,1 0 0,-1 0 0,1 0 0,-1 0 0,1 0 0,0 0 0,-1 0 0,1 0 0,-1 0 0,-2 0 0,2 0 0,-2 0 0,-1 0 0,3 0 0,-5 0 0,5 0 0,-6 0 0,6 0 0,-5 0 0,5 0 0,-6 0 0,6 0 0,-5 0 0,5 0 0,-3 0 0,1 0 0,2 0 0,-2 0 0,2 0 0,1 0 0,-1 0 0,-2 0 0,2 0 0,-3 0 0,4 0 0,-4 0 0,0 0 0,0 0 0,-2 3 0,2-3 0,0 5 0,-2-4 0,4 4 0,-4-5 0,2 5 0,0-4 0,-2 4 0,4-4 0,-4 4 0,2-1 0,0-1 0,-2 2 0,2-4 0,0 4 0,0-2 0,1 0 0,2 2 0,-6-2 0,6 2 0,-5 1 0,5 0 0,-5 0 0,1-1 0,-2 1 0,0 0 0,0 0 0,0 0 0,3 0 0,-2 0 0,5-1 0,-5 1 0,5 0 0,-6-1 0,3 1 0,0 0 0,-2 0 0,2-1 0,-3 4 0,0-2 0,0 4 0,0-5 0,0 6 0,2-3 0,-1 0 0,2 2 0,-3-1 0,0 2 0,0 0 0,0-1 0,2 1 0,-1-2 0,2 1 0,-1-2 0,-1 3 0,2 0 0,-4 3 0,4-2 0,-3 6 0,2-7 0,-3 7 0,1-6 0,-1 2 0,1 1 0,2-4 0,-1 4 0,4-4 0,-4-1 0,4 1 0,-2 0 0,3 0 0,0 0 0,0 3 0,0-2 0,0 2 0,-1 1 0,1-3 0,3 5 0,-3-2 0,2 4 0,-2 0 0,-1-1 0,0 5 0,1-4 0,2 4 0,1-8 0,3 3 0,-3-7 0,2 4 0,-1-1 0,2-2 0,0 2 0,0-3 0,0 0 0,0 0 0,0 0 0,0 0 0,0-3 0,0 2 0,0-5 0,0 5 0,0-5 0,0 2 0,0-2 0,0 2 0,0-2 0,0 2 0,0-2 0,0-1 0,0 4 0,0-3 0,0 2 0,0-3 0,0 4 0,0-3 0,0 5 0,0-2 0,2 3 0,-1 0 0,4 0 0,-1-1 0,-1 1 0,2 0 0,-2 0 0,1 0 0,1 0 0,-2 0 0,3 0 0,0 0 0,0 0 0,0 0 0,0-1 0,0 1 0,0 0 0,0 0 0,0-3 0,0 2 0,-1-2 0,1 3 0,0 0 0,0 0 0,0 0 0,3-3 0,-2 6 0,1-8 0,1 8 0,-3-6 0,3 3 0,-1-1 0,-1 1 0,1-3 0,1 3 0,-3-3 0,3 2 0,-1 1 0,2 0 0,1 0 0,1 0 0,0 0 0,4 0 0,-4 0 0,4 4 0,-4-6 0,1 5 0,-1-6 0,-1 3 0,1-3 0,0 0 0,0 0 0,-3-3 0,2 3 0,-2-4 0,3 1 0,4 0 0,-4 0 0,7 1 0,1-1 0,1 1 0,6 0 0,-2 0 0,-1 0 0,4 0 0,-4 0 0,5 0 0,-1 0 0,1 0 0,-1 0 0,0 0 0,5 0 0,1 1 0,0-1 0,4 1 0,-4-1 0,4-3 0,-4 3 0,4-6 0,-9 5 0,4-5 0,-8 2 0,2-3 0,-6 0 0,2 0 0,-3 0 0,-1 0 0,-2 0 0,1 0 0,-2 0 0,4 0 0,4 0 0,-4 0 0,8 3 0,-4-2 0,9 2 0,-3-3 0,7 0 0,-8 0 0,9 0 0,-9 0 0,4 0 0,-4 0 0,-1 0 0,1 0 0,4 0 0,-4 0 0,4 0 0,0 0 0,-3 0 0,3 0 0,-5 0 0,-4 0 0,0 0 0,-4 0 0,-1 0 0,-3 0 0,0 0 0,-4 0 0,-3 0 0,2 0 0,-5 0 0,2 0 0,-3 0 0,1 0 0,-1 0 0,1 0 0,-1 0 0,0 0 0,7 0 0,-2 0 0,5 0 0,1 0 0,-4 0 0,4 0 0,-4-3 0,-1 3 0,-2-3 0,0 3 0,-4 0 0,3 0 0,-1 0 0,1 0 0,-3-2 0,1 1 0,-1-1 0,0-1 0,1 3 0,-1-3 0,0 1 0,1 1 0,-1-4 0,1 5 0,-1-5 0,0 4 0,1-4 0,-1 5 0,0-3 0,1 1 0,2 1 0,-2-1 0,5 2 0,-5-2 0,6 1 0,-3-1 0,2 2 0,1-3 0,0 2 0,0-2 0,-3 3 0,-1 0 0,-2 0 0,-1 0 0,1 0 0,-3 3 0,-1-3 0,-2 2 0</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12T21:49:37.830"/>
    </inkml:context>
    <inkml:brush xml:id="br0">
      <inkml:brushProperty name="width" value="0.025" units="cm"/>
      <inkml:brushProperty name="height" value="0.025" units="cm"/>
    </inkml:brush>
  </inkml:definitions>
  <inkml:trace contextRef="#ctx0" brushRef="#br0">147 0 24575,'-8'52'0,"1"18"0,-2-23 0,-2 4-883,3 1 1,0 2 882,-1 6 0,0-1 0,-1-10 0,1 1 0,2 29 0,0 5-699,-4-8 1,0 0 698,5 5 0,2 5 0,0-6 0,-1 5 0,2-6 0,2-3 0,2 0 0,-1 2 0,1 6 0,4-5-603,10 5 1,6-5 602,5 5 0,8-2 0,13 1 0,6-5 0,-7-23 0,3-3 0,9 14 0,2-7 0,-10-25 0,-1-4-189,-5 4 0,1-2 189,4-7 0,-3-4 0,14 0 725,-9-6-725,-5-7 1383,-15-8-1383,13 0 0,31-9 0,13-8 155,-24 3 1,4-1-156,7-3 0,3 0 0,17-5 0,2 1 0,1 4 0,-1 1 0,-8 0 0,-1 1 0,10 5 0,-2 4 0,-21 3 0,-3 1 0,-3 0 0,-2 0 16,-2 3 0,-5 0-16,19 0 0,1 0 0,-31 0 0,2 0 0,-6 0 0,18 0 0,11 0 0,-10 0 0,10 0 0,16 0 0,4 0 0,-10 0 0,1 0 0,-32 0 0,4 0 1849,-12 0-1849,-20 0 445,-6 3-445,-10 0 0,0 0 0,-4-1 0,-2-4 0,-1 0 0,-2-6 0,-2 2 0,1-2 0,-4-1 0,2 3 0,-3-5 0,1 5 0,1-2 0,-1 0 0,5 2 0,-3-2 0,7 5 0,15 9 0,-5 2 0,13 7 0,-14-6 0,-1 0 0,-4-3 0,-2-1 0,-1 0 0,-2 0 0,0 1 0,-3-1 0,0 0 0,0 0 0,0 0 0,-3 0 0,-3 1 0,-3 0 0,-3-1 0,0 4 0,0-3 0,0 3 0,3-4 0,-2 1 0,5 0 0,-5-3 0,4 1 0,-1-3 0,3 1 0,2 1 0,-2-1 0,5 1 0,-3-1 0</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12T21:50:56.857"/>
    </inkml:context>
    <inkml:brush xml:id="br0">
      <inkml:brushProperty name="width" value="0.05" units="cm"/>
      <inkml:brushProperty name="height" value="0.05" units="cm"/>
      <inkml:brushProperty name="color" value="#FFC114"/>
    </inkml:brush>
  </inkml:definitions>
  <inkml:trace contextRef="#ctx0" brushRef="#br0">1 1497 24575,'27'0'0,"5"-4"0,29-1 0,-13-9 0,2-2 0,34-7 0,4-11 0,5-6-1212,-26 11 1,0-1 1211,12-2 0,6-3 0,-11 2 0,5-1 0,-9 4 0,-12 7 0,-1 0 0,15-7 0,7-5 0,-6 3 0,-5 1 0,-2 1 0,12-10 0,3-2 0,-2 4 0,-1-1 0,-10 0 0,-4 2 0,-14 10 0,-5 3 577,20-11-577,-18 17 0,-1 2 0,18-12 0,4-5 0,3-1-560,-22 9 0,2-1 560,1 3 0,1-1 0,12-10 0,0-1 0,-7 5 0,-2 2 0,29-16 0,-2-3 0,-30 22 0,7-10 1735,-26 20-1735,-4 5 0,-12 10 0,11-3 1231,-5-1-1231,-4 0 0,-4-1 0,-1 1 0,1 0 0,-3-1 0,-1 5 0,-6-3 0,-1 3 0,-2-2 0,-8 1 0,-2-3 0,-4 3 0,0-2 0,2 0 0,-3 3 0,0-6 0,2 6 0,-1-6 0,5 6 0,-5-3 0,5 1 0,-5 1 0,5-1 0,-6-1 0,6 3 0,-2-5 0,5 2 0,3 0 0,3 1 0,2 2 0,0 0 0,0 0 0,3 0 0,2 0 0,5 0 0,-2 0 0,2 0 0,-3 0 0,0 3 0,-3-3 0,2 3 0,-5-1 0,2-1 0,-2 4 0,-3-3 0,-1 4 0,-2-2 0,0 1 0,0 1 0,-2-1 0,-4-2 0,-1 2 0,-4-2 0,5 0 0,-5 2 0,5-4 0,-3 2 0,4-1 0,-1-1 0,3 1 0,1-2 0</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12T22:27:50.913"/>
    </inkml:context>
    <inkml:brush xml:id="br0">
      <inkml:brushProperty name="width" value="0.05" units="cm"/>
      <inkml:brushProperty name="height" value="0.05" units="cm"/>
      <inkml:brushProperty name="color" value="#FFC114"/>
    </inkml:brush>
  </inkml:definitions>
  <inkml:trace contextRef="#ctx0" brushRef="#br0">1 0 24575,'0'7'0,"0"0"0,0-2 0,0-1 0,0 1 0,0-2 0,0 1 0,0-1 0,0 1 0,0 0 0,0 1 0,0 0 0,0 0 0,0 0 0,0 0 0,0 0 0,0 1 0,0-1 0,0 1 0,0-1 0,0 0 0,0-1 0,0-1 0,0 0 0,0-1 0,0 1 0,0-1 0,0 0 0,0 1 0,0 0 0,0 1 0,0 0 0,0 0 0,0 0 0,0-1 0,0 0 0,1-1 0,-1 2 0,1-1 0,-1 0 0,0 0 0,0 0 0,1 0 0,0-1 0,-1 1 0,0-1 0,0 0 0,0 0 0,0-1 0,3 0 0,0-1 0,3 0 0,1 0 0,-1 0 0,2 0 0,4 0 0,1 0 0,-1-1 0,-4 0 0,-3 1 0,-2 0 0,0 0 0,1 0 0,0 0 0,0 0 0,0 0 0,-2-1 0,0 0 0,0 1 0,0-1 0,1 1 0,-1 0 0,1 0 0,1 0 0,0 0 0,1 0 0,0 0 0,0 0 0,0 0 0,1 0 0,1 0 0,2 0 0,0 0 0,0 0 0,-1 0 0,0 0 0,-1 0 0,-1 0 0,1 0 0,-1 0 0,1 0 0,0 0 0,0 0 0,1 0 0,2 0 0,-1 0 0,3 0 0,-1 0 0,1 0 0,-1 0 0,-2 0 0,-1 0 0,0 0 0,0 0 0,0 0 0,-2 0 0,0 0 0,0 0 0,1 0 0,-1 0 0,0 0 0,0 0 0,0 0 0,-1 0 0,2 0 0,0 0 0,0 0 0,2 1 0,0 0 0,3-1 0,5 1 0,1-1 0,1 0 0,0 0 0,-2 1 0,0 0 0,0-1 0,-2 1 0,-1-1 0,-3 0 0,-1 1 0,0 0 0,1 0 0,2-1 0,-1 1 0,6 0 0,4-1 0,3 1 0,4 0 0,-3 0 0,-1 0 0,0 0 0,-5-1 0,-1 0 0,-3 0 0,-3 0 0,1 0 0,-3 0 0,2 0 0,4 0 0,1 0 0,4 0 0,-2 0 0,2 1 0,3-1 0,-3 1 0,2 0 0,-1 1 0,2-1 0,6 1 0,6 0 0,7 1 0,13-1 0,4 1 0,-7 0 0,-3 0 0,-14-2 0,-10 1 0,-2-2 0,-10 1 0,-3-1 0,-1 1 0,-5-1 0,-1 0 0,-1 0 0,0 0 0,1 0 0,1 0 0,-1 0 0,0 0 0,-3 0 0,2 0 0,1 0 0,2 0 0,1 0 0,-2 0 0,-1 0 0,-1 0 0,1 0 0,-1 0 0,0-1 0,0 0 0,0 1 0,0-1 0,0 0 0,2 0 0,-1 1 0,1-1 0,2 0 0,-1 0 0,1 1 0,-2-1 0,-1 1 0,0 0 0,-3 0 0,1 0 0,0 0 0,-1 0 0,1 0 0,-2 0 0,1-1 0,-1 0 0,0 0 0,0-1 0,0 0 0,0 1 0,0-2 0,1-1 0,-1-1 0,2 0 0,-1-1 0,1 0 0,0-1 0,-1 1 0,0-1 0,1 0 0,-2 2 0,1-1 0,0 2 0,1-1 0,-1 1 0,-1-1 0,1 0 0,0-1 0,1-2 0,0 0 0,0 0 0,0 0 0,1 0 0,-2 2 0,0-1 0,0 0 0,1 0 0,0-1 0,-1 2 0,0 0 0,0 3 0,0-1 0,-1 1 0,-1 1 0,1 1 0,-1 1 0</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12T22:27:54.107"/>
    </inkml:context>
    <inkml:brush xml:id="br0">
      <inkml:brushProperty name="width" value="0.05" units="cm"/>
      <inkml:brushProperty name="height" value="0.05" units="cm"/>
      <inkml:brushProperty name="color" value="#FFC114"/>
    </inkml:brush>
  </inkml:definitions>
  <inkml:trace contextRef="#ctx0" brushRef="#br0">1 292 24575,'2'8'0,"0"0"0,1-3 0,0 0 0,0 0 0,0-2 0,-1 1 0,1 0 0,-1-1 0,0 1 0,1-1 0,1 1 0,0-1 0,2 1 0,-2-1 0,2-1 0,2 1 0,0 0 0,1-1 0,0 0 0,1 0 0,0-1 0,-1 1 0,3-1 0,3 1 0,3-1 0,3 1 0,0-1 0,1 0 0,2 0 0,-1-1 0,0 1 0,0-1 0,-1 0 0,1 0 0,-2 0 0,2 0 0,2 0 0,0 0 0,3 0 0,-2 0 0,1 1 0,0 0 0,-5-1 0,-3 1 0,-2-1 0,0 1 0,2-1 0,-3 1 0,6-1 0,3 0 0,-1 0 0,4 0 0,-6 0 0,-2 0 0,0 0 0,-5 0 0,1 0 0,0 0 0,-1-1 0,1 0 0,-4 1 0,0 0 0,0-1 0,-1 1 0,1-1 0,-2 0 0,-1 1 0,-1 0 0,-3-1 0,-1 0 0,-1 0 0,0 1 0,0-1 0,2 0 0,2 0 0,0 0 0,-1 0 0,-1 0 0,0-1 0,0 0 0,1 0 0,-1 0 0,-1 1 0,-1-1 0,-1 1 0,1-1 0,-1 0 0,1 0 0,0 0 0,-1 0 0,1-1 0,1-2 0,-1 1 0,2 0 0,-2 0 0,0 1 0,0 0 0,-1-1 0,0 1 0,1-1 0,-1 1 0,0-1 0,0 1 0,0-1 0,1 1 0,-1-1 0,1 1 0,0 0 0,-1 0 0,0 0 0,-1 1 0,1 0 0,0 1 0,-1-1 0,1-1 0,0 0 0,-1 0 0,1-2 0,1 0 0,-1 1 0,0 0 0,0 0 0,1-1 0,0 0 0,0 0 0,1 1 0,-1-1 0,0 0 0,0 0 0,0 0 0,0 1 0,-1-1 0,1 1 0,-1 1 0,1 1 0,-2 0 0,1 0 0,0 0 0,2-1 0,0 0 0,1 0 0,-1-1 0,1 1 0,1-2 0,-1 1 0,1-1 0,0-1 0,1 1 0,3-2 0,0 1 0,1 0 0,1 0 0,-1 1 0,2-1 0,-1 1 0,0 0 0,2 0 0,-2-1 0,0 1 0,1 0 0,0 0 0,3-1 0,-2 2 0,2 0 0,0 0 0,-2 0 0,3 1 0,-2-1 0,1 1 0,1 0 0,-4 0 0,-1 1 0,-1 1 0,-2-1 0,-1 1 0,-3 0 0,-1 1 0,-1 0 0,1 0 0,-1 0 0,-1 0 0,-7-1 0,1 0 0,-4-1 0,2 1 0,3 0 0,-2-1 0,1 0 0,-2 0 0,1 1 0,0 0 0,1 0 0,1 1 0,1-1 0,0 1 0,0 0 0,1 0 0,-1 0 0,-2 0 0,1 0 0,-1 0 0,1 0 0,-3-1 0,-2 0 0,-1-1 0,1 1 0,2 0 0,0 0 0,2 0 0,4 1 0,6 1 0,5 2 0,4 1 0,1 0 0,0-1 0,0 1 0,-3-1 0,-1-1 0,-1 0 0,-3 0 0,-1-1 0,-4-1 0,-1 1 0,-5 1 0,-1 1 0,-2 0 0,1 1 0,1 0 0,0 1 0,1-1 0,-1 1 0,0 0 0,0-1 0,0 0 0,-1 0 0,1 1 0,-2 0 0,1-1 0,1 0 0,-1-1 0,0 0 0,0-1 0,0 1 0,1-1 0,0 0 0,2-2 0,-1 1 0,2-1 0,0 0 0</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12T22:28:11.998"/>
    </inkml:context>
    <inkml:brush xml:id="br0">
      <inkml:brushProperty name="width" value="0.05" units="cm"/>
      <inkml:brushProperty name="height" value="0.05" units="cm"/>
      <inkml:brushProperty name="color" value="#CC0066"/>
    </inkml:brush>
  </inkml:definitions>
  <inkml:trace contextRef="#ctx0" brushRef="#br0">538 1183 8191,'-9'2'0,"-1"0"5063,-2 1-5063,2 0 2818,1-1-2818,0 1 1719,0-1-1719,1 1 6784,3-1-6784,-1 0 0,-1-1 0,0 1 0,-1 0 0,1 0 0,1 0 0,-1-1 0,1 0 0,-1 1 0,0 0 0,0 0 0,0 0 0,0 0 0,-1 1 0,-2 0 0,-1 0 0,-2-1 0,0 2 0,1-2 0,1 1 0,4-1 0,-1 0 0,-1-1 0,1 0 0,-3 0 0,0 0 0,-1 0 0,0 0 0,1-1 0,1 1 0,1-2 0,1 1 0,1-1 0,2 0 0,0-1 0,-1 0 0,1 1 0,-2-2 0,-1-1 0,-2-1 0,-2-1 0,2 0 0,1 0 0,-1 0 0,2-1 0,-3 0 0,1-1 0,0-1 0,2 1 0,1 2 0,2 0 0,2 1 0,1 0 0,0 0 0,0 0 0,1 0 0,0-1 0,0 1 0,0-2 0,0 1 0,0 0 0,0-1 0,1 1 0,-1 0 0,0 0 0,0 0 0,1-2 0,-1 2 0,1-2 0,0 0 0,1 1 0,0-2 0,0 2 0,-1-1 0,2 1 0,-1 1 0,0 0 0,1 0 0,0 0 0,1-2 0,-1 2 0,1-1 0,-1-1 0,0 1 0,0-1 0,0 1 0,1 2 0,-1-1 0,0 1 0,0 0 0,-1 1 0,1-1 0,0 0 0,0-1 0,0 0 0,1-1 0,-1 1 0,0 0 0,1 0 0,0 0 0,-1 1 0,1 0 0,0 0 0,1-1 0,1 1 0,-1-1 0,0 1 0,0 0 0,2 0 0,0 0 0,0 0 0,-1 1 0,0 0 0,0-1 0,-1 2 0,-1-1 0,0 1 0,0 2 0,-1-1 0,0 1 0,-1 0 0,1 0 0,0-1 0,1 1 0,0-1 0,1 0 0,18-4 0,-3 3 0,11-2 0,-14 3 0,-7 1 0,-4 1 0,-2-1 0,-1 1 0,2 0 0,2 0 0,1 0 0,1 0 0,-2 0 0,1 0 0,-1 1 0,0-1 0,1 1 0,-2 0 0,0 1 0,1-1 0,-1-1 0,0 1 0,1-1 0,-1 0 0,4 1 0,-1 0 0,1-1 0,-1 0 0,-3 0 0,-2 0 0,0 0 0,1 0 0,1 0 0,-1 0 0,1 0 0,-1 0 0,1 1 0,0-1 0,-1 1 0,-1-1 0,0 0 0,-1 0 0,0 0 0,-1 1 0,0 0 0,2 0 0,1 1 0,0 1 0,1-1 0,-1 0 0,-2-1 0,0 0 0,0 1 0,-1-1 0,0 0 0,0 1 0,-1 0 0,1 0 0,0-1 0,1 1 0,-1 0 0,0 1 0,0 0 0,0-1 0,-1 1 0,1 0 0,0 1 0,0 0 0,0 0 0,0-1 0,0 1 0,0 0 0,0 0 0,0 0 0,1-1 0,-1 1 0,0-1 0,0 0 0,0-1 0,-1 1 0,0 0 0,0-1 0,0 1 0,1 0 0,0-1 0,-1-1 0,0 0 0,0 1 0,0-1 0</inkml:trace>
  <inkml:trace contextRef="#ctx0" brushRef="#br0" timeOffset="2547">359 740 24575,'1'-10'0,"2"-1"0,2 0 0,3-3 0,2-4 0,2-2 0,3-5 0,0 5 0,2-2 0,2-1 0,-1 3 0,3 0 0,-3 3 0,0 4 0,0 1 0,-3 2 0,0 2 0,1-1 0,3-1 0,11-4 0,3-1 0,10-4 0,10-2 0,1 1 0,10-1 0,-8 3 0,-5 2 0,1 0 0,-7 1 0,8-3 0,5-1 0,-1 3 0,8 1 0,-12 4 0,6 0 0,6 0 0,-4 1 0,9 0 0,-2 2 0,2 0 0,9 1 0,-4 0 0,3 1 0,2 0 0,-27 3 0,-1-1 0,31-1-564,15 0 564,-27 4 0,-10 1 0,10-1 0,-4 0 0,2 0 0,11 0 0,-11 1 0,12-1 0,5-2 0,-5-1 0,9 1 0,-22 0 0,-5 2 0,-2-1 0,-14 1 0,7 1 0,-5 0 0,-1 0 0,0 0 0,-8 0 0,6 0 0,2 2 564,-3 0-564,-3 0 0,-14-1 0,-9-1 0,-7 0 0,-6 0 0,-5-1 0,-6 0 0,-1-1 0,-3-1 0,4 2 0,0-2 0,-1 1 0,-1 0 0,1-1 0,0 1 0,1-1 0,2 1 0,0 0 0,1 0 0,1 1 0,0-1 0,0-1 0,0 1 0,0-1 0,0 1 0,-1 0 0,1-1 0,-2 1 0,0-1 0,-1 0 0,-2 0 0,0 0 0,-4-1 0,0 1 0,-3 0 0,0 1 0,1 1 0,4 0 0,4 0 0,12 7 0,10 5 0,5 2 0,1 0 0,-5-5 0,-2-1 0,-3-2 0,-1 0 0,-4-2 0,-2-1 0,0 0 0,-3-1 0,0 0 0,-3 0 0,-3 1 0,-1-1 0,-5 3 0,1-2 0,-4 2 0,-2 1 0,-1-1 0,-1 2 0,1-2 0,1 1 0,0-1 0,2-1 0,1 1 0,2-1 0,0 0 0,0 0 0,2-1 0,-1 0 0,3-1 0,0 1 0,0-1 0,2-1 0,-1 1 0,0-1 0,1 1 0,0 0 0,1-1 0</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12T22:28:16.136"/>
    </inkml:context>
    <inkml:brush xml:id="br0">
      <inkml:brushProperty name="width" value="0.05" units="cm"/>
      <inkml:brushProperty name="height" value="0.05" units="cm"/>
      <inkml:brushProperty name="color" value="#CC0066"/>
    </inkml:brush>
  </inkml:definitions>
  <inkml:trace contextRef="#ctx0" brushRef="#br0">1 1 24575,'0'0'0</inkml:trace>
</inkml:ink>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9C85B-66CF-FA41-A549-13B61A2F42E2}">
  <dimension ref="A1:G23"/>
  <sheetViews>
    <sheetView zoomScale="120" zoomScaleNormal="120" workbookViewId="0">
      <selection activeCell="G6" sqref="G6"/>
    </sheetView>
  </sheetViews>
  <sheetFormatPr baseColWidth="10" defaultRowHeight="16"/>
  <cols>
    <col min="1" max="1" width="3.83203125" style="39" customWidth="1"/>
    <col min="2" max="2" width="10.83203125" style="40"/>
    <col min="3" max="3" width="22.1640625" style="39" customWidth="1"/>
    <col min="4" max="4" width="28.1640625" style="39" customWidth="1"/>
    <col min="5" max="5" width="2" style="40" customWidth="1"/>
    <col min="6" max="6" width="17.1640625" style="39" bestFit="1" customWidth="1"/>
    <col min="7" max="7" width="65.6640625" style="42" customWidth="1"/>
    <col min="8" max="16384" width="10.83203125" style="39"/>
  </cols>
  <sheetData>
    <row r="1" spans="1:7">
      <c r="A1" s="39">
        <v>11</v>
      </c>
      <c r="B1" s="48">
        <v>45054</v>
      </c>
      <c r="C1" s="64" t="s">
        <v>58</v>
      </c>
      <c r="D1" s="64"/>
      <c r="F1" s="40" t="s">
        <v>203</v>
      </c>
      <c r="G1" s="44" t="s">
        <v>200</v>
      </c>
    </row>
    <row r="2" spans="1:7" ht="30">
      <c r="A2" s="39">
        <v>12</v>
      </c>
      <c r="B2" s="48">
        <v>45058</v>
      </c>
      <c r="C2" s="64" t="s">
        <v>192</v>
      </c>
      <c r="D2" s="64"/>
      <c r="F2" s="39">
        <v>94</v>
      </c>
      <c r="G2" s="41" t="s">
        <v>115</v>
      </c>
    </row>
    <row r="3" spans="1:7">
      <c r="A3" s="39">
        <v>13</v>
      </c>
      <c r="B3" s="48">
        <v>45061</v>
      </c>
      <c r="C3" s="64" t="s">
        <v>192</v>
      </c>
      <c r="D3" s="64"/>
      <c r="G3" s="59" t="s">
        <v>214</v>
      </c>
    </row>
    <row r="4" spans="1:7" ht="30">
      <c r="B4" s="48">
        <v>45065</v>
      </c>
      <c r="G4" s="59" t="s">
        <v>215</v>
      </c>
    </row>
    <row r="5" spans="1:7" ht="30">
      <c r="B5" s="48">
        <v>45068</v>
      </c>
      <c r="F5" s="40" t="s">
        <v>114</v>
      </c>
      <c r="G5" s="44" t="s">
        <v>199</v>
      </c>
    </row>
    <row r="6" spans="1:7" ht="30">
      <c r="B6" s="48">
        <v>45075</v>
      </c>
      <c r="F6" s="39">
        <v>32</v>
      </c>
      <c r="G6" s="41" t="s">
        <v>116</v>
      </c>
    </row>
    <row r="7" spans="1:7">
      <c r="B7" s="48">
        <v>45079</v>
      </c>
      <c r="G7" s="59" t="s">
        <v>212</v>
      </c>
    </row>
    <row r="8" spans="1:7" ht="30">
      <c r="B8" s="48">
        <v>45082</v>
      </c>
      <c r="G8" s="59" t="s">
        <v>213</v>
      </c>
    </row>
    <row r="9" spans="1:7" ht="30">
      <c r="B9" s="48">
        <v>45086</v>
      </c>
      <c r="F9" s="40" t="s">
        <v>202</v>
      </c>
      <c r="G9" s="44" t="s">
        <v>198</v>
      </c>
    </row>
    <row r="10" spans="1:7" ht="30">
      <c r="B10" s="48">
        <v>45089</v>
      </c>
      <c r="G10" s="45" t="s">
        <v>195</v>
      </c>
    </row>
    <row r="11" spans="1:7" ht="30">
      <c r="B11" s="48">
        <f>+B10+4</f>
        <v>45093</v>
      </c>
      <c r="G11" s="45" t="s">
        <v>196</v>
      </c>
    </row>
    <row r="12" spans="1:7" ht="30">
      <c r="G12" s="45" t="s">
        <v>197</v>
      </c>
    </row>
    <row r="13" spans="1:7">
      <c r="F13" s="43" t="s">
        <v>201</v>
      </c>
      <c r="G13" s="46" t="s">
        <v>204</v>
      </c>
    </row>
    <row r="14" spans="1:7" ht="30">
      <c r="G14" s="45" t="s">
        <v>205</v>
      </c>
    </row>
    <row r="15" spans="1:7" ht="30">
      <c r="G15" s="45" t="s">
        <v>216</v>
      </c>
    </row>
    <row r="16" spans="1:7">
      <c r="F16" s="43" t="s">
        <v>206</v>
      </c>
      <c r="G16" s="46" t="s">
        <v>207</v>
      </c>
    </row>
    <row r="17" spans="6:7" ht="30">
      <c r="G17" s="45" t="s">
        <v>208</v>
      </c>
    </row>
    <row r="18" spans="6:7" ht="30">
      <c r="G18" s="45" t="s">
        <v>217</v>
      </c>
    </row>
    <row r="19" spans="6:7" ht="45">
      <c r="F19" s="43" t="s">
        <v>209</v>
      </c>
      <c r="G19" s="46" t="s">
        <v>210</v>
      </c>
    </row>
    <row r="20" spans="6:7" ht="30">
      <c r="G20" s="45" t="s">
        <v>211</v>
      </c>
    </row>
    <row r="21" spans="6:7" ht="30">
      <c r="G21" s="45" t="s">
        <v>313</v>
      </c>
    </row>
    <row r="22" spans="6:7" ht="30">
      <c r="G22" s="45" t="s">
        <v>218</v>
      </c>
    </row>
    <row r="23" spans="6:7">
      <c r="G23" s="47"/>
    </row>
  </sheetData>
  <mergeCells count="3">
    <mergeCell ref="C1:D1"/>
    <mergeCell ref="C2:D2"/>
    <mergeCell ref="C3:D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BD078-29D3-1D49-BF84-A305A87EF2B7}">
  <sheetPr>
    <tabColor theme="5" tint="-0.249977111117893"/>
  </sheetPr>
  <dimension ref="K1:AR408"/>
  <sheetViews>
    <sheetView topLeftCell="AI87" zoomScale="75" zoomScaleNormal="141" workbookViewId="0">
      <selection activeCell="AK522" sqref="AK522"/>
    </sheetView>
  </sheetViews>
  <sheetFormatPr baseColWidth="10" defaultRowHeight="16"/>
  <cols>
    <col min="1" max="10" width="10.83203125" style="49"/>
    <col min="11" max="11" width="15.1640625" style="49" bestFit="1" customWidth="1"/>
    <col min="12" max="13" width="10.83203125" style="49"/>
    <col min="14" max="14" width="13.33203125" style="49" bestFit="1" customWidth="1"/>
    <col min="15" max="15" width="10.83203125" style="49"/>
    <col min="16" max="16" width="16.33203125" style="49" customWidth="1"/>
    <col min="17" max="18" width="18.5" style="49" customWidth="1"/>
    <col min="19" max="19" width="16.5" style="49" bestFit="1" customWidth="1"/>
    <col min="20" max="20" width="10.83203125" style="51"/>
    <col min="21" max="31" width="10.83203125" style="49"/>
    <col min="45" max="16384" width="10.83203125" style="49"/>
  </cols>
  <sheetData>
    <row r="1" spans="11:20">
      <c r="T1" s="50"/>
    </row>
    <row r="5" spans="11:20">
      <c r="L5" s="49" t="s">
        <v>85</v>
      </c>
    </row>
    <row r="7" spans="11:20">
      <c r="K7" s="51"/>
      <c r="L7" s="52" t="s">
        <v>86</v>
      </c>
      <c r="M7" s="52" t="s">
        <v>87</v>
      </c>
      <c r="N7" s="49" t="s">
        <v>96</v>
      </c>
      <c r="O7" s="49" t="s">
        <v>97</v>
      </c>
      <c r="P7" s="49" t="s">
        <v>94</v>
      </c>
      <c r="Q7" s="49" t="s">
        <v>95</v>
      </c>
      <c r="R7" s="49" t="s">
        <v>101</v>
      </c>
      <c r="S7" s="49" t="s">
        <v>98</v>
      </c>
    </row>
    <row r="8" spans="11:20">
      <c r="K8" s="52">
        <v>40908</v>
      </c>
      <c r="L8" s="52">
        <v>1257.5999999999999</v>
      </c>
      <c r="M8" s="52">
        <v>17.91</v>
      </c>
    </row>
    <row r="9" spans="11:20">
      <c r="K9" s="52">
        <v>41274</v>
      </c>
      <c r="L9" s="52">
        <v>1426.19</v>
      </c>
      <c r="M9" s="52">
        <v>20.99</v>
      </c>
      <c r="N9" s="49">
        <f t="shared" ref="N9:O14" si="0">+(L9-L8)/L8</f>
        <v>0.13405693384223932</v>
      </c>
      <c r="O9" s="49">
        <f t="shared" si="0"/>
        <v>0.1719709659408151</v>
      </c>
      <c r="P9" s="49">
        <f t="shared" ref="P9:P14" si="1">+(N9-$L$16)</f>
        <v>8.7761184451686791E-3</v>
      </c>
      <c r="Q9" s="49">
        <f t="shared" ref="Q9:Q14" si="2">+(N9-$L$16)^2</f>
        <v>7.7020254963629912E-5</v>
      </c>
      <c r="R9" s="49">
        <f t="shared" ref="R9:R14" si="3">+(O9-$L$17)</f>
        <v>0.10166115953938772</v>
      </c>
      <c r="S9" s="49">
        <f t="shared" ref="S9:S14" si="4">+(O9-$L$17)^2</f>
        <v>1.0334991358892842E-2</v>
      </c>
    </row>
    <row r="10" spans="11:20">
      <c r="K10" s="52">
        <v>41639</v>
      </c>
      <c r="L10" s="52">
        <v>1848.36</v>
      </c>
      <c r="M10" s="52">
        <v>28.03</v>
      </c>
      <c r="N10" s="49">
        <f t="shared" si="0"/>
        <v>0.29601245275874871</v>
      </c>
      <c r="O10" s="49">
        <f t="shared" si="0"/>
        <v>0.33539780848022882</v>
      </c>
      <c r="P10" s="49">
        <f t="shared" si="1"/>
        <v>0.17073163736167807</v>
      </c>
      <c r="Q10" s="49">
        <f t="shared" si="2"/>
        <v>2.9149291996199547E-2</v>
      </c>
      <c r="R10" s="49">
        <f t="shared" si="3"/>
        <v>0.26508800207880145</v>
      </c>
      <c r="S10" s="49">
        <f t="shared" si="4"/>
        <v>7.0271648846130644E-2</v>
      </c>
    </row>
    <row r="11" spans="11:20">
      <c r="K11" s="52">
        <v>42004</v>
      </c>
      <c r="L11" s="52">
        <v>2058.9</v>
      </c>
      <c r="M11" s="52">
        <v>25.27</v>
      </c>
      <c r="N11" s="49">
        <f t="shared" si="0"/>
        <v>0.11390638187366109</v>
      </c>
      <c r="O11" s="49">
        <f t="shared" si="0"/>
        <v>-9.8465929361398558E-2</v>
      </c>
      <c r="P11" s="49">
        <f t="shared" si="1"/>
        <v>-1.1374433523409555E-2</v>
      </c>
      <c r="Q11" s="49">
        <f t="shared" si="2"/>
        <v>1.2937773797846311E-4</v>
      </c>
      <c r="R11" s="49">
        <f t="shared" si="3"/>
        <v>-0.16877573576282595</v>
      </c>
      <c r="S11" s="49">
        <f t="shared" si="4"/>
        <v>2.8485248982283246E-2</v>
      </c>
    </row>
    <row r="12" spans="11:20">
      <c r="K12" s="52">
        <v>42369</v>
      </c>
      <c r="L12" s="52">
        <v>2043.94</v>
      </c>
      <c r="M12" s="52">
        <v>31.15</v>
      </c>
      <c r="N12" s="49">
        <f t="shared" si="0"/>
        <v>-7.2660158336976229E-3</v>
      </c>
      <c r="O12" s="49">
        <f t="shared" si="0"/>
        <v>0.23268698060941825</v>
      </c>
      <c r="P12" s="49">
        <f t="shared" si="1"/>
        <v>-0.13254683123076827</v>
      </c>
      <c r="Q12" s="49">
        <f t="shared" si="2"/>
        <v>1.7568662469317767E-2</v>
      </c>
      <c r="R12" s="49">
        <f t="shared" si="3"/>
        <v>0.16237717420799086</v>
      </c>
      <c r="S12" s="49">
        <f t="shared" si="4"/>
        <v>2.6366346703772213E-2</v>
      </c>
    </row>
    <row r="13" spans="11:20">
      <c r="K13" s="52">
        <v>42735</v>
      </c>
      <c r="L13" s="52">
        <v>2238.83</v>
      </c>
      <c r="M13" s="52">
        <v>31.6</v>
      </c>
      <c r="N13" s="49">
        <f t="shared" si="0"/>
        <v>9.5350157049619785E-2</v>
      </c>
      <c r="O13" s="49">
        <f t="shared" si="0"/>
        <v>1.4446227929374089E-2</v>
      </c>
      <c r="P13" s="49">
        <f t="shared" si="1"/>
        <v>-2.9930658347450859E-2</v>
      </c>
      <c r="Q13" s="49">
        <f t="shared" si="2"/>
        <v>8.958443091118298E-4</v>
      </c>
      <c r="R13" s="49">
        <f t="shared" si="3"/>
        <v>-5.5863578472053289E-2</v>
      </c>
      <c r="S13" s="49">
        <f t="shared" si="4"/>
        <v>3.1207393997032557E-3</v>
      </c>
    </row>
    <row r="14" spans="11:20">
      <c r="K14" s="52">
        <v>43100</v>
      </c>
      <c r="L14" s="52">
        <v>2506.65</v>
      </c>
      <c r="M14" s="52">
        <v>24.2</v>
      </c>
      <c r="N14" s="49">
        <f t="shared" si="0"/>
        <v>0.11962498269185252</v>
      </c>
      <c r="O14" s="49">
        <f t="shared" si="0"/>
        <v>-0.23417721518987347</v>
      </c>
      <c r="P14" s="49">
        <f t="shared" si="1"/>
        <v>-5.6558327052181195E-3</v>
      </c>
      <c r="Q14" s="49">
        <f t="shared" si="2"/>
        <v>3.1988443589414915E-5</v>
      </c>
      <c r="R14" s="49">
        <f t="shared" si="3"/>
        <v>-0.30448702159130087</v>
      </c>
      <c r="S14" s="49">
        <f t="shared" si="4"/>
        <v>9.2712346317541314E-2</v>
      </c>
    </row>
    <row r="16" spans="11:20">
      <c r="K16" s="49" t="s">
        <v>88</v>
      </c>
      <c r="L16" s="49">
        <f>+AVERAGE(N9:N14)</f>
        <v>0.12528081539707064</v>
      </c>
      <c r="N16" s="49" t="s">
        <v>62</v>
      </c>
      <c r="O16" s="49">
        <f>+SUMPRODUCT(P9:P14,R9:R14) * (1/COUNT(N9:N14))</f>
        <v>4.99040147248455E-3</v>
      </c>
      <c r="P16" s="49">
        <f>+_xlfn.COVARIANCE.P(N9:N14, O9:O14)</f>
        <v>4.9904014724845508E-3</v>
      </c>
    </row>
    <row r="17" spans="11:21">
      <c r="K17" s="49" t="s">
        <v>89</v>
      </c>
      <c r="L17" s="49">
        <f>+AVERAGE(O9:O14)</f>
        <v>7.030980640142738E-2</v>
      </c>
    </row>
    <row r="18" spans="11:21">
      <c r="N18" s="49" t="s">
        <v>92</v>
      </c>
      <c r="O18" s="49">
        <f>+O16/(L22*L23)</f>
        <v>0.2846139479775498</v>
      </c>
      <c r="P18" s="49">
        <f>+CORREL(N9:N14,O9:O14)</f>
        <v>0.2846139479775498</v>
      </c>
    </row>
    <row r="19" spans="11:21">
      <c r="K19" s="49" t="s">
        <v>90</v>
      </c>
      <c r="L19" s="49">
        <f>+SUM(Q9:Q14)*(1/COUNT(Q9:Q14))</f>
        <v>7.9753642018601089E-3</v>
      </c>
    </row>
    <row r="20" spans="11:21">
      <c r="K20" s="49" t="s">
        <v>91</v>
      </c>
      <c r="L20" s="49">
        <f>+SUM(S9:S14)*(1/COUNT(S9:S14))</f>
        <v>3.8548553601387245E-2</v>
      </c>
    </row>
    <row r="22" spans="11:21">
      <c r="K22" s="49" t="s">
        <v>99</v>
      </c>
      <c r="L22" s="49">
        <f>+SQRT(L19)</f>
        <v>8.9304894613117983E-2</v>
      </c>
    </row>
    <row r="23" spans="11:21">
      <c r="K23" s="49" t="s">
        <v>100</v>
      </c>
      <c r="L23" s="49">
        <f>+SQRT(L20)</f>
        <v>0.19633785575223961</v>
      </c>
    </row>
    <row r="25" spans="11:21">
      <c r="K25" s="51" t="s">
        <v>102</v>
      </c>
      <c r="L25" s="49">
        <v>0.3</v>
      </c>
      <c r="M25" s="49" t="s">
        <v>86</v>
      </c>
    </row>
    <row r="26" spans="11:21">
      <c r="L26" s="49">
        <v>0.7</v>
      </c>
      <c r="M26" s="49" t="s">
        <v>105</v>
      </c>
    </row>
    <row r="27" spans="11:21">
      <c r="K27" s="49" t="s">
        <v>103</v>
      </c>
      <c r="L27" s="49">
        <f>+L25*L16+L26*L17</f>
        <v>8.6801109100120358E-2</v>
      </c>
    </row>
    <row r="28" spans="11:21">
      <c r="K28" s="49" t="s">
        <v>104</v>
      </c>
      <c r="L28" s="49">
        <f>+SQRT(L29)</f>
        <v>0.14731782872853738</v>
      </c>
    </row>
    <row r="29" spans="11:21">
      <c r="K29" s="49" t="s">
        <v>106</v>
      </c>
      <c r="L29" s="49">
        <f>+L25^2*L22^2+L26^2*L23^2+2*(L25*L26*L22*L23*O18)</f>
        <v>2.1702542661290673E-2</v>
      </c>
    </row>
    <row r="31" spans="11:21">
      <c r="K31" s="51" t="s">
        <v>110</v>
      </c>
      <c r="U31" s="49" t="s">
        <v>107</v>
      </c>
    </row>
    <row r="32" spans="11:21">
      <c r="L32" s="53" t="s">
        <v>109</v>
      </c>
      <c r="M32" s="53" t="s">
        <v>105</v>
      </c>
      <c r="N32" s="49" t="s">
        <v>108</v>
      </c>
      <c r="O32" s="49" t="s">
        <v>111</v>
      </c>
    </row>
    <row r="33" spans="11:21">
      <c r="K33" s="49">
        <v>1</v>
      </c>
      <c r="L33" s="53">
        <v>-1</v>
      </c>
      <c r="M33" s="53">
        <v>2</v>
      </c>
      <c r="N33" s="49">
        <f t="shared" ref="N33:N43" si="5">+L33^2*$L$22^2+M33^2*$L$23^2+2*(L33*M33*$L$22*$L$23*$O$18)</f>
        <v>0.1422079727174709</v>
      </c>
      <c r="O33" s="49">
        <f t="shared" ref="O33:O43" si="6">+SQRT(N33)</f>
        <v>0.37710472380689014</v>
      </c>
    </row>
    <row r="34" spans="11:21">
      <c r="K34" s="49">
        <v>2</v>
      </c>
      <c r="L34" s="53">
        <v>-0.7</v>
      </c>
      <c r="M34" s="53">
        <v>1.7</v>
      </c>
      <c r="N34" s="49">
        <f t="shared" si="5"/>
        <v>0.10343609286240737</v>
      </c>
      <c r="O34" s="49">
        <f t="shared" si="6"/>
        <v>0.32161482065105051</v>
      </c>
    </row>
    <row r="35" spans="11:21">
      <c r="K35" s="49">
        <v>3</v>
      </c>
      <c r="L35" s="53">
        <v>-0.4</v>
      </c>
      <c r="M35" s="53">
        <v>1.4</v>
      </c>
      <c r="N35" s="49">
        <f t="shared" si="5"/>
        <v>7.1241973681833923E-2</v>
      </c>
      <c r="O35" s="49">
        <f t="shared" si="6"/>
        <v>0.2669119212059175</v>
      </c>
    </row>
    <row r="36" spans="11:21">
      <c r="K36" s="49">
        <v>4</v>
      </c>
      <c r="L36" s="53">
        <v>-0.1</v>
      </c>
      <c r="M36" s="53">
        <v>1.1000000000000001</v>
      </c>
      <c r="N36" s="49">
        <f t="shared" si="5"/>
        <v>4.5625615175750575E-2</v>
      </c>
      <c r="O36" s="49">
        <f t="shared" si="6"/>
        <v>0.21360153364559575</v>
      </c>
    </row>
    <row r="37" spans="11:21">
      <c r="K37" s="49">
        <v>5</v>
      </c>
      <c r="L37" s="53">
        <v>0.2</v>
      </c>
      <c r="M37" s="53">
        <v>0.8</v>
      </c>
      <c r="N37" s="49">
        <f t="shared" si="5"/>
        <v>2.6587017344157304E-2</v>
      </c>
      <c r="O37" s="49">
        <f t="shared" si="6"/>
        <v>0.16305525856027245</v>
      </c>
      <c r="U37" s="49" t="s">
        <v>108</v>
      </c>
    </row>
    <row r="38" spans="11:21">
      <c r="K38" s="49">
        <v>6</v>
      </c>
      <c r="L38" s="53">
        <v>0.5</v>
      </c>
      <c r="M38" s="53">
        <v>0.5</v>
      </c>
      <c r="N38" s="49">
        <f t="shared" si="5"/>
        <v>1.4126180187054116E-2</v>
      </c>
      <c r="O38" s="49">
        <f t="shared" si="6"/>
        <v>0.1188536082205926</v>
      </c>
    </row>
    <row r="39" spans="11:21">
      <c r="K39" s="49">
        <v>7</v>
      </c>
      <c r="L39" s="53">
        <v>0.8</v>
      </c>
      <c r="M39" s="53">
        <v>0.2</v>
      </c>
      <c r="N39" s="49">
        <f t="shared" si="5"/>
        <v>8.2431037044410176E-3</v>
      </c>
      <c r="O39" s="49">
        <f t="shared" si="6"/>
        <v>9.0791539828560114E-2</v>
      </c>
    </row>
    <row r="40" spans="11:21">
      <c r="K40" s="49">
        <v>8</v>
      </c>
      <c r="L40" s="53">
        <v>1.1000000000000001</v>
      </c>
      <c r="M40" s="53">
        <v>-0.1</v>
      </c>
      <c r="N40" s="49">
        <f t="shared" si="5"/>
        <v>8.937787896318005E-3</v>
      </c>
      <c r="O40" s="49">
        <f t="shared" si="6"/>
        <v>9.4539874636673835E-2</v>
      </c>
    </row>
    <row r="41" spans="11:21">
      <c r="K41" s="49">
        <v>9</v>
      </c>
      <c r="L41" s="53">
        <v>1.4</v>
      </c>
      <c r="M41" s="53">
        <v>-0.4</v>
      </c>
      <c r="N41" s="49">
        <f t="shared" si="5"/>
        <v>1.6210232762685076E-2</v>
      </c>
      <c r="O41" s="49">
        <f t="shared" si="6"/>
        <v>0.12731941235603106</v>
      </c>
    </row>
    <row r="42" spans="11:21">
      <c r="K42" s="49">
        <v>11</v>
      </c>
      <c r="L42" s="53">
        <v>1.7</v>
      </c>
      <c r="M42" s="53">
        <v>-0.7</v>
      </c>
      <c r="N42" s="49">
        <f t="shared" si="5"/>
        <v>3.0060438303542235E-2</v>
      </c>
      <c r="O42" s="49">
        <f t="shared" si="6"/>
        <v>0.17337946332695298</v>
      </c>
      <c r="U42" s="49" t="s">
        <v>108</v>
      </c>
    </row>
    <row r="43" spans="11:21">
      <c r="K43" s="49">
        <v>10</v>
      </c>
      <c r="L43" s="53">
        <v>2</v>
      </c>
      <c r="M43" s="53">
        <v>-1</v>
      </c>
      <c r="N43" s="49">
        <f t="shared" si="5"/>
        <v>5.0488404518889488E-2</v>
      </c>
      <c r="O43" s="49">
        <f t="shared" si="6"/>
        <v>0.22469624945443456</v>
      </c>
    </row>
    <row r="44" spans="11:21">
      <c r="L44" s="53"/>
      <c r="M44" s="53"/>
    </row>
    <row r="45" spans="11:21">
      <c r="L45" s="53"/>
    </row>
    <row r="56" spans="11:21">
      <c r="K56" s="49" t="s">
        <v>113</v>
      </c>
    </row>
    <row r="57" spans="11:21">
      <c r="U57" s="49" t="s">
        <v>112</v>
      </c>
    </row>
    <row r="118" spans="20:20">
      <c r="T118" s="50" t="s">
        <v>312</v>
      </c>
    </row>
    <row r="228" ht="16" customHeight="1"/>
    <row r="330" spans="20:20">
      <c r="T330" s="51" t="s">
        <v>397</v>
      </c>
    </row>
    <row r="408" ht="16" customHeight="1"/>
  </sheetData>
  <phoneticPr fontId="20"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D6199-8FAB-BA4F-A840-987CFACF0D33}">
  <sheetPr>
    <tabColor theme="5" tint="-0.249977111117893"/>
  </sheetPr>
  <dimension ref="A1:AG754"/>
  <sheetViews>
    <sheetView tabSelected="1" topLeftCell="R131" zoomScale="174" zoomScaleNormal="130" workbookViewId="0">
      <selection activeCell="F109" sqref="F109"/>
    </sheetView>
  </sheetViews>
  <sheetFormatPr baseColWidth="10" defaultRowHeight="16"/>
  <cols>
    <col min="1" max="1" width="10.83203125" style="68"/>
    <col min="2" max="2" width="19.33203125" style="69" customWidth="1"/>
    <col min="3" max="3" width="19.5" style="69" customWidth="1"/>
    <col min="4" max="5" width="11" style="69" bestFit="1" customWidth="1"/>
    <col min="6" max="6" width="12" style="69" bestFit="1" customWidth="1"/>
    <col min="7" max="9" width="10.83203125" style="69"/>
    <col min="10" max="12" width="11" style="69" bestFit="1" customWidth="1"/>
    <col min="13" max="13" width="10.83203125" style="63"/>
    <col min="14" max="14" width="10.83203125" style="62"/>
    <col min="15" max="21" width="10.83203125" style="63"/>
    <col min="22" max="22" width="15.1640625" style="63" customWidth="1"/>
    <col min="23" max="23" width="11" style="63" bestFit="1" customWidth="1"/>
    <col min="24" max="24" width="12.83203125" style="63" customWidth="1"/>
    <col min="25" max="25" width="13.33203125" style="63" customWidth="1"/>
    <col min="26" max="26" width="14.6640625" style="63" customWidth="1"/>
    <col min="27" max="27" width="12" style="63" bestFit="1" customWidth="1"/>
    <col min="28" max="28" width="11" style="63" bestFit="1" customWidth="1"/>
    <col min="29" max="30" width="10.83203125" style="63"/>
    <col min="31" max="32" width="11" style="63" bestFit="1" customWidth="1"/>
    <col min="33" max="16384" width="10.83203125" style="63"/>
  </cols>
  <sheetData>
    <row r="1" spans="1:30" s="62" customFormat="1" ht="26">
      <c r="A1" s="66" t="s">
        <v>311</v>
      </c>
      <c r="B1" s="67" t="s">
        <v>117</v>
      </c>
      <c r="C1" s="68"/>
      <c r="D1" s="68"/>
      <c r="E1" s="68"/>
      <c r="F1" s="68"/>
      <c r="G1" s="68"/>
      <c r="H1" s="68"/>
      <c r="I1" s="68"/>
      <c r="J1" s="68"/>
      <c r="K1" s="68"/>
      <c r="L1" s="68"/>
    </row>
    <row r="2" spans="1:30">
      <c r="B2" s="69" t="s">
        <v>123</v>
      </c>
      <c r="C2" s="69" t="s">
        <v>118</v>
      </c>
    </row>
    <row r="3" spans="1:30">
      <c r="B3" s="69" t="s">
        <v>122</v>
      </c>
      <c r="X3" s="63" t="s">
        <v>517</v>
      </c>
    </row>
    <row r="4" spans="1:30">
      <c r="X4" s="63" t="s">
        <v>507</v>
      </c>
    </row>
    <row r="5" spans="1:30">
      <c r="C5" s="70"/>
      <c r="D5" s="70" t="s">
        <v>121</v>
      </c>
      <c r="E5" s="70" t="s">
        <v>120</v>
      </c>
      <c r="F5" s="70" t="s">
        <v>119</v>
      </c>
      <c r="Y5" s="63" t="s">
        <v>508</v>
      </c>
      <c r="Z5" s="71">
        <v>0.5</v>
      </c>
      <c r="AA5" s="71">
        <v>0.5</v>
      </c>
    </row>
    <row r="6" spans="1:30">
      <c r="C6" s="70" t="s">
        <v>9</v>
      </c>
      <c r="D6" s="70">
        <v>0.5</v>
      </c>
      <c r="E6" s="70">
        <v>0.3</v>
      </c>
      <c r="F6" s="70">
        <v>0.2</v>
      </c>
      <c r="Y6" s="63" t="s">
        <v>509</v>
      </c>
      <c r="Z6" s="63">
        <v>50000</v>
      </c>
      <c r="AA6" s="63">
        <v>150000</v>
      </c>
    </row>
    <row r="7" spans="1:30">
      <c r="C7" s="70" t="s">
        <v>84</v>
      </c>
      <c r="D7" s="70">
        <v>0.25</v>
      </c>
      <c r="E7" s="70">
        <v>0.1</v>
      </c>
      <c r="F7" s="70">
        <v>-0.25</v>
      </c>
    </row>
    <row r="8" spans="1:30">
      <c r="X8" s="63" t="s">
        <v>510</v>
      </c>
    </row>
    <row r="9" spans="1:30">
      <c r="B9" s="72" t="s">
        <v>124</v>
      </c>
      <c r="Y9" s="71">
        <v>0.05</v>
      </c>
    </row>
    <row r="11" spans="1:30">
      <c r="B11" s="73" t="s">
        <v>125</v>
      </c>
      <c r="C11" s="66" t="s">
        <v>126</v>
      </c>
      <c r="D11" s="68"/>
      <c r="E11" s="68"/>
      <c r="F11" s="68"/>
      <c r="G11" s="68"/>
      <c r="H11" s="68"/>
      <c r="I11" s="68"/>
      <c r="J11" s="68"/>
      <c r="X11" s="63" t="s">
        <v>511</v>
      </c>
    </row>
    <row r="12" spans="1:30">
      <c r="Y12" s="71">
        <v>0.1</v>
      </c>
    </row>
    <row r="15" spans="1:30">
      <c r="X15" s="74" t="s">
        <v>518</v>
      </c>
      <c r="AA15" s="74" t="s">
        <v>519</v>
      </c>
      <c r="AD15" s="74" t="s">
        <v>524</v>
      </c>
    </row>
    <row r="16" spans="1:30">
      <c r="X16" s="63" t="s">
        <v>103</v>
      </c>
      <c r="Y16" s="63">
        <f>+Z5*Z6+AA5*AA6</f>
        <v>100000</v>
      </c>
      <c r="AA16" s="63" t="s">
        <v>520</v>
      </c>
      <c r="AB16" s="62">
        <f>+(Y16-Y22)/Y22</f>
        <v>0.14999999999999983</v>
      </c>
      <c r="AD16" s="63" t="s">
        <v>525</v>
      </c>
    </row>
    <row r="17" spans="2:33">
      <c r="X17" s="63" t="s">
        <v>512</v>
      </c>
      <c r="Y17" s="63" t="s">
        <v>513</v>
      </c>
      <c r="AD17" s="63" t="s">
        <v>526</v>
      </c>
    </row>
    <row r="18" spans="2:33">
      <c r="Y18" s="63" t="s">
        <v>514</v>
      </c>
      <c r="AA18" s="74" t="s">
        <v>521</v>
      </c>
      <c r="AD18" s="63" t="s">
        <v>528</v>
      </c>
    </row>
    <row r="19" spans="2:33">
      <c r="X19" s="63" t="s">
        <v>515</v>
      </c>
      <c r="Y19" s="63">
        <f>0.1+0.05</f>
        <v>0.15000000000000002</v>
      </c>
      <c r="AA19" s="63" t="s">
        <v>522</v>
      </c>
      <c r="AD19" s="63" t="s">
        <v>529</v>
      </c>
    </row>
    <row r="20" spans="2:33">
      <c r="AB20" s="63">
        <v>0.15</v>
      </c>
      <c r="AD20" s="63" t="s">
        <v>527</v>
      </c>
    </row>
    <row r="21" spans="2:33">
      <c r="X21" s="63" t="s">
        <v>516</v>
      </c>
      <c r="AA21" s="63" t="s">
        <v>523</v>
      </c>
    </row>
    <row r="22" spans="2:33">
      <c r="Y22" s="62">
        <f>+Y16/(1+Y19)</f>
        <v>86956.521739130447</v>
      </c>
      <c r="AB22" s="63">
        <f>+AB20+Y9</f>
        <v>0.2</v>
      </c>
    </row>
    <row r="23" spans="2:33">
      <c r="B23" s="69" t="s">
        <v>127</v>
      </c>
      <c r="C23" s="68">
        <f>+D6*D7+E6*E7+F6*F7</f>
        <v>0.105</v>
      </c>
    </row>
    <row r="24" spans="2:33">
      <c r="AA24" s="62">
        <f>+Y16/(1+AB22)</f>
        <v>83333.333333333343</v>
      </c>
    </row>
    <row r="25" spans="2:33">
      <c r="B25" s="73" t="s">
        <v>128</v>
      </c>
      <c r="C25" s="66" t="s">
        <v>129</v>
      </c>
      <c r="D25" s="66" t="s">
        <v>130</v>
      </c>
      <c r="E25" s="68"/>
      <c r="F25" s="68"/>
      <c r="G25" s="68"/>
      <c r="H25" s="68"/>
      <c r="I25" s="68"/>
      <c r="J25" s="68"/>
    </row>
    <row r="26" spans="2:33">
      <c r="X26" s="63" t="s">
        <v>530</v>
      </c>
      <c r="Y26" s="63" t="s">
        <v>103</v>
      </c>
      <c r="Z26" s="63">
        <v>0.1</v>
      </c>
    </row>
    <row r="27" spans="2:33">
      <c r="Y27" s="63" t="s">
        <v>534</v>
      </c>
      <c r="Z27" s="63">
        <v>0.15</v>
      </c>
    </row>
    <row r="28" spans="2:33">
      <c r="Y28" s="63" t="s">
        <v>535</v>
      </c>
      <c r="Z28" s="63">
        <v>0.08</v>
      </c>
    </row>
    <row r="29" spans="2:33">
      <c r="Y29" s="63" t="s">
        <v>531</v>
      </c>
    </row>
    <row r="30" spans="2:33">
      <c r="Y30" s="63" t="s">
        <v>532</v>
      </c>
    </row>
    <row r="31" spans="2:33">
      <c r="B31" s="69" t="s">
        <v>149</v>
      </c>
      <c r="C31" s="68">
        <f>+D6*(D7-C23)^2+E6*(E7-C23)^2+F6*(F7-C23)^2</f>
        <v>3.5725000000000007E-2</v>
      </c>
      <c r="Y31" s="62" t="s">
        <v>533</v>
      </c>
      <c r="Z31" s="62">
        <f>-(Z28-Z26)/(0.5*(Z27^2))</f>
        <v>1.7777777777777781</v>
      </c>
    </row>
    <row r="32" spans="2:33">
      <c r="B32" s="69" t="s">
        <v>148</v>
      </c>
      <c r="C32" s="68">
        <f>+SQRT(C31)</f>
        <v>0.189010581714358</v>
      </c>
      <c r="AB32" s="63" t="s">
        <v>542</v>
      </c>
      <c r="AE32" s="63" t="s">
        <v>543</v>
      </c>
      <c r="AF32" s="63" t="s">
        <v>544</v>
      </c>
      <c r="AG32" s="63" t="s">
        <v>546</v>
      </c>
    </row>
    <row r="33" spans="2:32">
      <c r="Y33" s="63" t="s">
        <v>319</v>
      </c>
      <c r="Z33" s="63" t="s">
        <v>536</v>
      </c>
      <c r="AA33" s="63" t="s">
        <v>538</v>
      </c>
      <c r="AB33" s="63">
        <v>3</v>
      </c>
      <c r="AE33" s="63">
        <v>4</v>
      </c>
      <c r="AF33" s="63">
        <v>0</v>
      </c>
    </row>
    <row r="34" spans="2:32">
      <c r="B34" s="73" t="s">
        <v>131</v>
      </c>
      <c r="C34" s="66" t="s">
        <v>132</v>
      </c>
      <c r="D34" s="66"/>
      <c r="E34" s="68"/>
      <c r="F34" s="68"/>
      <c r="G34" s="68"/>
      <c r="H34" s="68"/>
      <c r="I34" s="68"/>
      <c r="J34" s="68"/>
      <c r="W34" s="63" t="s">
        <v>544</v>
      </c>
      <c r="X34" s="63" t="s">
        <v>545</v>
      </c>
      <c r="Y34" s="63" t="s">
        <v>103</v>
      </c>
      <c r="Z34" s="63" t="s">
        <v>534</v>
      </c>
      <c r="AA34" s="63" t="s">
        <v>537</v>
      </c>
      <c r="AB34" s="63">
        <v>0.05</v>
      </c>
      <c r="AC34" s="63" t="s">
        <v>539</v>
      </c>
      <c r="AE34" s="63">
        <v>0.04</v>
      </c>
      <c r="AF34" s="63">
        <v>0.05</v>
      </c>
    </row>
    <row r="35" spans="2:32">
      <c r="W35" s="63">
        <f>$AF$34+ Z35^2*0.5*$AF$33</f>
        <v>0.05</v>
      </c>
      <c r="X35" s="63">
        <f>$AE$34+ Z35^2*0.5*$AE$33</f>
        <v>0.04</v>
      </c>
      <c r="Y35" s="63">
        <f t="shared" ref="Y35:Y39" si="0">$AB$34+ Z35^2*0.5*$AB$33</f>
        <v>0.05</v>
      </c>
      <c r="Z35" s="63">
        <f t="shared" ref="Z35:Z38" si="1">+Z36-0.01</f>
        <v>0</v>
      </c>
      <c r="AB35" s="63" t="s">
        <v>540</v>
      </c>
      <c r="AC35" s="63" t="s">
        <v>541</v>
      </c>
    </row>
    <row r="36" spans="2:32">
      <c r="B36" s="69" t="s">
        <v>133</v>
      </c>
      <c r="W36" s="63">
        <f t="shared" ref="W36:W61" si="2">$AF$34+ Z36^2*0.5*$AF$33</f>
        <v>0.05</v>
      </c>
      <c r="X36" s="63">
        <f t="shared" ref="X36:X61" si="3">$AE$34+ Z36^2*0.5*$AE$33</f>
        <v>4.02E-2</v>
      </c>
      <c r="Y36" s="63">
        <f t="shared" si="0"/>
        <v>5.015E-2</v>
      </c>
      <c r="Z36" s="63">
        <f t="shared" si="1"/>
        <v>9.9999999999999967E-3</v>
      </c>
    </row>
    <row r="37" spans="2:32">
      <c r="B37" s="69" t="s">
        <v>134</v>
      </c>
      <c r="C37" s="69">
        <v>0.05</v>
      </c>
      <c r="D37" s="69" t="s">
        <v>137</v>
      </c>
      <c r="W37" s="63">
        <f t="shared" si="2"/>
        <v>0.05</v>
      </c>
      <c r="X37" s="63">
        <f t="shared" si="3"/>
        <v>4.0800000000000003E-2</v>
      </c>
      <c r="Y37" s="63">
        <f t="shared" si="0"/>
        <v>5.0600000000000006E-2</v>
      </c>
      <c r="Z37" s="63">
        <f t="shared" si="1"/>
        <v>1.9999999999999997E-2</v>
      </c>
    </row>
    <row r="38" spans="2:32">
      <c r="W38" s="63">
        <f t="shared" si="2"/>
        <v>0.05</v>
      </c>
      <c r="X38" s="63">
        <f t="shared" si="3"/>
        <v>4.1800000000000004E-2</v>
      </c>
      <c r="Y38" s="63">
        <f t="shared" si="0"/>
        <v>5.135E-2</v>
      </c>
      <c r="Z38" s="63">
        <f t="shared" si="1"/>
        <v>0.03</v>
      </c>
    </row>
    <row r="39" spans="2:32">
      <c r="B39" s="69" t="s">
        <v>135</v>
      </c>
      <c r="W39" s="63">
        <f t="shared" si="2"/>
        <v>0.05</v>
      </c>
      <c r="X39" s="63">
        <f t="shared" si="3"/>
        <v>4.3200000000000002E-2</v>
      </c>
      <c r="Y39" s="63">
        <f t="shared" si="0"/>
        <v>5.2400000000000002E-2</v>
      </c>
      <c r="Z39" s="63">
        <f>+Z40-0.01</f>
        <v>0.04</v>
      </c>
    </row>
    <row r="40" spans="2:32">
      <c r="B40" s="69" t="s">
        <v>136</v>
      </c>
      <c r="W40" s="63">
        <f t="shared" si="2"/>
        <v>0.05</v>
      </c>
      <c r="X40" s="63">
        <f t="shared" si="3"/>
        <v>4.4999999999999998E-2</v>
      </c>
      <c r="Y40" s="63">
        <f>$AB$34+ Z40^2*0.5*$AB$33</f>
        <v>5.3750000000000006E-2</v>
      </c>
      <c r="Z40" s="63">
        <v>0.05</v>
      </c>
    </row>
    <row r="41" spans="2:32">
      <c r="W41" s="63">
        <f>$AF$34+ Z41^2*0.5*$AF$33</f>
        <v>0.05</v>
      </c>
      <c r="X41" s="63">
        <f t="shared" si="3"/>
        <v>4.7200000000000006E-2</v>
      </c>
      <c r="Y41" s="63">
        <f t="shared" ref="Y41:Y61" si="4">$AB$34+ Z41^2*0.5*$AB$33</f>
        <v>5.5400000000000005E-2</v>
      </c>
      <c r="Z41" s="63">
        <f>+Z40+0.01</f>
        <v>6.0000000000000005E-2</v>
      </c>
    </row>
    <row r="42" spans="2:32">
      <c r="B42" s="69" t="s">
        <v>147</v>
      </c>
      <c r="C42" s="68">
        <f>0.5*C37+0.5*C23</f>
        <v>7.7499999999999999E-2</v>
      </c>
      <c r="W42" s="63">
        <f t="shared" si="2"/>
        <v>0.05</v>
      </c>
      <c r="X42" s="63">
        <f t="shared" si="3"/>
        <v>4.9800000000000004E-2</v>
      </c>
      <c r="Y42" s="63">
        <f t="shared" si="4"/>
        <v>5.7350000000000005E-2</v>
      </c>
      <c r="Z42" s="63">
        <f t="shared" ref="Z42:Z61" si="5">+Z41+0.01</f>
        <v>7.0000000000000007E-2</v>
      </c>
    </row>
    <row r="43" spans="2:32">
      <c r="W43" s="63">
        <f t="shared" si="2"/>
        <v>0.05</v>
      </c>
      <c r="X43" s="63">
        <f t="shared" si="3"/>
        <v>5.28E-2</v>
      </c>
      <c r="Y43" s="63">
        <f t="shared" si="4"/>
        <v>5.96E-2</v>
      </c>
      <c r="Z43" s="63">
        <f t="shared" si="5"/>
        <v>0.08</v>
      </c>
    </row>
    <row r="44" spans="2:32">
      <c r="B44" s="73" t="s">
        <v>157</v>
      </c>
      <c r="C44" s="66" t="s">
        <v>159</v>
      </c>
      <c r="D44" s="66"/>
      <c r="E44" s="68"/>
      <c r="F44" s="68"/>
      <c r="G44" s="68"/>
      <c r="H44" s="68"/>
      <c r="I44" s="68"/>
      <c r="J44" s="68"/>
      <c r="W44" s="63">
        <f t="shared" si="2"/>
        <v>0.05</v>
      </c>
      <c r="X44" s="63">
        <f t="shared" si="3"/>
        <v>5.62E-2</v>
      </c>
      <c r="Y44" s="63">
        <f t="shared" si="4"/>
        <v>6.2150000000000004E-2</v>
      </c>
      <c r="Z44" s="63">
        <f t="shared" si="5"/>
        <v>0.09</v>
      </c>
    </row>
    <row r="45" spans="2:32">
      <c r="W45" s="63">
        <f t="shared" si="2"/>
        <v>0.05</v>
      </c>
      <c r="X45" s="63">
        <f t="shared" si="3"/>
        <v>0.06</v>
      </c>
      <c r="Y45" s="63">
        <f t="shared" si="4"/>
        <v>6.5000000000000002E-2</v>
      </c>
      <c r="Z45" s="63">
        <f t="shared" si="5"/>
        <v>9.9999999999999992E-2</v>
      </c>
    </row>
    <row r="46" spans="2:32">
      <c r="B46" s="69" t="s">
        <v>138</v>
      </c>
      <c r="W46" s="63">
        <f t="shared" si="2"/>
        <v>0.05</v>
      </c>
      <c r="X46" s="63">
        <f t="shared" si="3"/>
        <v>6.4199999999999993E-2</v>
      </c>
      <c r="Y46" s="63">
        <f t="shared" si="4"/>
        <v>6.8150000000000002E-2</v>
      </c>
      <c r="Z46" s="63">
        <f t="shared" si="5"/>
        <v>0.10999999999999999</v>
      </c>
    </row>
    <row r="47" spans="2:32">
      <c r="B47" s="69" t="s">
        <v>139</v>
      </c>
      <c r="W47" s="63">
        <f t="shared" si="2"/>
        <v>0.05</v>
      </c>
      <c r="X47" s="63">
        <f t="shared" si="3"/>
        <v>6.88E-2</v>
      </c>
      <c r="Y47" s="63">
        <f t="shared" si="4"/>
        <v>7.1599999999999997E-2</v>
      </c>
      <c r="Z47" s="63">
        <f t="shared" si="5"/>
        <v>0.11999999999999998</v>
      </c>
    </row>
    <row r="48" spans="2:32">
      <c r="W48" s="63">
        <f t="shared" si="2"/>
        <v>0.05</v>
      </c>
      <c r="X48" s="63">
        <f t="shared" si="3"/>
        <v>7.3799999999999991E-2</v>
      </c>
      <c r="Y48" s="63">
        <f t="shared" si="4"/>
        <v>7.535E-2</v>
      </c>
      <c r="Z48" s="63">
        <f t="shared" si="5"/>
        <v>0.12999999999999998</v>
      </c>
    </row>
    <row r="49" spans="2:26">
      <c r="B49" s="69" t="s">
        <v>140</v>
      </c>
      <c r="C49" s="68">
        <f>0.5*C32</f>
        <v>9.4505290857179E-2</v>
      </c>
      <c r="E49" s="69" t="s">
        <v>141</v>
      </c>
      <c r="W49" s="63">
        <f t="shared" si="2"/>
        <v>0.05</v>
      </c>
      <c r="X49" s="63">
        <f t="shared" si="3"/>
        <v>7.9199999999999993E-2</v>
      </c>
      <c r="Y49" s="63">
        <f t="shared" si="4"/>
        <v>7.9399999999999998E-2</v>
      </c>
      <c r="Z49" s="63">
        <f t="shared" si="5"/>
        <v>0.13999999999999999</v>
      </c>
    </row>
    <row r="50" spans="2:26">
      <c r="E50" s="69" t="s">
        <v>142</v>
      </c>
      <c r="W50" s="63">
        <f t="shared" si="2"/>
        <v>0.05</v>
      </c>
      <c r="X50" s="63">
        <f t="shared" si="3"/>
        <v>8.4999999999999992E-2</v>
      </c>
      <c r="Y50" s="63">
        <f t="shared" si="4"/>
        <v>8.3750000000000005E-2</v>
      </c>
      <c r="Z50" s="63">
        <f t="shared" si="5"/>
        <v>0.15</v>
      </c>
    </row>
    <row r="51" spans="2:26">
      <c r="E51" s="69" t="s">
        <v>143</v>
      </c>
      <c r="W51" s="63">
        <f t="shared" si="2"/>
        <v>0.05</v>
      </c>
      <c r="X51" s="63">
        <f t="shared" si="3"/>
        <v>9.1200000000000003E-2</v>
      </c>
      <c r="Y51" s="63">
        <f t="shared" si="4"/>
        <v>8.8400000000000006E-2</v>
      </c>
      <c r="Z51" s="63">
        <f t="shared" si="5"/>
        <v>0.16</v>
      </c>
    </row>
    <row r="52" spans="2:26">
      <c r="E52" s="69" t="s">
        <v>144</v>
      </c>
      <c r="W52" s="63">
        <f t="shared" si="2"/>
        <v>0.05</v>
      </c>
      <c r="X52" s="63">
        <f t="shared" si="3"/>
        <v>9.7800000000000012E-2</v>
      </c>
      <c r="Y52" s="63">
        <f t="shared" si="4"/>
        <v>9.3350000000000016E-2</v>
      </c>
      <c r="Z52" s="63">
        <f t="shared" si="5"/>
        <v>0.17</v>
      </c>
    </row>
    <row r="53" spans="2:26">
      <c r="W53" s="63">
        <f t="shared" si="2"/>
        <v>0.05</v>
      </c>
      <c r="X53" s="63">
        <f t="shared" si="3"/>
        <v>0.1048</v>
      </c>
      <c r="Y53" s="63">
        <f t="shared" si="4"/>
        <v>9.8600000000000007E-2</v>
      </c>
      <c r="Z53" s="63">
        <f t="shared" si="5"/>
        <v>0.18000000000000002</v>
      </c>
    </row>
    <row r="54" spans="2:26">
      <c r="B54" s="69" t="s">
        <v>145</v>
      </c>
      <c r="W54" s="63">
        <f t="shared" si="2"/>
        <v>0.05</v>
      </c>
      <c r="X54" s="63">
        <f t="shared" si="3"/>
        <v>0.11220000000000002</v>
      </c>
      <c r="Y54" s="63">
        <f t="shared" si="4"/>
        <v>0.10415000000000002</v>
      </c>
      <c r="Z54" s="63">
        <f t="shared" si="5"/>
        <v>0.19000000000000003</v>
      </c>
    </row>
    <row r="55" spans="2:26">
      <c r="B55" s="69" t="s">
        <v>151</v>
      </c>
      <c r="C55" s="69">
        <v>0.05</v>
      </c>
      <c r="W55" s="63">
        <f t="shared" si="2"/>
        <v>0.05</v>
      </c>
      <c r="X55" s="63">
        <f t="shared" si="3"/>
        <v>0.12000000000000002</v>
      </c>
      <c r="Y55" s="63">
        <f t="shared" si="4"/>
        <v>0.11000000000000003</v>
      </c>
      <c r="Z55" s="63">
        <f t="shared" si="5"/>
        <v>0.20000000000000004</v>
      </c>
    </row>
    <row r="56" spans="2:26">
      <c r="B56" s="69" t="s">
        <v>146</v>
      </c>
      <c r="C56" s="69">
        <f>+C23</f>
        <v>0.105</v>
      </c>
      <c r="W56" s="63">
        <f t="shared" si="2"/>
        <v>0.05</v>
      </c>
      <c r="X56" s="63">
        <f t="shared" si="3"/>
        <v>0.12820000000000004</v>
      </c>
      <c r="Y56" s="63">
        <f t="shared" si="4"/>
        <v>0.11615000000000003</v>
      </c>
      <c r="Z56" s="63">
        <f t="shared" si="5"/>
        <v>0.21000000000000005</v>
      </c>
    </row>
    <row r="57" spans="2:26">
      <c r="B57" s="69" t="s">
        <v>147</v>
      </c>
      <c r="C57" s="69">
        <f>+C42</f>
        <v>7.7499999999999999E-2</v>
      </c>
      <c r="W57" s="63">
        <f t="shared" si="2"/>
        <v>0.05</v>
      </c>
      <c r="X57" s="63">
        <f t="shared" si="3"/>
        <v>0.13680000000000006</v>
      </c>
      <c r="Y57" s="63">
        <f t="shared" si="4"/>
        <v>0.12260000000000004</v>
      </c>
      <c r="Z57" s="63">
        <f t="shared" si="5"/>
        <v>0.22000000000000006</v>
      </c>
    </row>
    <row r="58" spans="2:26">
      <c r="W58" s="63">
        <f t="shared" si="2"/>
        <v>0.05</v>
      </c>
      <c r="X58" s="63">
        <f t="shared" si="3"/>
        <v>0.14580000000000007</v>
      </c>
      <c r="Y58" s="63">
        <f t="shared" si="4"/>
        <v>0.12935000000000005</v>
      </c>
      <c r="Z58" s="63">
        <f t="shared" si="5"/>
        <v>0.23000000000000007</v>
      </c>
    </row>
    <row r="59" spans="2:26">
      <c r="C59" s="69" t="s">
        <v>152</v>
      </c>
      <c r="D59" s="69" t="s">
        <v>153</v>
      </c>
      <c r="W59" s="63">
        <f t="shared" si="2"/>
        <v>0.05</v>
      </c>
      <c r="X59" s="63">
        <f t="shared" si="3"/>
        <v>0.15520000000000006</v>
      </c>
      <c r="Y59" s="63">
        <f t="shared" si="4"/>
        <v>0.13640000000000005</v>
      </c>
      <c r="Z59" s="63">
        <f t="shared" si="5"/>
        <v>0.24000000000000007</v>
      </c>
    </row>
    <row r="60" spans="2:26">
      <c r="B60" s="69" t="s">
        <v>150</v>
      </c>
      <c r="C60" s="69">
        <f>+C57-C55</f>
        <v>2.7499999999999997E-2</v>
      </c>
      <c r="D60" s="69">
        <f>+C56-C55</f>
        <v>5.4999999999999993E-2</v>
      </c>
      <c r="W60" s="63">
        <f t="shared" si="2"/>
        <v>0.05</v>
      </c>
      <c r="X60" s="63">
        <f t="shared" si="3"/>
        <v>0.16500000000000006</v>
      </c>
      <c r="Y60" s="63">
        <f t="shared" si="4"/>
        <v>0.14375000000000004</v>
      </c>
      <c r="Z60" s="63">
        <f t="shared" si="5"/>
        <v>0.25000000000000006</v>
      </c>
    </row>
    <row r="61" spans="2:26">
      <c r="W61" s="63">
        <f t="shared" si="2"/>
        <v>0.05</v>
      </c>
      <c r="X61" s="63">
        <f t="shared" si="3"/>
        <v>0.17520000000000008</v>
      </c>
      <c r="Y61" s="63">
        <f t="shared" si="4"/>
        <v>0.15140000000000003</v>
      </c>
      <c r="Z61" s="63">
        <f t="shared" si="5"/>
        <v>0.26000000000000006</v>
      </c>
    </row>
    <row r="62" spans="2:26">
      <c r="B62" s="69" t="s">
        <v>154</v>
      </c>
    </row>
    <row r="63" spans="2:26">
      <c r="B63" s="69">
        <f>+C57-C56</f>
        <v>-2.7499999999999997E-2</v>
      </c>
      <c r="C63" s="69" t="s">
        <v>155</v>
      </c>
      <c r="V63" s="63" t="s">
        <v>441</v>
      </c>
    </row>
    <row r="64" spans="2:26">
      <c r="B64" s="69">
        <f>+C60-D60</f>
        <v>-2.7499999999999997E-2</v>
      </c>
      <c r="C64" s="69" t="s">
        <v>156</v>
      </c>
      <c r="V64" s="63" t="s">
        <v>547</v>
      </c>
      <c r="W64" s="63" t="s">
        <v>549</v>
      </c>
      <c r="X64" s="63" t="s">
        <v>548</v>
      </c>
      <c r="Y64" s="63" t="s">
        <v>550</v>
      </c>
    </row>
    <row r="65" spans="2:26">
      <c r="V65" s="63">
        <v>1</v>
      </c>
      <c r="W65" s="63">
        <v>0.12</v>
      </c>
      <c r="X65" s="63">
        <v>0.3</v>
      </c>
      <c r="Y65" s="63">
        <f>+W65-0.5*$W$70*X65^2</f>
        <v>-0.06</v>
      </c>
    </row>
    <row r="66" spans="2:26">
      <c r="V66" s="63">
        <v>2</v>
      </c>
      <c r="W66" s="63">
        <v>0.15</v>
      </c>
      <c r="X66" s="63">
        <v>0.5</v>
      </c>
      <c r="Y66" s="63">
        <f t="shared" ref="Y66:Y68" si="6">+W66-0.5*$W$70*X66^2</f>
        <v>-0.35</v>
      </c>
    </row>
    <row r="67" spans="2:26">
      <c r="B67" s="73"/>
      <c r="C67" s="66" t="s">
        <v>158</v>
      </c>
      <c r="D67" s="66"/>
      <c r="E67" s="68"/>
      <c r="F67" s="68"/>
      <c r="G67" s="68"/>
      <c r="H67" s="68"/>
      <c r="I67" s="68"/>
      <c r="J67" s="68"/>
      <c r="V67" s="63">
        <v>3</v>
      </c>
      <c r="W67" s="63">
        <v>0.21</v>
      </c>
      <c r="X67" s="63">
        <v>0.16</v>
      </c>
      <c r="Y67" s="75">
        <f t="shared" si="6"/>
        <v>0.1588</v>
      </c>
    </row>
    <row r="68" spans="2:26">
      <c r="V68" s="63">
        <v>4</v>
      </c>
      <c r="W68" s="63">
        <v>0.24</v>
      </c>
      <c r="X68" s="63">
        <v>0.21</v>
      </c>
      <c r="Y68" s="63">
        <f t="shared" si="6"/>
        <v>0.15179999999999999</v>
      </c>
    </row>
    <row r="69" spans="2:26">
      <c r="B69" s="69" t="s">
        <v>242</v>
      </c>
      <c r="H69" s="69" t="s">
        <v>244</v>
      </c>
    </row>
    <row r="70" spans="2:26">
      <c r="C70" s="70"/>
      <c r="D70" s="70" t="s">
        <v>121</v>
      </c>
      <c r="E70" s="70" t="s">
        <v>120</v>
      </c>
      <c r="F70" s="70" t="s">
        <v>119</v>
      </c>
      <c r="I70" s="70"/>
      <c r="J70" s="70" t="s">
        <v>121</v>
      </c>
      <c r="K70" s="70" t="s">
        <v>120</v>
      </c>
      <c r="L70" s="70" t="s">
        <v>119</v>
      </c>
      <c r="V70" s="63" t="s">
        <v>538</v>
      </c>
      <c r="W70" s="63">
        <v>4</v>
      </c>
    </row>
    <row r="71" spans="2:26">
      <c r="C71" s="70" t="s">
        <v>9</v>
      </c>
      <c r="D71" s="70">
        <v>0.5</v>
      </c>
      <c r="E71" s="70">
        <v>0.3</v>
      </c>
      <c r="F71" s="70">
        <v>0.2</v>
      </c>
      <c r="I71" s="70" t="s">
        <v>9</v>
      </c>
      <c r="J71" s="70">
        <v>0.5</v>
      </c>
      <c r="K71" s="70">
        <v>0.3</v>
      </c>
      <c r="L71" s="70">
        <v>0.2</v>
      </c>
      <c r="V71" s="63" t="s">
        <v>490</v>
      </c>
    </row>
    <row r="72" spans="2:26">
      <c r="C72" s="70" t="s">
        <v>84</v>
      </c>
      <c r="D72" s="70">
        <v>0.01</v>
      </c>
      <c r="E72" s="70">
        <v>-0.05</v>
      </c>
      <c r="F72" s="70">
        <v>0.35</v>
      </c>
      <c r="I72" s="70" t="s">
        <v>84</v>
      </c>
      <c r="J72" s="70">
        <v>0.25</v>
      </c>
      <c r="K72" s="70">
        <v>0.1</v>
      </c>
      <c r="L72" s="70">
        <v>-0.25</v>
      </c>
      <c r="V72" s="63" t="s">
        <v>547</v>
      </c>
      <c r="W72" s="63" t="s">
        <v>549</v>
      </c>
      <c r="X72" s="63" t="s">
        <v>548</v>
      </c>
      <c r="Y72" s="63" t="s">
        <v>550</v>
      </c>
    </row>
    <row r="73" spans="2:26">
      <c r="C73" s="69" t="s">
        <v>241</v>
      </c>
      <c r="V73" s="63">
        <v>1</v>
      </c>
      <c r="W73" s="63">
        <v>0.12</v>
      </c>
      <c r="X73" s="63">
        <v>0.3</v>
      </c>
      <c r="Y73" s="63">
        <f>+W73-0.5*$W$78*X73^2</f>
        <v>0.12</v>
      </c>
    </row>
    <row r="74" spans="2:26">
      <c r="V74" s="63">
        <v>2</v>
      </c>
      <c r="W74" s="63">
        <v>0.15</v>
      </c>
      <c r="X74" s="63">
        <v>0.5</v>
      </c>
      <c r="Y74" s="63">
        <f t="shared" ref="Y74:Y76" si="7">+W74-0.5*$W$78*X74^2</f>
        <v>0.15</v>
      </c>
    </row>
    <row r="75" spans="2:26">
      <c r="B75" s="69" t="s">
        <v>238</v>
      </c>
      <c r="C75" s="68">
        <f>+$D$71*$D$72+$E$71*$E$72+$F$71*$F$72</f>
        <v>0.06</v>
      </c>
      <c r="E75" s="69" t="s">
        <v>127</v>
      </c>
      <c r="F75" s="68">
        <v>0.105</v>
      </c>
      <c r="V75" s="63">
        <v>3</v>
      </c>
      <c r="W75" s="63">
        <v>0.21</v>
      </c>
      <c r="X75" s="63">
        <v>0.16</v>
      </c>
      <c r="Y75" s="63">
        <f t="shared" si="7"/>
        <v>0.21</v>
      </c>
    </row>
    <row r="76" spans="2:26">
      <c r="B76" s="69" t="s">
        <v>239</v>
      </c>
      <c r="C76" s="68">
        <f>+$D$71*($D$72-$C$75)^2+$E$71*($E$72-$C$75)^2+$F$71*($F$72-$C$75)^2</f>
        <v>2.1699999999999997E-2</v>
      </c>
      <c r="E76" s="69" t="s">
        <v>149</v>
      </c>
      <c r="F76" s="68">
        <v>3.5725000000000007E-2</v>
      </c>
      <c r="V76" s="63">
        <v>4</v>
      </c>
      <c r="W76" s="63">
        <v>0.24</v>
      </c>
      <c r="X76" s="63">
        <v>0.21</v>
      </c>
      <c r="Y76" s="75">
        <f t="shared" si="7"/>
        <v>0.24</v>
      </c>
      <c r="Z76" s="63" t="s">
        <v>551</v>
      </c>
    </row>
    <row r="77" spans="2:26">
      <c r="B77" s="69" t="s">
        <v>240</v>
      </c>
      <c r="C77" s="68">
        <f>+SQRT(C76)</f>
        <v>0.14730919862656233</v>
      </c>
      <c r="E77" s="69" t="s">
        <v>148</v>
      </c>
      <c r="F77" s="68">
        <v>0.189010581714358</v>
      </c>
      <c r="G77" s="69" t="s">
        <v>243</v>
      </c>
    </row>
    <row r="78" spans="2:26">
      <c r="V78" s="63" t="s">
        <v>538</v>
      </c>
      <c r="W78" s="63">
        <v>0</v>
      </c>
    </row>
    <row r="79" spans="2:26">
      <c r="V79" s="63" t="s">
        <v>555</v>
      </c>
      <c r="W79" s="63" t="s">
        <v>554</v>
      </c>
    </row>
    <row r="80" spans="2:26">
      <c r="C80" s="70"/>
      <c r="D80" s="70" t="s">
        <v>121</v>
      </c>
      <c r="E80" s="70" t="s">
        <v>120</v>
      </c>
      <c r="F80" s="70" t="s">
        <v>119</v>
      </c>
      <c r="V80" s="63" t="s">
        <v>556</v>
      </c>
      <c r="W80" s="63" t="s">
        <v>552</v>
      </c>
      <c r="Y80" s="63" t="s">
        <v>553</v>
      </c>
    </row>
    <row r="81" spans="2:27">
      <c r="C81" s="70" t="s">
        <v>9</v>
      </c>
      <c r="D81" s="69">
        <f>+D71</f>
        <v>0.5</v>
      </c>
      <c r="E81" s="69">
        <f>+E71</f>
        <v>0.3</v>
      </c>
      <c r="F81" s="69">
        <f>+F71</f>
        <v>0.2</v>
      </c>
      <c r="V81" s="63" t="s">
        <v>521</v>
      </c>
      <c r="W81" s="63" t="s">
        <v>557</v>
      </c>
    </row>
    <row r="82" spans="2:27">
      <c r="C82" s="70" t="s">
        <v>84</v>
      </c>
      <c r="D82" s="69">
        <f>+D72*0.5+0.5*J72</f>
        <v>0.13</v>
      </c>
      <c r="E82" s="69">
        <f>+E72*0.5+0.5*K72</f>
        <v>2.5000000000000001E-2</v>
      </c>
      <c r="F82" s="69">
        <f>+F72*0.5+0.5*L72</f>
        <v>4.9999999999999989E-2</v>
      </c>
    </row>
    <row r="85" spans="2:27">
      <c r="V85" s="74" t="s">
        <v>558</v>
      </c>
    </row>
    <row r="86" spans="2:27">
      <c r="B86" s="69" t="s">
        <v>257</v>
      </c>
      <c r="C86" s="68">
        <f>+D81*D82+E81*E82+F81*F82</f>
        <v>8.2500000000000004E-2</v>
      </c>
      <c r="D86" s="69" t="s">
        <v>246</v>
      </c>
      <c r="V86" s="63" t="s">
        <v>561</v>
      </c>
      <c r="W86" s="63">
        <v>8.5000000000000006E-2</v>
      </c>
      <c r="X86" s="63" t="s">
        <v>563</v>
      </c>
    </row>
    <row r="87" spans="2:27">
      <c r="B87" s="69" t="s">
        <v>258</v>
      </c>
      <c r="C87" s="68">
        <f>+D81*(D82-C86)^2+E81*(E82-C86)^2+F81*(F82-C86)^2</f>
        <v>2.33125E-3</v>
      </c>
      <c r="D87" s="69" t="s">
        <v>247</v>
      </c>
      <c r="V87" s="63" t="s">
        <v>560</v>
      </c>
      <c r="W87" s="63">
        <v>0.21</v>
      </c>
    </row>
    <row r="88" spans="2:27">
      <c r="B88" s="69" t="s">
        <v>259</v>
      </c>
      <c r="C88" s="68">
        <f>+SQRT(C87)</f>
        <v>4.8283019789569913E-2</v>
      </c>
      <c r="D88" s="69" t="s">
        <v>245</v>
      </c>
      <c r="V88" s="63" t="s">
        <v>562</v>
      </c>
      <c r="W88" s="63">
        <v>0.06</v>
      </c>
    </row>
    <row r="89" spans="2:27">
      <c r="V89" s="63" t="s">
        <v>559</v>
      </c>
      <c r="W89" s="63">
        <f>+W88+W86</f>
        <v>0.14500000000000002</v>
      </c>
    </row>
    <row r="90" spans="2:27">
      <c r="Z90" s="74" t="s">
        <v>569</v>
      </c>
      <c r="AA90" s="74" t="s">
        <v>570</v>
      </c>
    </row>
    <row r="91" spans="2:27">
      <c r="Z91" s="63" t="s">
        <v>567</v>
      </c>
      <c r="AA91" s="63" t="s">
        <v>571</v>
      </c>
    </row>
    <row r="92" spans="2:27">
      <c r="B92" s="76"/>
      <c r="C92" s="66" t="s">
        <v>248</v>
      </c>
      <c r="D92" s="69" t="s">
        <v>249</v>
      </c>
      <c r="V92" s="63" t="s">
        <v>564</v>
      </c>
      <c r="W92" s="63" t="s">
        <v>565</v>
      </c>
      <c r="X92" s="63" t="s">
        <v>103</v>
      </c>
      <c r="Y92" s="63" t="s">
        <v>566</v>
      </c>
      <c r="Z92" s="63" t="s">
        <v>568</v>
      </c>
    </row>
    <row r="93" spans="2:27">
      <c r="V93" s="86">
        <v>0</v>
      </c>
      <c r="W93" s="86">
        <v>1</v>
      </c>
      <c r="X93" s="86">
        <f>+W93*$W$89+V93*$W$88</f>
        <v>0.14500000000000002</v>
      </c>
      <c r="Y93" s="86">
        <f>+(W93*$W$87)^2</f>
        <v>4.4099999999999993E-2</v>
      </c>
      <c r="Z93" s="86">
        <f>+X93-(0.5*3*Y93)</f>
        <v>7.8850000000000031E-2</v>
      </c>
      <c r="AA93" s="86">
        <f>+X93-0.5 * 5 *Y93</f>
        <v>3.4750000000000031E-2</v>
      </c>
    </row>
    <row r="94" spans="2:27">
      <c r="V94" s="86">
        <f>+V93+0.2</f>
        <v>0.2</v>
      </c>
      <c r="W94" s="86">
        <f>+W93-0.2</f>
        <v>0.8</v>
      </c>
      <c r="X94" s="86">
        <f>+W94*$W$89+V94*$W$88</f>
        <v>0.12800000000000003</v>
      </c>
      <c r="Y94" s="86">
        <f t="shared" ref="Y94:Y98" si="8">+(W94*$W$87)^2</f>
        <v>2.8224000000000003E-2</v>
      </c>
      <c r="Z94" s="86">
        <f t="shared" ref="Z94:Z98" si="9">+X94-0.5*3*Y94</f>
        <v>8.5664000000000018E-2</v>
      </c>
      <c r="AA94" s="86">
        <f t="shared" ref="AA94:AA98" si="10">+X94-0.5 * 5 *Y94</f>
        <v>5.7440000000000019E-2</v>
      </c>
    </row>
    <row r="95" spans="2:27">
      <c r="V95" s="86">
        <f t="shared" ref="V95:V98" si="11">+V94+0.2</f>
        <v>0.4</v>
      </c>
      <c r="W95" s="86">
        <f t="shared" ref="W95:W98" si="12">+W94-0.2</f>
        <v>0.60000000000000009</v>
      </c>
      <c r="X95" s="86">
        <f>+W95*$W$89+V95*$W$88</f>
        <v>0.11100000000000002</v>
      </c>
      <c r="Y95" s="86">
        <f t="shared" si="8"/>
        <v>1.5876000000000001E-2</v>
      </c>
      <c r="Z95" s="87">
        <f t="shared" si="9"/>
        <v>8.7186000000000013E-2</v>
      </c>
      <c r="AA95" s="86">
        <f t="shared" si="10"/>
        <v>7.1310000000000012E-2</v>
      </c>
    </row>
    <row r="96" spans="2:27">
      <c r="C96" s="69" t="s">
        <v>251</v>
      </c>
      <c r="D96" s="69">
        <f>+D81*(D72-$C$75)*(J72-$F$75)</f>
        <v>-3.6250000000000002E-3</v>
      </c>
      <c r="E96" s="69">
        <f t="shared" ref="E96:F96" si="13">+E81*(E72-$C$75)*(K72-$F$75)</f>
        <v>1.649999999999997E-4</v>
      </c>
      <c r="F96" s="69">
        <f t="shared" si="13"/>
        <v>-2.0589999999999997E-2</v>
      </c>
      <c r="G96" s="88">
        <f>+SUM(D96:F96)</f>
        <v>-2.4049999999999998E-2</v>
      </c>
      <c r="V96" s="86">
        <f t="shared" si="11"/>
        <v>0.60000000000000009</v>
      </c>
      <c r="W96" s="86">
        <f t="shared" si="12"/>
        <v>0.40000000000000008</v>
      </c>
      <c r="X96" s="86">
        <f>+W96*$W$89+V96*$W$88</f>
        <v>9.4000000000000028E-2</v>
      </c>
      <c r="Y96" s="86">
        <f>+(W96*$W$87)^2</f>
        <v>7.0560000000000032E-3</v>
      </c>
      <c r="Z96" s="86">
        <f t="shared" si="9"/>
        <v>8.3416000000000018E-2</v>
      </c>
      <c r="AA96" s="87">
        <f t="shared" si="10"/>
        <v>7.6360000000000011E-2</v>
      </c>
    </row>
    <row r="97" spans="2:27">
      <c r="V97" s="86">
        <f t="shared" si="11"/>
        <v>0.8</v>
      </c>
      <c r="W97" s="86">
        <f t="shared" si="12"/>
        <v>0.20000000000000007</v>
      </c>
      <c r="X97" s="86">
        <f>+W97*$W$89+V97*$W$88</f>
        <v>7.7000000000000013E-2</v>
      </c>
      <c r="Y97" s="86">
        <f>+(W97*$W$87)^2</f>
        <v>1.7640000000000008E-3</v>
      </c>
      <c r="Z97" s="86">
        <f t="shared" si="9"/>
        <v>7.4354000000000017E-2</v>
      </c>
      <c r="AA97" s="86">
        <f t="shared" si="10"/>
        <v>7.2590000000000016E-2</v>
      </c>
    </row>
    <row r="98" spans="2:27">
      <c r="C98" s="66" t="s">
        <v>250</v>
      </c>
      <c r="D98" s="69" t="s">
        <v>252</v>
      </c>
      <c r="V98" s="86">
        <f t="shared" si="11"/>
        <v>1</v>
      </c>
      <c r="W98" s="86">
        <f t="shared" si="12"/>
        <v>0</v>
      </c>
      <c r="X98" s="86">
        <f>+W98*$W$89+V98*$W$88</f>
        <v>0.06</v>
      </c>
      <c r="Y98" s="86">
        <f t="shared" si="8"/>
        <v>0</v>
      </c>
      <c r="Z98" s="86">
        <f t="shared" si="9"/>
        <v>0.06</v>
      </c>
      <c r="AA98" s="86">
        <f t="shared" si="10"/>
        <v>0.06</v>
      </c>
    </row>
    <row r="99" spans="2:27">
      <c r="D99" s="69" t="s">
        <v>253</v>
      </c>
    </row>
    <row r="100" spans="2:27">
      <c r="D100" s="77" t="s">
        <v>254</v>
      </c>
    </row>
    <row r="101" spans="2:27">
      <c r="D101" s="69" t="s">
        <v>255</v>
      </c>
      <c r="V101" s="63" t="s">
        <v>572</v>
      </c>
      <c r="W101" s="63">
        <v>0.5</v>
      </c>
      <c r="X101" s="63" t="s">
        <v>10</v>
      </c>
    </row>
    <row r="102" spans="2:27">
      <c r="W102" s="63">
        <v>0.5</v>
      </c>
      <c r="X102" s="63" t="s">
        <v>573</v>
      </c>
    </row>
    <row r="104" spans="2:27">
      <c r="V104" s="63" t="s">
        <v>103</v>
      </c>
    </row>
    <row r="106" spans="2:27">
      <c r="C106" s="69" t="s">
        <v>260</v>
      </c>
      <c r="D106" s="89">
        <f>+G96/(C77*F77)</f>
        <v>-0.86377194667276347</v>
      </c>
    </row>
    <row r="107" spans="2:27">
      <c r="B107" s="73" t="s">
        <v>54</v>
      </c>
      <c r="C107" s="66" t="s">
        <v>256</v>
      </c>
      <c r="D107" s="66"/>
      <c r="E107" s="68"/>
      <c r="F107" s="68"/>
      <c r="G107" s="68"/>
      <c r="H107" s="68"/>
      <c r="I107" s="68"/>
      <c r="J107" s="68"/>
    </row>
    <row r="112" spans="2:27">
      <c r="C112" s="69" t="s">
        <v>261</v>
      </c>
      <c r="D112" s="88">
        <f>0.5*0.5*C76+0.5*0.5*F76+2*0.5*0.5*G96</f>
        <v>2.3312500000000017E-3</v>
      </c>
    </row>
    <row r="118" spans="1:12" s="62" customFormat="1" ht="26">
      <c r="A118" s="66" t="s">
        <v>312</v>
      </c>
      <c r="B118" s="67" t="s">
        <v>262</v>
      </c>
      <c r="C118" s="66"/>
      <c r="D118" s="66"/>
      <c r="E118" s="68"/>
      <c r="F118" s="68"/>
      <c r="G118" s="68"/>
      <c r="H118" s="68"/>
      <c r="I118" s="68"/>
      <c r="J118" s="68"/>
      <c r="K118" s="68"/>
      <c r="L118" s="68"/>
    </row>
    <row r="119" spans="1:12" s="62" customFormat="1">
      <c r="A119" s="68"/>
      <c r="B119" s="68" t="s">
        <v>264</v>
      </c>
      <c r="C119" s="68"/>
      <c r="D119" s="68"/>
      <c r="E119" s="68"/>
      <c r="F119" s="68"/>
      <c r="G119" s="68"/>
      <c r="H119" s="68"/>
      <c r="I119" s="68"/>
      <c r="J119" s="68"/>
      <c r="K119" s="68"/>
      <c r="L119" s="68"/>
    </row>
    <row r="120" spans="1:12">
      <c r="B120" s="78" t="s">
        <v>270</v>
      </c>
    </row>
    <row r="121" spans="1:12">
      <c r="B121" s="69" t="s">
        <v>263</v>
      </c>
    </row>
    <row r="122" spans="1:12">
      <c r="C122" s="69" t="s">
        <v>265</v>
      </c>
    </row>
    <row r="124" spans="1:12">
      <c r="B124" s="69" t="s">
        <v>268</v>
      </c>
    </row>
    <row r="125" spans="1:12">
      <c r="C125" s="69" t="s">
        <v>266</v>
      </c>
    </row>
    <row r="127" spans="1:12">
      <c r="B127" s="69" t="s">
        <v>267</v>
      </c>
    </row>
    <row r="128" spans="1:12">
      <c r="C128" s="69" t="s">
        <v>269</v>
      </c>
    </row>
    <row r="129" spans="2:6">
      <c r="B129" s="68"/>
      <c r="C129" s="68"/>
      <c r="D129" s="79" t="s">
        <v>271</v>
      </c>
    </row>
    <row r="131" spans="2:6">
      <c r="B131" s="69" t="s">
        <v>272</v>
      </c>
    </row>
    <row r="132" spans="2:6">
      <c r="C132" s="69" t="s">
        <v>273</v>
      </c>
    </row>
    <row r="133" spans="2:6">
      <c r="C133" s="69" t="s">
        <v>274</v>
      </c>
    </row>
    <row r="135" spans="2:6">
      <c r="B135" s="80" t="s">
        <v>275</v>
      </c>
    </row>
    <row r="136" spans="2:6">
      <c r="B136" s="80" t="s">
        <v>276</v>
      </c>
    </row>
    <row r="140" spans="2:6">
      <c r="B140" s="66" t="s">
        <v>277</v>
      </c>
      <c r="C140" s="68"/>
    </row>
    <row r="141" spans="2:6">
      <c r="B141" s="69" t="s">
        <v>278</v>
      </c>
      <c r="C141" s="69">
        <v>300000</v>
      </c>
    </row>
    <row r="142" spans="2:6">
      <c r="B142" s="69" t="s">
        <v>279</v>
      </c>
      <c r="C142" s="69">
        <v>90000</v>
      </c>
    </row>
    <row r="143" spans="2:6">
      <c r="B143" s="69" t="s">
        <v>280</v>
      </c>
      <c r="C143" s="69">
        <f>+C141-C142</f>
        <v>210000</v>
      </c>
      <c r="D143" s="68" t="s">
        <v>281</v>
      </c>
      <c r="E143" s="68">
        <v>0.54</v>
      </c>
      <c r="F143" s="69">
        <f>+E143*C143</f>
        <v>113400.00000000001</v>
      </c>
    </row>
    <row r="144" spans="2:6">
      <c r="D144" s="68" t="s">
        <v>282</v>
      </c>
      <c r="E144" s="68">
        <v>0.46</v>
      </c>
      <c r="F144" s="69">
        <f>+E144*C143</f>
        <v>96600</v>
      </c>
    </row>
    <row r="145" spans="2:6">
      <c r="B145" s="69" t="s">
        <v>286</v>
      </c>
    </row>
    <row r="146" spans="2:6">
      <c r="B146" s="69" t="s">
        <v>283</v>
      </c>
      <c r="C146" s="69">
        <f>+C143/C141</f>
        <v>0.7</v>
      </c>
    </row>
    <row r="147" spans="2:6">
      <c r="B147" s="69" t="s">
        <v>284</v>
      </c>
      <c r="C147" s="69">
        <f>1-C146</f>
        <v>0.30000000000000004</v>
      </c>
    </row>
    <row r="148" spans="2:6">
      <c r="B148" s="69" t="s">
        <v>285</v>
      </c>
      <c r="C148" s="69">
        <f>+F143/C141</f>
        <v>0.37800000000000006</v>
      </c>
      <c r="D148" s="69">
        <f>+C148+C149</f>
        <v>0.70000000000000007</v>
      </c>
    </row>
    <row r="149" spans="2:6">
      <c r="B149" s="69" t="s">
        <v>287</v>
      </c>
      <c r="C149" s="69">
        <f>+F144/C141</f>
        <v>0.32200000000000001</v>
      </c>
    </row>
    <row r="151" spans="2:6">
      <c r="B151" s="77"/>
      <c r="C151" s="69" t="s">
        <v>301</v>
      </c>
    </row>
    <row r="152" spans="2:6">
      <c r="C152" s="69" t="s">
        <v>288</v>
      </c>
    </row>
    <row r="154" spans="2:6">
      <c r="B154" s="69" t="s">
        <v>289</v>
      </c>
      <c r="C154" s="69">
        <f>0.56*C141</f>
        <v>168000.00000000003</v>
      </c>
      <c r="D154" s="69" t="s">
        <v>300</v>
      </c>
    </row>
    <row r="155" spans="2:6">
      <c r="B155" s="69" t="s">
        <v>290</v>
      </c>
      <c r="C155" s="69">
        <f>+C143-C154</f>
        <v>41999.999999999971</v>
      </c>
      <c r="D155" s="69" t="s">
        <v>302</v>
      </c>
      <c r="F155" s="69" t="s">
        <v>303</v>
      </c>
    </row>
    <row r="156" spans="2:6">
      <c r="B156" s="69" t="s">
        <v>291</v>
      </c>
    </row>
    <row r="157" spans="2:6">
      <c r="B157" s="69" t="s">
        <v>292</v>
      </c>
      <c r="C157" s="69">
        <f>+C141*(1-0.56)</f>
        <v>131999.99999999997</v>
      </c>
      <c r="D157" s="69" t="s">
        <v>294</v>
      </c>
    </row>
    <row r="158" spans="2:6">
      <c r="B158" s="69" t="s">
        <v>293</v>
      </c>
      <c r="C158" s="69">
        <f>+C142+C155</f>
        <v>131999.99999999997</v>
      </c>
      <c r="D158" s="69" t="s">
        <v>295</v>
      </c>
    </row>
    <row r="160" spans="2:6">
      <c r="C160" s="69" t="s">
        <v>296</v>
      </c>
    </row>
    <row r="162" spans="2:6">
      <c r="C162" s="69" t="s">
        <v>297</v>
      </c>
      <c r="D162" s="69">
        <f>+C155*E143</f>
        <v>22679.999999999985</v>
      </c>
      <c r="E162" s="69" t="s">
        <v>299</v>
      </c>
      <c r="F162" s="69">
        <f>+C154*E143</f>
        <v>90720.000000000015</v>
      </c>
    </row>
    <row r="163" spans="2:6">
      <c r="C163" s="69" t="s">
        <v>298</v>
      </c>
      <c r="D163" s="69">
        <f>+C155*E144</f>
        <v>19319.999999999989</v>
      </c>
      <c r="E163" s="69" t="s">
        <v>299</v>
      </c>
      <c r="F163" s="69">
        <f>+C154*E144</f>
        <v>77280.000000000015</v>
      </c>
    </row>
    <row r="164" spans="2:6">
      <c r="C164" s="69" t="s">
        <v>304</v>
      </c>
    </row>
    <row r="165" spans="2:6">
      <c r="C165" s="68" t="s">
        <v>281</v>
      </c>
      <c r="D165" s="68">
        <v>0.54</v>
      </c>
    </row>
    <row r="166" spans="2:6">
      <c r="C166" s="68" t="s">
        <v>282</v>
      </c>
      <c r="D166" s="68">
        <v>0.46</v>
      </c>
    </row>
    <row r="168" spans="2:6">
      <c r="B168" s="69" t="s">
        <v>305</v>
      </c>
    </row>
    <row r="169" spans="2:6">
      <c r="B169" s="69" t="s">
        <v>306</v>
      </c>
    </row>
    <row r="170" spans="2:6">
      <c r="B170" s="69" t="s">
        <v>307</v>
      </c>
    </row>
    <row r="171" spans="2:6">
      <c r="B171" s="69" t="s">
        <v>308</v>
      </c>
    </row>
    <row r="172" spans="2:6">
      <c r="B172" s="69" t="s">
        <v>309</v>
      </c>
    </row>
    <row r="173" spans="2:6">
      <c r="B173" s="69" t="s">
        <v>310</v>
      </c>
    </row>
    <row r="177" spans="2:6">
      <c r="B177" s="66" t="s">
        <v>277</v>
      </c>
      <c r="C177" s="68" t="s">
        <v>342</v>
      </c>
      <c r="D177" s="68"/>
      <c r="E177" s="68"/>
      <c r="F177" s="68"/>
    </row>
    <row r="178" spans="2:6">
      <c r="B178" s="69" t="s">
        <v>324</v>
      </c>
      <c r="C178" s="69" t="s">
        <v>325</v>
      </c>
      <c r="D178" s="69" t="s">
        <v>338</v>
      </c>
    </row>
    <row r="179" spans="2:6">
      <c r="B179" s="69" t="s">
        <v>314</v>
      </c>
      <c r="C179" s="69">
        <v>0.15</v>
      </c>
    </row>
    <row r="180" spans="2:6">
      <c r="B180" s="69" t="s">
        <v>315</v>
      </c>
      <c r="C180" s="69">
        <v>0.22</v>
      </c>
    </row>
    <row r="181" spans="2:6">
      <c r="B181" s="69" t="s">
        <v>316</v>
      </c>
      <c r="C181" s="69">
        <v>7.0000000000000007E-2</v>
      </c>
    </row>
    <row r="182" spans="2:6">
      <c r="B182" s="69" t="s">
        <v>317</v>
      </c>
      <c r="C182" s="69">
        <f>+C179-C181</f>
        <v>7.9999999999999988E-2</v>
      </c>
    </row>
    <row r="184" spans="2:6">
      <c r="B184" s="69" t="s">
        <v>318</v>
      </c>
      <c r="C184" s="69" t="s">
        <v>319</v>
      </c>
    </row>
    <row r="185" spans="2:6">
      <c r="B185" s="69" t="s">
        <v>320</v>
      </c>
      <c r="C185" s="69" t="s">
        <v>321</v>
      </c>
    </row>
    <row r="187" spans="2:6">
      <c r="B187" s="69" t="s">
        <v>322</v>
      </c>
      <c r="C187" s="69" t="s">
        <v>323</v>
      </c>
      <c r="D187" s="69" t="s">
        <v>337</v>
      </c>
    </row>
    <row r="188" spans="2:6">
      <c r="B188" s="69" t="s">
        <v>326</v>
      </c>
      <c r="C188" s="69" t="s">
        <v>327</v>
      </c>
      <c r="D188" s="69" t="s">
        <v>339</v>
      </c>
    </row>
    <row r="189" spans="2:6">
      <c r="C189" s="69" t="s">
        <v>328</v>
      </c>
    </row>
    <row r="190" spans="2:6">
      <c r="C190" s="69" t="s">
        <v>329</v>
      </c>
    </row>
    <row r="191" spans="2:6">
      <c r="C191" s="69" t="s">
        <v>330</v>
      </c>
    </row>
    <row r="192" spans="2:6">
      <c r="C192" s="69" t="s">
        <v>331</v>
      </c>
      <c r="D192" s="69" t="s">
        <v>332</v>
      </c>
    </row>
    <row r="194" spans="2:11">
      <c r="B194" s="69" t="s">
        <v>333</v>
      </c>
    </row>
    <row r="195" spans="2:11">
      <c r="B195" s="69" t="s">
        <v>334</v>
      </c>
    </row>
    <row r="196" spans="2:11">
      <c r="C196" s="69" t="s">
        <v>335</v>
      </c>
    </row>
    <row r="197" spans="2:11">
      <c r="C197" s="69" t="s">
        <v>336</v>
      </c>
    </row>
    <row r="199" spans="2:11">
      <c r="B199" s="69" t="s">
        <v>340</v>
      </c>
    </row>
    <row r="201" spans="2:11">
      <c r="B201" s="69" t="s">
        <v>341</v>
      </c>
    </row>
    <row r="202" spans="2:11">
      <c r="B202" s="69" t="s">
        <v>343</v>
      </c>
    </row>
    <row r="203" spans="2:11">
      <c r="K203" s="69" t="s">
        <v>355</v>
      </c>
    </row>
    <row r="204" spans="2:11">
      <c r="B204" s="69" t="s">
        <v>344</v>
      </c>
    </row>
    <row r="207" spans="2:11">
      <c r="B207" s="81" t="s">
        <v>345</v>
      </c>
      <c r="C207" s="81"/>
      <c r="D207" s="81"/>
      <c r="E207" s="81"/>
      <c r="F207" s="81"/>
    </row>
    <row r="208" spans="2:11">
      <c r="B208" s="81"/>
      <c r="C208" s="81"/>
      <c r="D208" s="81"/>
      <c r="E208" s="81"/>
      <c r="F208" s="81"/>
    </row>
    <row r="209" spans="2:7">
      <c r="B209" s="81"/>
      <c r="C209" s="81"/>
      <c r="D209" s="81"/>
      <c r="E209" s="81"/>
      <c r="F209" s="81"/>
    </row>
    <row r="210" spans="2:7">
      <c r="B210" s="81"/>
      <c r="C210" s="81"/>
      <c r="D210" s="81"/>
      <c r="E210" s="81"/>
      <c r="F210" s="81"/>
    </row>
    <row r="211" spans="2:7">
      <c r="B211" s="81"/>
      <c r="C211" s="81"/>
      <c r="D211" s="81"/>
      <c r="E211" s="81"/>
      <c r="F211" s="81"/>
    </row>
    <row r="212" spans="2:7">
      <c r="B212" s="81"/>
      <c r="C212" s="81"/>
      <c r="D212" s="81"/>
      <c r="E212" s="81"/>
      <c r="F212" s="81"/>
    </row>
    <row r="213" spans="2:7">
      <c r="B213" s="81"/>
      <c r="C213" s="81"/>
      <c r="D213" s="81"/>
      <c r="E213" s="81"/>
      <c r="F213" s="81"/>
    </row>
    <row r="214" spans="2:7">
      <c r="B214" s="81"/>
      <c r="C214" s="81"/>
      <c r="D214" s="81"/>
      <c r="E214" s="81"/>
      <c r="F214" s="81"/>
    </row>
    <row r="215" spans="2:7">
      <c r="B215" s="81"/>
      <c r="C215" s="81"/>
      <c r="D215" s="81"/>
      <c r="E215" s="81"/>
      <c r="F215" s="81"/>
    </row>
    <row r="216" spans="2:7">
      <c r="B216" s="81"/>
      <c r="C216" s="81"/>
      <c r="D216" s="81"/>
      <c r="E216" s="81"/>
      <c r="F216" s="81"/>
    </row>
    <row r="217" spans="2:7">
      <c r="B217" s="81"/>
      <c r="C217" s="81"/>
      <c r="D217" s="81"/>
      <c r="E217" s="81"/>
      <c r="F217" s="81"/>
    </row>
    <row r="218" spans="2:7">
      <c r="B218" s="81"/>
      <c r="C218" s="81"/>
      <c r="D218" s="81"/>
      <c r="E218" s="81"/>
      <c r="F218" s="81"/>
    </row>
    <row r="219" spans="2:7">
      <c r="B219" s="81"/>
      <c r="C219" s="81"/>
      <c r="D219" s="81"/>
      <c r="E219" s="81"/>
      <c r="F219" s="81"/>
    </row>
    <row r="220" spans="2:7">
      <c r="B220" s="81"/>
      <c r="C220" s="81"/>
      <c r="D220" s="81"/>
      <c r="E220" s="81"/>
      <c r="F220" s="81"/>
    </row>
    <row r="221" spans="2:7">
      <c r="B221" s="81"/>
      <c r="C221" s="81"/>
      <c r="D221" s="81"/>
      <c r="E221" s="81"/>
      <c r="F221" s="81"/>
    </row>
    <row r="223" spans="2:7">
      <c r="B223" s="69" t="s">
        <v>347</v>
      </c>
      <c r="C223" s="69" t="s">
        <v>348</v>
      </c>
      <c r="G223" s="69" t="s">
        <v>346</v>
      </c>
    </row>
    <row r="224" spans="2:7">
      <c r="C224" s="69" t="s">
        <v>386</v>
      </c>
      <c r="G224" s="69" t="s">
        <v>387</v>
      </c>
    </row>
    <row r="226" spans="2:6">
      <c r="B226" s="69" t="s">
        <v>349</v>
      </c>
    </row>
    <row r="228" spans="2:6">
      <c r="B228" s="82" t="s">
        <v>351</v>
      </c>
      <c r="C228" s="83"/>
      <c r="D228" s="83"/>
      <c r="E228" s="83"/>
      <c r="F228" s="83"/>
    </row>
    <row r="229" spans="2:6">
      <c r="B229" s="69" t="s">
        <v>350</v>
      </c>
    </row>
    <row r="230" spans="2:6">
      <c r="B230" s="76" t="s">
        <v>352</v>
      </c>
      <c r="E230" s="69" t="s">
        <v>353</v>
      </c>
    </row>
    <row r="232" spans="2:6">
      <c r="B232" s="69" t="s">
        <v>354</v>
      </c>
    </row>
    <row r="236" spans="2:6">
      <c r="B236" s="69" t="s">
        <v>356</v>
      </c>
    </row>
    <row r="237" spans="2:6">
      <c r="B237" s="69" t="s">
        <v>358</v>
      </c>
    </row>
    <row r="238" spans="2:6">
      <c r="B238" s="69" t="s">
        <v>357</v>
      </c>
      <c r="C238" s="69" t="s">
        <v>317</v>
      </c>
      <c r="D238" s="69">
        <v>0.04</v>
      </c>
    </row>
    <row r="239" spans="2:6">
      <c r="C239" s="69" t="s">
        <v>359</v>
      </c>
      <c r="D239" s="69" t="s">
        <v>360</v>
      </c>
    </row>
    <row r="242" spans="2:5">
      <c r="B242" s="69" t="s">
        <v>361</v>
      </c>
    </row>
    <row r="243" spans="2:5">
      <c r="C243" s="69" t="s">
        <v>362</v>
      </c>
    </row>
    <row r="244" spans="2:5">
      <c r="C244" s="69" t="s">
        <v>363</v>
      </c>
    </row>
    <row r="245" spans="2:5">
      <c r="C245" s="69" t="s">
        <v>364</v>
      </c>
    </row>
    <row r="246" spans="2:5">
      <c r="C246" s="69" t="s">
        <v>365</v>
      </c>
    </row>
    <row r="247" spans="2:5">
      <c r="C247" s="69" t="s">
        <v>366</v>
      </c>
    </row>
    <row r="248" spans="2:5">
      <c r="C248" s="69" t="s">
        <v>367</v>
      </c>
    </row>
    <row r="250" spans="2:5">
      <c r="C250" s="69" t="s">
        <v>368</v>
      </c>
      <c r="D250" s="69">
        <v>1.4</v>
      </c>
    </row>
    <row r="251" spans="2:5">
      <c r="C251" s="69" t="s">
        <v>321</v>
      </c>
      <c r="D251" s="69">
        <v>-0.4</v>
      </c>
      <c r="E251" s="69" t="s">
        <v>369</v>
      </c>
    </row>
    <row r="254" spans="2:5">
      <c r="C254" s="69" t="s">
        <v>370</v>
      </c>
    </row>
    <row r="257" spans="3:4">
      <c r="C257" s="69" t="s">
        <v>371</v>
      </c>
    </row>
    <row r="258" spans="3:4">
      <c r="C258" s="69" t="s">
        <v>372</v>
      </c>
    </row>
    <row r="259" spans="3:4">
      <c r="C259" s="69" t="s">
        <v>373</v>
      </c>
      <c r="D259" s="69" t="s">
        <v>374</v>
      </c>
    </row>
    <row r="261" spans="3:4">
      <c r="C261" s="69" t="s">
        <v>375</v>
      </c>
    </row>
    <row r="262" spans="3:4">
      <c r="C262" s="69" t="s">
        <v>376</v>
      </c>
    </row>
    <row r="264" spans="3:4">
      <c r="C264" s="69" t="s">
        <v>377</v>
      </c>
    </row>
    <row r="266" spans="3:4">
      <c r="C266" s="69" t="s">
        <v>378</v>
      </c>
    </row>
    <row r="267" spans="3:4">
      <c r="C267" s="69" t="s">
        <v>379</v>
      </c>
    </row>
    <row r="269" spans="3:4">
      <c r="C269" s="69" t="s">
        <v>380</v>
      </c>
    </row>
    <row r="270" spans="3:4">
      <c r="C270" s="69" t="s">
        <v>381</v>
      </c>
    </row>
    <row r="272" spans="3:4">
      <c r="C272" s="69" t="s">
        <v>382</v>
      </c>
    </row>
    <row r="273" spans="2:6">
      <c r="C273" s="69" t="s">
        <v>383</v>
      </c>
    </row>
    <row r="274" spans="2:6">
      <c r="C274" s="69" t="s">
        <v>384</v>
      </c>
    </row>
    <row r="276" spans="2:6">
      <c r="C276" s="69" t="s">
        <v>385</v>
      </c>
    </row>
    <row r="278" spans="2:6">
      <c r="B278" s="66" t="s">
        <v>388</v>
      </c>
      <c r="C278" s="68"/>
      <c r="D278" s="68"/>
      <c r="E278" s="68"/>
      <c r="F278" s="68"/>
    </row>
    <row r="314" spans="2:5">
      <c r="B314" s="66" t="s">
        <v>389</v>
      </c>
      <c r="C314" s="68"/>
      <c r="D314" s="68"/>
      <c r="E314" s="68"/>
    </row>
    <row r="316" spans="2:5">
      <c r="B316" s="69" t="s">
        <v>390</v>
      </c>
    </row>
    <row r="317" spans="2:5">
      <c r="C317" s="69" t="s">
        <v>391</v>
      </c>
      <c r="D317" s="69" t="s">
        <v>395</v>
      </c>
    </row>
    <row r="318" spans="2:5">
      <c r="C318" s="69" t="s">
        <v>392</v>
      </c>
    </row>
    <row r="321" spans="1:12">
      <c r="B321" s="69" t="s">
        <v>393</v>
      </c>
    </row>
    <row r="322" spans="1:12">
      <c r="B322" s="69" t="s">
        <v>394</v>
      </c>
    </row>
    <row r="324" spans="1:12">
      <c r="B324" s="69" t="s">
        <v>396</v>
      </c>
    </row>
    <row r="330" spans="1:12" s="62" customFormat="1" ht="26">
      <c r="A330" s="67" t="s">
        <v>441</v>
      </c>
      <c r="B330" s="67" t="s">
        <v>398</v>
      </c>
      <c r="C330" s="68"/>
      <c r="D330" s="68"/>
      <c r="E330" s="68"/>
      <c r="F330" s="68"/>
      <c r="G330" s="68"/>
      <c r="H330" s="68"/>
      <c r="I330" s="68"/>
      <c r="J330" s="68"/>
      <c r="K330" s="68"/>
      <c r="L330" s="68"/>
    </row>
    <row r="331" spans="1:12" s="62" customFormat="1">
      <c r="A331" s="68"/>
      <c r="B331" s="68"/>
      <c r="C331" s="68"/>
      <c r="D331" s="68"/>
      <c r="E331" s="68"/>
      <c r="F331" s="68"/>
      <c r="G331" s="68"/>
      <c r="H331" s="68"/>
      <c r="I331" s="68"/>
      <c r="J331" s="68"/>
      <c r="K331" s="68"/>
      <c r="L331" s="68"/>
    </row>
    <row r="333" spans="1:12">
      <c r="B333" s="69" t="s">
        <v>399</v>
      </c>
    </row>
    <row r="334" spans="1:12">
      <c r="C334" s="69" t="s">
        <v>400</v>
      </c>
    </row>
    <row r="335" spans="1:12">
      <c r="C335" s="69" t="s">
        <v>401</v>
      </c>
    </row>
    <row r="337" spans="2:3">
      <c r="B337" s="69" t="s">
        <v>402</v>
      </c>
      <c r="C337" s="69" t="s">
        <v>403</v>
      </c>
    </row>
    <row r="339" spans="2:3">
      <c r="B339" s="69" t="s">
        <v>404</v>
      </c>
    </row>
    <row r="340" spans="2:3">
      <c r="C340" s="69" t="s">
        <v>405</v>
      </c>
    </row>
    <row r="360" spans="2:5">
      <c r="B360" s="66" t="s">
        <v>406</v>
      </c>
      <c r="C360" s="68"/>
      <c r="D360" s="68"/>
      <c r="E360" s="68"/>
    </row>
    <row r="362" spans="2:5">
      <c r="B362" s="69" t="s">
        <v>407</v>
      </c>
      <c r="C362" s="69" t="s">
        <v>408</v>
      </c>
    </row>
    <row r="363" spans="2:5">
      <c r="B363" s="69" t="s">
        <v>409</v>
      </c>
      <c r="C363" s="69" t="s">
        <v>410</v>
      </c>
    </row>
    <row r="365" spans="2:5">
      <c r="E365" s="69" t="s">
        <v>411</v>
      </c>
    </row>
    <row r="391" spans="2:3">
      <c r="B391" s="69" t="s">
        <v>412</v>
      </c>
    </row>
    <row r="397" spans="2:3">
      <c r="B397" s="69" t="s">
        <v>413</v>
      </c>
      <c r="C397" s="69" t="s">
        <v>414</v>
      </c>
    </row>
    <row r="405" spans="2:11">
      <c r="B405" s="69" t="s">
        <v>415</v>
      </c>
    </row>
    <row r="406" spans="2:11">
      <c r="B406" s="69" t="s">
        <v>417</v>
      </c>
    </row>
    <row r="408" spans="2:11">
      <c r="B408" s="84" t="s">
        <v>416</v>
      </c>
      <c r="C408" s="84"/>
      <c r="D408" s="84"/>
      <c r="E408" s="84"/>
      <c r="F408" s="84"/>
      <c r="G408" s="84"/>
      <c r="H408" s="84"/>
      <c r="I408" s="84"/>
      <c r="J408" s="84"/>
      <c r="K408" s="84"/>
    </row>
    <row r="409" spans="2:11">
      <c r="B409" s="84"/>
      <c r="C409" s="84"/>
      <c r="D409" s="84"/>
      <c r="E409" s="84"/>
      <c r="F409" s="84"/>
      <c r="G409" s="84"/>
      <c r="H409" s="84"/>
      <c r="I409" s="84"/>
      <c r="J409" s="84"/>
      <c r="K409" s="84"/>
    </row>
    <row r="410" spans="2:11">
      <c r="B410" s="84"/>
      <c r="C410" s="84"/>
      <c r="D410" s="84"/>
      <c r="E410" s="84"/>
      <c r="F410" s="84"/>
      <c r="G410" s="84"/>
      <c r="H410" s="84"/>
      <c r="I410" s="84"/>
      <c r="J410" s="84"/>
      <c r="K410" s="84"/>
    </row>
    <row r="411" spans="2:11">
      <c r="B411" s="84"/>
      <c r="C411" s="84"/>
      <c r="D411" s="84"/>
      <c r="E411" s="84"/>
      <c r="F411" s="84"/>
      <c r="G411" s="84"/>
      <c r="H411" s="84"/>
      <c r="I411" s="84"/>
      <c r="J411" s="84"/>
      <c r="K411" s="84"/>
    </row>
    <row r="412" spans="2:11">
      <c r="B412" s="84"/>
      <c r="C412" s="84"/>
      <c r="D412" s="84"/>
      <c r="E412" s="84"/>
      <c r="F412" s="84"/>
      <c r="G412" s="84"/>
      <c r="H412" s="84"/>
      <c r="I412" s="84"/>
      <c r="J412" s="84"/>
      <c r="K412" s="84"/>
    </row>
    <row r="414" spans="2:11">
      <c r="B414" s="69" t="s">
        <v>418</v>
      </c>
    </row>
    <row r="417" spans="2:5">
      <c r="B417" s="69" t="s">
        <v>419</v>
      </c>
    </row>
    <row r="423" spans="2:5">
      <c r="B423" s="69" t="s">
        <v>420</v>
      </c>
    </row>
    <row r="431" spans="2:5">
      <c r="B431" s="68" t="s">
        <v>421</v>
      </c>
      <c r="C431" s="68"/>
      <c r="D431" s="68"/>
      <c r="E431" s="68"/>
    </row>
    <row r="469" spans="2:2">
      <c r="B469" s="69" t="s">
        <v>422</v>
      </c>
    </row>
    <row r="500" spans="9:10">
      <c r="J500" s="69" t="s">
        <v>430</v>
      </c>
    </row>
    <row r="507" spans="9:10">
      <c r="I507" s="69" t="s">
        <v>431</v>
      </c>
    </row>
    <row r="508" spans="9:10">
      <c r="I508" s="69" t="s">
        <v>432</v>
      </c>
    </row>
    <row r="509" spans="9:10">
      <c r="I509" s="69" t="s">
        <v>433</v>
      </c>
    </row>
    <row r="513" spans="2:11">
      <c r="I513" s="69" t="s">
        <v>434</v>
      </c>
    </row>
    <row r="514" spans="2:11">
      <c r="I514" s="69" t="s">
        <v>435</v>
      </c>
    </row>
    <row r="515" spans="2:11">
      <c r="I515" s="69" t="s">
        <v>436</v>
      </c>
    </row>
    <row r="519" spans="2:11">
      <c r="I519" s="69" t="s">
        <v>437</v>
      </c>
    </row>
    <row r="520" spans="2:11">
      <c r="I520" s="69" t="s">
        <v>438</v>
      </c>
    </row>
    <row r="521" spans="2:11">
      <c r="I521" s="69" t="s">
        <v>439</v>
      </c>
    </row>
    <row r="523" spans="2:11">
      <c r="I523" s="69" t="s">
        <v>442</v>
      </c>
    </row>
    <row r="528" spans="2:11">
      <c r="B528" s="85" t="s">
        <v>444</v>
      </c>
      <c r="C528" s="68"/>
      <c r="D528" s="68"/>
      <c r="E528" s="68"/>
      <c r="F528" s="68"/>
      <c r="G528" s="68"/>
      <c r="H528" s="68"/>
      <c r="I528" s="68"/>
      <c r="J528" s="68"/>
      <c r="K528" s="68"/>
    </row>
    <row r="530" spans="8:8">
      <c r="H530" s="69" t="s">
        <v>443</v>
      </c>
    </row>
    <row r="532" spans="8:8">
      <c r="H532" s="69" t="s">
        <v>445</v>
      </c>
    </row>
    <row r="533" spans="8:8">
      <c r="H533" s="69" t="s">
        <v>446</v>
      </c>
    </row>
    <row r="534" spans="8:8">
      <c r="H534" s="69" t="s">
        <v>447</v>
      </c>
    </row>
    <row r="559" spans="2:11">
      <c r="B559" s="85" t="s">
        <v>448</v>
      </c>
      <c r="C559" s="68"/>
      <c r="D559" s="68"/>
      <c r="E559" s="68"/>
      <c r="F559" s="68"/>
      <c r="G559" s="68"/>
      <c r="H559" s="68"/>
      <c r="I559" s="68"/>
      <c r="J559" s="68"/>
      <c r="K559" s="68"/>
    </row>
    <row r="570" spans="6:6">
      <c r="F570" s="69" t="s">
        <v>449</v>
      </c>
    </row>
    <row r="571" spans="6:6">
      <c r="F571" s="69" t="s">
        <v>450</v>
      </c>
    </row>
    <row r="572" spans="6:6">
      <c r="F572" s="69" t="s">
        <v>451</v>
      </c>
    </row>
    <row r="603" spans="2:11">
      <c r="B603" s="85" t="s">
        <v>82</v>
      </c>
      <c r="C603" s="68"/>
      <c r="D603" s="68"/>
      <c r="E603" s="68"/>
      <c r="F603" s="68"/>
      <c r="G603" s="68"/>
      <c r="H603" s="68"/>
      <c r="I603" s="68"/>
      <c r="J603" s="68"/>
      <c r="K603" s="68"/>
    </row>
    <row r="604" spans="2:11">
      <c r="B604" s="69" t="s">
        <v>452</v>
      </c>
    </row>
    <row r="606" spans="2:11">
      <c r="B606" s="69" t="s">
        <v>454</v>
      </c>
    </row>
    <row r="607" spans="2:11">
      <c r="B607" s="69" t="s">
        <v>453</v>
      </c>
    </row>
    <row r="608" spans="2:11">
      <c r="B608" s="69" t="s">
        <v>455</v>
      </c>
    </row>
    <row r="611" spans="2:6">
      <c r="B611" s="69" t="s">
        <v>456</v>
      </c>
    </row>
    <row r="612" spans="2:6">
      <c r="B612" s="69" t="s">
        <v>457</v>
      </c>
    </row>
    <row r="613" spans="2:6">
      <c r="B613" s="69" t="s">
        <v>458</v>
      </c>
    </row>
    <row r="620" spans="2:6">
      <c r="F620" s="69" t="s">
        <v>459</v>
      </c>
    </row>
    <row r="621" spans="2:6">
      <c r="F621" s="69" t="s">
        <v>460</v>
      </c>
    </row>
    <row r="631" spans="2:2">
      <c r="B631" s="69" t="s">
        <v>461</v>
      </c>
    </row>
    <row r="632" spans="2:2">
      <c r="B632" s="69" t="s">
        <v>462</v>
      </c>
    </row>
    <row r="648" spans="2:2">
      <c r="B648" s="69" t="s">
        <v>463</v>
      </c>
    </row>
    <row r="669" spans="2:2">
      <c r="B669" s="69" t="s">
        <v>464</v>
      </c>
    </row>
    <row r="671" spans="2:2">
      <c r="B671" s="69" t="s">
        <v>465</v>
      </c>
    </row>
    <row r="672" spans="2:2">
      <c r="B672" s="69" t="s">
        <v>466</v>
      </c>
    </row>
    <row r="673" spans="2:2">
      <c r="B673" s="69" t="s">
        <v>467</v>
      </c>
    </row>
    <row r="675" spans="2:2">
      <c r="B675" s="69" t="s">
        <v>468</v>
      </c>
    </row>
    <row r="676" spans="2:2">
      <c r="B676" s="69" t="s">
        <v>469</v>
      </c>
    </row>
    <row r="677" spans="2:2">
      <c r="B677" s="69" t="s">
        <v>470</v>
      </c>
    </row>
    <row r="678" spans="2:2">
      <c r="B678" s="69" t="s">
        <v>471</v>
      </c>
    </row>
    <row r="679" spans="2:2">
      <c r="B679" s="69" t="s">
        <v>472</v>
      </c>
    </row>
    <row r="680" spans="2:2">
      <c r="B680" s="69" t="s">
        <v>473</v>
      </c>
    </row>
    <row r="681" spans="2:2">
      <c r="B681" s="69" t="s">
        <v>474</v>
      </c>
    </row>
    <row r="688" spans="2:2">
      <c r="B688" s="69" t="s">
        <v>475</v>
      </c>
    </row>
    <row r="690" spans="2:2">
      <c r="B690" s="69" t="s">
        <v>476</v>
      </c>
    </row>
    <row r="691" spans="2:2">
      <c r="B691" s="69" t="s">
        <v>477</v>
      </c>
    </row>
    <row r="692" spans="2:2">
      <c r="B692" s="69" t="s">
        <v>478</v>
      </c>
    </row>
    <row r="693" spans="2:2">
      <c r="B693" s="69" t="s">
        <v>479</v>
      </c>
    </row>
    <row r="694" spans="2:2">
      <c r="B694" s="69" t="s">
        <v>480</v>
      </c>
    </row>
    <row r="695" spans="2:2">
      <c r="B695" s="69" t="s">
        <v>481</v>
      </c>
    </row>
    <row r="726" spans="2:12">
      <c r="B726" s="68" t="s">
        <v>482</v>
      </c>
      <c r="C726" s="68"/>
      <c r="D726" s="68"/>
      <c r="E726" s="68"/>
      <c r="F726" s="68"/>
      <c r="G726" s="68"/>
      <c r="H726" s="68"/>
      <c r="I726" s="68"/>
      <c r="J726" s="68"/>
      <c r="K726" s="68"/>
      <c r="L726" s="68"/>
    </row>
    <row r="729" spans="2:12">
      <c r="B729" s="69" t="s">
        <v>483</v>
      </c>
    </row>
    <row r="744" spans="2:12">
      <c r="B744" s="69" t="s">
        <v>484</v>
      </c>
    </row>
    <row r="745" spans="2:12">
      <c r="C745" s="69" t="s">
        <v>485</v>
      </c>
    </row>
    <row r="746" spans="2:12">
      <c r="C746" s="69" t="s">
        <v>486</v>
      </c>
    </row>
    <row r="747" spans="2:12">
      <c r="C747" s="69" t="s">
        <v>487</v>
      </c>
    </row>
    <row r="752" spans="2:12">
      <c r="B752" s="68" t="s">
        <v>488</v>
      </c>
      <c r="C752" s="68"/>
      <c r="D752" s="68"/>
      <c r="E752" s="68"/>
      <c r="F752" s="68"/>
      <c r="G752" s="68"/>
      <c r="H752" s="68"/>
      <c r="I752" s="68"/>
      <c r="J752" s="68"/>
      <c r="K752" s="68"/>
      <c r="L752" s="68"/>
    </row>
    <row r="754" spans="2:2">
      <c r="B754" s="69" t="s">
        <v>489</v>
      </c>
    </row>
  </sheetData>
  <mergeCells count="2">
    <mergeCell ref="B207:F221"/>
    <mergeCell ref="B408:K4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7F094-0D19-1644-859D-923F4BF2F10A}">
  <sheetPr>
    <tabColor theme="5" tint="-0.249977111117893"/>
  </sheetPr>
  <dimension ref="A1:N761"/>
  <sheetViews>
    <sheetView zoomScale="150" workbookViewId="0">
      <selection activeCell="C32" sqref="C32"/>
    </sheetView>
  </sheetViews>
  <sheetFormatPr baseColWidth="10" defaultRowHeight="16"/>
  <cols>
    <col min="1" max="1" width="10.83203125" style="51"/>
    <col min="2" max="2" width="19.33203125" style="49" customWidth="1"/>
    <col min="3" max="3" width="19.5" style="49" customWidth="1"/>
    <col min="4" max="5" width="10.83203125" style="49"/>
    <col min="6" max="6" width="11.5" style="49" bestFit="1" customWidth="1"/>
    <col min="7" max="13" width="10.83203125" style="49"/>
    <col min="14" max="14" width="10.83203125" style="60"/>
  </cols>
  <sheetData>
    <row r="1" spans="1:13" s="60" customFormat="1" ht="26">
      <c r="A1" s="61" t="s">
        <v>490</v>
      </c>
      <c r="B1" s="61" t="s">
        <v>440</v>
      </c>
      <c r="C1" s="51"/>
      <c r="D1" s="51"/>
      <c r="E1" s="51"/>
      <c r="F1" s="51"/>
      <c r="G1" s="51"/>
      <c r="H1" s="51"/>
      <c r="I1" s="51"/>
      <c r="J1" s="51"/>
      <c r="K1" s="51"/>
      <c r="L1" s="51"/>
    </row>
    <row r="2" spans="1:13" s="60" customFormat="1">
      <c r="A2" s="51"/>
      <c r="B2" s="51" t="s">
        <v>491</v>
      </c>
      <c r="C2" s="51"/>
      <c r="D2" s="51"/>
      <c r="E2" s="51"/>
      <c r="F2" s="51"/>
      <c r="G2" s="51"/>
      <c r="H2" s="51"/>
      <c r="I2" s="51"/>
      <c r="J2" s="51"/>
      <c r="K2" s="51"/>
      <c r="L2" s="51"/>
    </row>
    <row r="3" spans="1:13">
      <c r="M3"/>
    </row>
    <row r="4" spans="1:13">
      <c r="B4" s="49" t="s">
        <v>492</v>
      </c>
      <c r="C4" s="49" t="s">
        <v>493</v>
      </c>
    </row>
    <row r="5" spans="1:13">
      <c r="C5" s="49" t="s">
        <v>494</v>
      </c>
    </row>
    <row r="7" spans="1:13">
      <c r="B7" s="49" t="s">
        <v>495</v>
      </c>
    </row>
    <row r="8" spans="1:13">
      <c r="C8" s="49" t="s">
        <v>504</v>
      </c>
      <c r="D8" s="49" t="s">
        <v>496</v>
      </c>
    </row>
    <row r="9" spans="1:13">
      <c r="C9" s="49" t="s">
        <v>497</v>
      </c>
    </row>
    <row r="11" spans="1:13">
      <c r="B11" s="49" t="s">
        <v>500</v>
      </c>
    </row>
    <row r="13" spans="1:13">
      <c r="B13" s="49" t="s">
        <v>501</v>
      </c>
    </row>
    <row r="15" spans="1:13">
      <c r="B15" s="49" t="s">
        <v>502</v>
      </c>
    </row>
    <row r="17" spans="2:3">
      <c r="B17" s="49" t="s">
        <v>503</v>
      </c>
    </row>
    <row r="19" spans="2:3">
      <c r="B19" s="49" t="s">
        <v>498</v>
      </c>
    </row>
    <row r="20" spans="2:3">
      <c r="C20" s="49" t="s">
        <v>499</v>
      </c>
    </row>
    <row r="21" spans="2:3">
      <c r="C21" s="49" t="s">
        <v>505</v>
      </c>
    </row>
    <row r="22" spans="2:3">
      <c r="C22" s="54" t="s">
        <v>506</v>
      </c>
    </row>
    <row r="118" spans="1:13" s="60" customFormat="1">
      <c r="A118" s="50"/>
      <c r="B118" s="49"/>
      <c r="C118" s="49"/>
      <c r="D118" s="49"/>
      <c r="E118" s="49"/>
      <c r="F118" s="49"/>
      <c r="G118" s="49"/>
      <c r="H118" s="49"/>
      <c r="I118" s="49"/>
      <c r="J118" s="49"/>
      <c r="K118" s="49"/>
      <c r="L118" s="49"/>
      <c r="M118" s="49"/>
    </row>
    <row r="119" spans="1:13" s="60" customFormat="1">
      <c r="A119" s="51"/>
      <c r="B119" s="49"/>
      <c r="C119" s="49"/>
      <c r="D119" s="49"/>
      <c r="E119" s="49"/>
      <c r="F119" s="49"/>
      <c r="G119" s="49"/>
      <c r="H119" s="49"/>
      <c r="I119" s="49"/>
      <c r="J119" s="49"/>
      <c r="K119" s="49"/>
      <c r="L119" s="49"/>
      <c r="M119" s="49"/>
    </row>
    <row r="330" spans="1:13" s="60" customFormat="1" ht="26">
      <c r="A330" s="61"/>
      <c r="B330" s="49"/>
      <c r="C330" s="49"/>
      <c r="D330" s="49"/>
      <c r="E330" s="49"/>
      <c r="F330" s="49"/>
      <c r="G330" s="49"/>
      <c r="H330" s="49"/>
      <c r="I330" s="49"/>
      <c r="J330" s="49"/>
      <c r="K330" s="49"/>
      <c r="L330" s="49"/>
      <c r="M330" s="49"/>
    </row>
    <row r="331" spans="1:13" s="60" customFormat="1">
      <c r="A331" s="51"/>
      <c r="B331" s="49"/>
      <c r="C331" s="49"/>
      <c r="D331" s="49"/>
      <c r="E331" s="49"/>
      <c r="F331" s="49"/>
      <c r="G331" s="49"/>
      <c r="H331" s="49"/>
      <c r="I331" s="49"/>
      <c r="J331" s="49"/>
      <c r="K331" s="49"/>
      <c r="L331" s="49"/>
      <c r="M331" s="49"/>
    </row>
    <row r="760" spans="1:13" s="60" customFormat="1" ht="26">
      <c r="A760" s="61"/>
      <c r="B760" s="49"/>
      <c r="C760" s="49"/>
      <c r="D760" s="49"/>
      <c r="E760" s="49"/>
      <c r="F760" s="49"/>
      <c r="G760" s="49"/>
      <c r="H760" s="49"/>
      <c r="I760" s="49"/>
      <c r="J760" s="49"/>
      <c r="K760" s="49"/>
      <c r="L760" s="49"/>
      <c r="M760" s="49"/>
    </row>
    <row r="761" spans="1:13" s="60" customFormat="1">
      <c r="A761" s="51"/>
      <c r="B761" s="49"/>
      <c r="C761" s="49"/>
      <c r="D761" s="49"/>
      <c r="E761" s="49"/>
      <c r="F761" s="49"/>
      <c r="G761" s="49"/>
      <c r="H761" s="49"/>
      <c r="I761" s="49"/>
      <c r="J761" s="49"/>
      <c r="K761" s="49"/>
      <c r="L761" s="49"/>
      <c r="M761" s="4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8C10B8-9018-D241-9A25-CF243FD55432}">
  <sheetPr>
    <tabColor theme="5" tint="-0.249977111117893"/>
  </sheetPr>
  <dimension ref="K2:Y22"/>
  <sheetViews>
    <sheetView topLeftCell="F19" zoomScale="139" workbookViewId="0">
      <selection activeCell="K47" sqref="K47"/>
    </sheetView>
  </sheetViews>
  <sheetFormatPr baseColWidth="10" defaultRowHeight="16"/>
  <cols>
    <col min="24" max="25" width="12.83203125" bestFit="1" customWidth="1"/>
  </cols>
  <sheetData>
    <row r="2" spans="11:25">
      <c r="N2" s="49"/>
      <c r="O2" s="49"/>
    </row>
    <row r="3" spans="11:25">
      <c r="K3" s="51"/>
      <c r="L3" s="52" t="s">
        <v>86</v>
      </c>
      <c r="M3" s="52" t="s">
        <v>87</v>
      </c>
      <c r="N3" s="49" t="s">
        <v>96</v>
      </c>
      <c r="O3" s="49" t="s">
        <v>97</v>
      </c>
      <c r="Q3">
        <f>+_xlfn.COVARIANCE.P(N5:N10, O5:O10)</f>
        <v>4.9904014724845508E-3</v>
      </c>
    </row>
    <row r="4" spans="11:25">
      <c r="K4" s="52">
        <v>40908</v>
      </c>
      <c r="L4" s="52">
        <v>1257.5999999999999</v>
      </c>
      <c r="M4" s="52">
        <v>17.91</v>
      </c>
      <c r="N4" s="49"/>
      <c r="O4" s="49"/>
    </row>
    <row r="5" spans="11:25">
      <c r="K5" s="52">
        <v>41274</v>
      </c>
      <c r="L5" s="52">
        <v>1426.19</v>
      </c>
      <c r="M5" s="52">
        <v>20.99</v>
      </c>
      <c r="N5" s="49">
        <f>+(L5-L4)/L4</f>
        <v>0.13405693384223932</v>
      </c>
      <c r="O5" s="49">
        <f>+(M5-M4)/M4</f>
        <v>0.1719709659408151</v>
      </c>
    </row>
    <row r="6" spans="11:25" ht="17" thickBot="1">
      <c r="K6" s="52">
        <v>41639</v>
      </c>
      <c r="L6" s="52">
        <v>1848.36</v>
      </c>
      <c r="M6" s="52">
        <v>28.03</v>
      </c>
      <c r="N6" s="49">
        <f t="shared" ref="N6:O10" si="0">+(L6-L5)/L5</f>
        <v>0.29601245275874871</v>
      </c>
      <c r="O6" s="49">
        <f t="shared" si="0"/>
        <v>0.33539780848022882</v>
      </c>
    </row>
    <row r="7" spans="11:25">
      <c r="K7" s="52">
        <v>42004</v>
      </c>
      <c r="L7" s="52">
        <v>2058.9</v>
      </c>
      <c r="M7" s="52">
        <v>25.27</v>
      </c>
      <c r="N7" s="49">
        <f t="shared" si="0"/>
        <v>0.11390638187366109</v>
      </c>
      <c r="O7" s="49">
        <f t="shared" si="0"/>
        <v>-9.8465929361398558E-2</v>
      </c>
      <c r="W7" s="57"/>
      <c r="X7" s="57" t="s">
        <v>425</v>
      </c>
      <c r="Y7" s="57" t="s">
        <v>426</v>
      </c>
    </row>
    <row r="8" spans="11:25">
      <c r="K8" s="52">
        <v>42369</v>
      </c>
      <c r="L8" s="52">
        <v>2043.94</v>
      </c>
      <c r="M8" s="52">
        <v>31.15</v>
      </c>
      <c r="N8" s="49">
        <f t="shared" si="0"/>
        <v>-7.2660158336976229E-3</v>
      </c>
      <c r="O8" s="49">
        <f t="shared" si="0"/>
        <v>0.23268698060941825</v>
      </c>
      <c r="W8" t="s">
        <v>425</v>
      </c>
      <c r="X8">
        <f>VARP(P_tut!$N$5:$N$10)</f>
        <v>7.9753642018601054E-3</v>
      </c>
      <c r="Y8">
        <f>+X9</f>
        <v>4.9904014724845508E-3</v>
      </c>
    </row>
    <row r="9" spans="11:25" ht="17" thickBot="1">
      <c r="K9" s="52">
        <v>42735</v>
      </c>
      <c r="L9" s="52">
        <v>2238.83</v>
      </c>
      <c r="M9" s="52">
        <v>31.6</v>
      </c>
      <c r="N9" s="49">
        <f t="shared" si="0"/>
        <v>9.5350157049619785E-2</v>
      </c>
      <c r="O9" s="49">
        <f t="shared" si="0"/>
        <v>1.4446227929374089E-2</v>
      </c>
      <c r="W9" s="56" t="s">
        <v>426</v>
      </c>
      <c r="X9" s="56">
        <v>4.9904014724845508E-3</v>
      </c>
      <c r="Y9" s="56">
        <f>VARP(P_tut!$O$5:$O$10)</f>
        <v>3.8548553601387252E-2</v>
      </c>
    </row>
    <row r="10" spans="11:25">
      <c r="K10" s="52">
        <v>43100</v>
      </c>
      <c r="L10" s="52">
        <v>2506.65</v>
      </c>
      <c r="M10" s="52">
        <v>24.2</v>
      </c>
      <c r="N10" s="49">
        <f t="shared" si="0"/>
        <v>0.11962498269185252</v>
      </c>
      <c r="O10" s="49">
        <f t="shared" si="0"/>
        <v>-0.23417721518987347</v>
      </c>
      <c r="R10" t="s">
        <v>428</v>
      </c>
    </row>
    <row r="11" spans="11:25">
      <c r="K11" s="49"/>
      <c r="L11" s="49"/>
      <c r="M11" s="49"/>
      <c r="N11" s="55">
        <f>+AVERAGE(N5:N10)</f>
        <v>0.12528081539707064</v>
      </c>
      <c r="O11" s="55">
        <f>+AVERAGE(O5:O10)</f>
        <v>7.030980640142738E-2</v>
      </c>
      <c r="P11" t="s">
        <v>423</v>
      </c>
      <c r="Q11" t="s">
        <v>427</v>
      </c>
      <c r="R11">
        <f>+Q3/(O12*N12)</f>
        <v>0.28461394797754991</v>
      </c>
    </row>
    <row r="12" spans="11:25">
      <c r="M12" s="55"/>
      <c r="N12" s="55">
        <f>+SQRT(X8)</f>
        <v>8.9304894613117955E-2</v>
      </c>
      <c r="O12" s="58">
        <f>+SQRT(Y9)</f>
        <v>0.19633785575223961</v>
      </c>
      <c r="P12" t="s">
        <v>424</v>
      </c>
      <c r="R12">
        <f>+CORREL(N5:N10,O5:O10)</f>
        <v>0.2846139479775498</v>
      </c>
      <c r="X12" t="s">
        <v>425</v>
      </c>
      <c r="Y12" t="s">
        <v>426</v>
      </c>
    </row>
    <row r="13" spans="11:25">
      <c r="K13" s="49"/>
      <c r="L13" s="53"/>
      <c r="M13" s="53"/>
      <c r="W13" t="s">
        <v>425</v>
      </c>
      <c r="X13">
        <v>7.9753642018601054E-3</v>
      </c>
      <c r="Y13">
        <f>+R11*(SQRT(X13)*SQRT(Y14))</f>
        <v>4.99040147248455E-3</v>
      </c>
    </row>
    <row r="14" spans="11:25">
      <c r="K14" s="49"/>
      <c r="L14" s="53"/>
      <c r="M14" s="53"/>
      <c r="W14" t="s">
        <v>426</v>
      </c>
      <c r="X14">
        <f>+R11*(SQRT(Y14)*SQRT(X13))</f>
        <v>4.99040147248455E-3</v>
      </c>
      <c r="Y14">
        <v>3.8548553601387252E-2</v>
      </c>
    </row>
    <row r="15" spans="11:25">
      <c r="K15" s="49"/>
      <c r="L15" s="53"/>
      <c r="M15" s="53"/>
    </row>
    <row r="16" spans="11:25">
      <c r="K16" s="49"/>
      <c r="L16" s="53"/>
      <c r="M16" s="53"/>
    </row>
    <row r="20" spans="16:20">
      <c r="Q20" t="s">
        <v>429</v>
      </c>
    </row>
    <row r="21" spans="16:20">
      <c r="P21" t="s">
        <v>86</v>
      </c>
      <c r="Q21">
        <v>0.3</v>
      </c>
      <c r="S21" t="s">
        <v>427</v>
      </c>
      <c r="T21">
        <f t="array" ref="T21">+MMULT(Q21:Q22, N11:O11)</f>
        <v>3.7584244619121195E-2</v>
      </c>
    </row>
    <row r="22" spans="16:20">
      <c r="P22" t="s">
        <v>105</v>
      </c>
      <c r="Q22">
        <v>0.7</v>
      </c>
    </row>
  </sheetData>
  <phoneticPr fontId="20"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1A7C4-46D9-A04D-8277-3FDE5BE9F46F}">
  <sheetPr>
    <tabColor theme="5" tint="-0.249977111117893"/>
  </sheetPr>
  <dimension ref="A2:K214"/>
  <sheetViews>
    <sheetView topLeftCell="A202" zoomScale="150" workbookViewId="0">
      <selection activeCell="D234" sqref="D234"/>
    </sheetView>
  </sheetViews>
  <sheetFormatPr baseColWidth="10" defaultRowHeight="16"/>
  <cols>
    <col min="1" max="1" width="10.83203125" style="1"/>
    <col min="2" max="2" width="16.83203125" style="1" customWidth="1"/>
    <col min="3" max="3" width="14.1640625" style="1" customWidth="1"/>
    <col min="4" max="4" width="21" style="1" customWidth="1"/>
    <col min="5" max="5" width="14.83203125" style="1" customWidth="1"/>
    <col min="6" max="6" width="23" style="1" customWidth="1"/>
    <col min="7" max="7" width="24.1640625" style="1" customWidth="1"/>
    <col min="8" max="8" width="10.5" style="1" customWidth="1"/>
    <col min="9" max="9" width="11.5" style="1"/>
    <col min="10" max="10" width="11.5" style="1" customWidth="1"/>
    <col min="11" max="11" width="10.83203125" style="1"/>
  </cols>
  <sheetData>
    <row r="2" spans="1:11" ht="19">
      <c r="B2" s="2" t="s">
        <v>0</v>
      </c>
    </row>
    <row r="4" spans="1:11">
      <c r="B4" s="3" t="s">
        <v>1</v>
      </c>
    </row>
    <row r="5" spans="1:11">
      <c r="B5" s="3" t="s">
        <v>2</v>
      </c>
    </row>
    <row r="7" spans="1:11">
      <c r="B7" s="3" t="s">
        <v>3</v>
      </c>
    </row>
    <row r="8" spans="1:11">
      <c r="B8" s="4"/>
      <c r="C8" s="5"/>
    </row>
    <row r="9" spans="1:11" ht="18" thickBot="1">
      <c r="B9" s="4"/>
      <c r="D9" s="65" t="s">
        <v>4</v>
      </c>
      <c r="E9" s="65"/>
      <c r="F9" s="6" t="s">
        <v>5</v>
      </c>
    </row>
    <row r="10" spans="1:11">
      <c r="B10" s="4"/>
      <c r="D10" s="7"/>
      <c r="E10" s="7"/>
      <c r="F10" s="7"/>
    </row>
    <row r="11" spans="1:11" ht="34">
      <c r="A11" s="8"/>
      <c r="B11" s="9"/>
      <c r="C11" s="9"/>
      <c r="D11" s="10" t="s">
        <v>6</v>
      </c>
      <c r="E11" s="10" t="s">
        <v>7</v>
      </c>
      <c r="F11" s="10" t="s">
        <v>8</v>
      </c>
      <c r="G11" s="8"/>
      <c r="H11" s="8"/>
      <c r="I11" s="8"/>
      <c r="J11" s="8"/>
      <c r="K11" s="8"/>
    </row>
    <row r="12" spans="1:11">
      <c r="B12" s="4"/>
      <c r="C12" s="11" t="s">
        <v>9</v>
      </c>
      <c r="D12" s="1">
        <v>0.5</v>
      </c>
      <c r="E12" s="1">
        <v>0.3</v>
      </c>
      <c r="F12" s="1">
        <v>0.2</v>
      </c>
    </row>
    <row r="13" spans="1:11">
      <c r="B13" s="1" t="s">
        <v>10</v>
      </c>
      <c r="C13" s="11" t="s">
        <v>11</v>
      </c>
      <c r="D13" s="12">
        <v>0.25</v>
      </c>
      <c r="E13" s="12">
        <v>0.1</v>
      </c>
      <c r="F13" s="12">
        <v>-0.25</v>
      </c>
    </row>
    <row r="17" spans="2:4">
      <c r="B17" s="11" t="s">
        <v>12</v>
      </c>
    </row>
    <row r="23" spans="2:4">
      <c r="D23" s="13">
        <f>$D$12*$D$13+$E$12*$E$13+$F$12*$F$13</f>
        <v>0.105</v>
      </c>
    </row>
    <row r="28" spans="2:4">
      <c r="B28" s="11" t="s">
        <v>13</v>
      </c>
    </row>
    <row r="33" spans="2:11">
      <c r="D33" s="13">
        <f>$D$12*($D$13-$D$23)^2+$E$12*($E$13-$D$23)^2+$F$12*($F$13-$D$23)^2</f>
        <v>3.5725000000000007E-2</v>
      </c>
      <c r="G33" s="1" t="s">
        <v>14</v>
      </c>
      <c r="K33" s="13">
        <f>$D$12*($D$13-$D$23)+$E$12*($E$13-$D$23)+$F$12*($F$13-$D$23)</f>
        <v>0</v>
      </c>
    </row>
    <row r="36" spans="2:11">
      <c r="C36" s="1" t="s">
        <v>15</v>
      </c>
    </row>
    <row r="41" spans="2:11">
      <c r="D41" s="14">
        <f>($D$33)^(1/2)</f>
        <v>0.189010581714358</v>
      </c>
    </row>
    <row r="45" spans="2:11">
      <c r="B45" s="11" t="s">
        <v>16</v>
      </c>
    </row>
    <row r="49" spans="2:9">
      <c r="C49" s="1" t="s">
        <v>17</v>
      </c>
    </row>
    <row r="50" spans="2:9">
      <c r="C50" s="15">
        <v>0.5</v>
      </c>
      <c r="D50" s="1" t="s">
        <v>18</v>
      </c>
    </row>
    <row r="51" spans="2:9">
      <c r="C51" s="15">
        <v>0.5</v>
      </c>
      <c r="D51" s="1" t="s">
        <v>19</v>
      </c>
      <c r="H51" s="16">
        <v>0.05</v>
      </c>
    </row>
    <row r="52" spans="2:9">
      <c r="C52" s="15"/>
    </row>
    <row r="56" spans="2:9">
      <c r="D56" s="1">
        <f>$C$50*$D$23+$C$51*$H$51</f>
        <v>7.7499999999999999E-2</v>
      </c>
    </row>
    <row r="58" spans="2:9">
      <c r="B58" s="17"/>
    </row>
    <row r="59" spans="2:9" ht="18" thickBot="1">
      <c r="B59" s="17"/>
      <c r="D59" s="65" t="s">
        <v>4</v>
      </c>
      <c r="E59" s="65"/>
      <c r="F59" s="6" t="s">
        <v>5</v>
      </c>
    </row>
    <row r="60" spans="2:9">
      <c r="B60" s="17"/>
      <c r="D60" s="7"/>
      <c r="E60" s="7"/>
      <c r="F60" s="7"/>
    </row>
    <row r="61" spans="2:9" ht="34">
      <c r="B61" s="9"/>
      <c r="C61" s="9"/>
      <c r="D61" s="10" t="s">
        <v>6</v>
      </c>
      <c r="E61" s="10" t="s">
        <v>7</v>
      </c>
      <c r="F61" s="10" t="s">
        <v>8</v>
      </c>
      <c r="H61" s="10" t="s">
        <v>20</v>
      </c>
      <c r="I61" s="10" t="s">
        <v>21</v>
      </c>
    </row>
    <row r="62" spans="2:9">
      <c r="C62" s="11" t="s">
        <v>9</v>
      </c>
      <c r="D62" s="1">
        <v>0.5</v>
      </c>
      <c r="E62" s="1">
        <v>0.3</v>
      </c>
      <c r="F62" s="1">
        <v>0.2</v>
      </c>
    </row>
    <row r="63" spans="2:9">
      <c r="B63" s="18" t="s">
        <v>10</v>
      </c>
      <c r="C63" s="11" t="s">
        <v>11</v>
      </c>
      <c r="D63" s="12">
        <v>0.25</v>
      </c>
      <c r="E63" s="12">
        <v>0.1</v>
      </c>
      <c r="F63" s="12">
        <v>-0.25</v>
      </c>
      <c r="H63" s="19">
        <f>$D$146*D63+$E$146*E63+$F$146*F63</f>
        <v>0.105</v>
      </c>
      <c r="I63" s="19">
        <f>($D$146*(D63-H63)^2+$E$146*(E63-H63)^2+$F$146*(F63-H63)^2)^(1/2)</f>
        <v>0.189010581714358</v>
      </c>
    </row>
    <row r="64" spans="2:9">
      <c r="B64" s="18" t="s">
        <v>22</v>
      </c>
      <c r="C64" s="11" t="s">
        <v>11</v>
      </c>
      <c r="D64" s="12">
        <v>0.05</v>
      </c>
      <c r="E64" s="12">
        <v>0.05</v>
      </c>
      <c r="F64" s="12">
        <v>0.05</v>
      </c>
      <c r="H64" s="19">
        <f>$D$146*D64+$E$146*E64+$F$146*F64</f>
        <v>0.05</v>
      </c>
      <c r="I64" s="19">
        <f>($D$146*(D64-H64)^2+$E$146*(E64-H64)^2+$F$146*(F64-H64)^2)^(1/2)</f>
        <v>0</v>
      </c>
    </row>
    <row r="65" spans="2:9">
      <c r="B65" s="18" t="s">
        <v>23</v>
      </c>
      <c r="C65" s="11" t="s">
        <v>11</v>
      </c>
      <c r="D65" s="15">
        <f>0.5*D63+0.5*D64</f>
        <v>0.15</v>
      </c>
      <c r="E65" s="15">
        <f t="shared" ref="E65:F65" si="0">0.5*E63+0.5*E64</f>
        <v>7.5000000000000011E-2</v>
      </c>
      <c r="F65" s="15">
        <f t="shared" si="0"/>
        <v>-0.1</v>
      </c>
      <c r="H65" s="19">
        <f>$D$146*D65+$E$146*E65+$F$146*F65</f>
        <v>7.7499999999999999E-2</v>
      </c>
      <c r="I65" s="19">
        <f>($D$146*(D65-H65)^2+$E$146*(E65-H65)^2+$F$146*(F65-H65)^2)^(1/2)</f>
        <v>9.4505290857179E-2</v>
      </c>
    </row>
    <row r="66" spans="2:9">
      <c r="C66" s="11"/>
      <c r="D66" s="15"/>
      <c r="E66" s="15"/>
      <c r="F66" s="15"/>
      <c r="H66" s="19"/>
      <c r="I66" s="19"/>
    </row>
    <row r="68" spans="2:9">
      <c r="B68" s="11" t="s">
        <v>24</v>
      </c>
    </row>
    <row r="73" spans="2:9">
      <c r="D73" s="20">
        <f>C50*D41</f>
        <v>9.4505290857179E-2</v>
      </c>
    </row>
    <row r="74" spans="2:9">
      <c r="D74" s="20"/>
    </row>
    <row r="75" spans="2:9">
      <c r="D75" s="20">
        <f>($D$62*(D65-$D$56)^2+E62*(E65-$D$56)^2+F62*(F65-D56)^2)^(1/2)</f>
        <v>9.4505290857179E-2</v>
      </c>
    </row>
    <row r="76" spans="2:9">
      <c r="D76" s="20"/>
    </row>
    <row r="79" spans="2:9">
      <c r="C79" s="1" t="s">
        <v>25</v>
      </c>
    </row>
    <row r="80" spans="2:9">
      <c r="C80" s="1" t="s">
        <v>26</v>
      </c>
    </row>
    <row r="81" spans="2:9">
      <c r="C81" s="1" t="s">
        <v>27</v>
      </c>
    </row>
    <row r="84" spans="2:9">
      <c r="B84" s="4"/>
    </row>
    <row r="85" spans="2:9" ht="18" thickBot="1">
      <c r="B85" s="4"/>
      <c r="D85" s="65" t="s">
        <v>4</v>
      </c>
      <c r="E85" s="65"/>
      <c r="F85" s="6" t="s">
        <v>5</v>
      </c>
    </row>
    <row r="86" spans="2:9">
      <c r="B86" s="4"/>
      <c r="D86" s="7"/>
      <c r="E86" s="7"/>
      <c r="F86" s="7"/>
    </row>
    <row r="87" spans="2:9" ht="34">
      <c r="B87" s="4"/>
      <c r="C87" s="9"/>
      <c r="D87" s="10" t="s">
        <v>6</v>
      </c>
      <c r="E87" s="10" t="s">
        <v>7</v>
      </c>
      <c r="F87" s="10" t="s">
        <v>8</v>
      </c>
      <c r="H87" s="10" t="s">
        <v>20</v>
      </c>
      <c r="I87" s="10" t="s">
        <v>21</v>
      </c>
    </row>
    <row r="88" spans="2:9">
      <c r="B88" s="4"/>
      <c r="C88" s="11" t="s">
        <v>9</v>
      </c>
      <c r="D88" s="1">
        <v>0.5</v>
      </c>
      <c r="E88" s="1">
        <v>0.3</v>
      </c>
      <c r="F88" s="1">
        <v>0.2</v>
      </c>
    </row>
    <row r="89" spans="2:9">
      <c r="B89" s="1" t="s">
        <v>10</v>
      </c>
      <c r="C89" s="11" t="s">
        <v>11</v>
      </c>
      <c r="D89" s="12">
        <v>0.25</v>
      </c>
      <c r="E89" s="12">
        <v>0.1</v>
      </c>
      <c r="F89" s="12">
        <v>-0.25</v>
      </c>
      <c r="H89" s="19">
        <f>$D$88*D89+$E$88*E89+$F$88*F89</f>
        <v>0.105</v>
      </c>
      <c r="I89" s="19">
        <f>($D$88*(D89-H89)^2+$E$88*(E89-H89)^2+$F$88*(F89-H89)^2)^(1/2)</f>
        <v>0.189010581714358</v>
      </c>
    </row>
    <row r="90" spans="2:9">
      <c r="B90" s="1" t="s">
        <v>22</v>
      </c>
      <c r="C90" s="11" t="s">
        <v>11</v>
      </c>
      <c r="D90" s="12">
        <v>0.05</v>
      </c>
      <c r="E90" s="12">
        <v>0.05</v>
      </c>
      <c r="F90" s="12">
        <v>0.05</v>
      </c>
      <c r="H90" s="19">
        <f t="shared" ref="H90:H92" si="1">$D$88*D90+$E$88*E90+$F$88*F90</f>
        <v>0.05</v>
      </c>
      <c r="I90" s="19">
        <f t="shared" ref="I90:I92" si="2">($D$88*(D90-H90)^2+$E$88*(E90-H90)^2+$F$88*(F90-H90)^2)^(1/2)</f>
        <v>0</v>
      </c>
    </row>
    <row r="91" spans="2:9">
      <c r="B91" s="1" t="s">
        <v>23</v>
      </c>
      <c r="C91" s="11" t="s">
        <v>11</v>
      </c>
      <c r="D91" s="15">
        <f>0.5*D89+0.5*D90</f>
        <v>0.15</v>
      </c>
      <c r="E91" s="15">
        <f t="shared" ref="E91:F91" si="3">0.5*E89+0.5*E90</f>
        <v>7.5000000000000011E-2</v>
      </c>
      <c r="F91" s="15">
        <f t="shared" si="3"/>
        <v>-0.1</v>
      </c>
      <c r="H91" s="19">
        <f t="shared" si="1"/>
        <v>7.7499999999999999E-2</v>
      </c>
      <c r="I91" s="19">
        <f t="shared" si="2"/>
        <v>9.4505290857179E-2</v>
      </c>
    </row>
    <row r="92" spans="2:9">
      <c r="B92" s="1" t="s">
        <v>28</v>
      </c>
      <c r="C92" s="11" t="s">
        <v>11</v>
      </c>
      <c r="D92" s="12">
        <v>0.01</v>
      </c>
      <c r="E92" s="12">
        <v>-0.05</v>
      </c>
      <c r="F92" s="12">
        <v>0.35</v>
      </c>
      <c r="H92" s="19">
        <f t="shared" si="1"/>
        <v>0.06</v>
      </c>
      <c r="I92" s="19">
        <f t="shared" si="2"/>
        <v>0.14730919862656233</v>
      </c>
    </row>
    <row r="95" spans="2:9">
      <c r="C95" s="1" t="s">
        <v>29</v>
      </c>
    </row>
    <row r="96" spans="2:9">
      <c r="C96" s="1" t="s">
        <v>30</v>
      </c>
    </row>
    <row r="98" spans="2:9">
      <c r="C98" s="1" t="s">
        <v>31</v>
      </c>
    </row>
    <row r="99" spans="2:9">
      <c r="C99" s="15">
        <v>0.5</v>
      </c>
      <c r="D99" s="1" t="s">
        <v>18</v>
      </c>
    </row>
    <row r="100" spans="2:9">
      <c r="C100" s="15">
        <v>0.5</v>
      </c>
      <c r="D100" s="1" t="s">
        <v>32</v>
      </c>
    </row>
    <row r="103" spans="2:9">
      <c r="B103" s="17"/>
    </row>
    <row r="104" spans="2:9" ht="18" thickBot="1">
      <c r="B104" s="17"/>
      <c r="D104" s="65" t="s">
        <v>4</v>
      </c>
      <c r="E104" s="65"/>
      <c r="F104" s="6" t="s">
        <v>5</v>
      </c>
    </row>
    <row r="105" spans="2:9">
      <c r="B105" s="17"/>
      <c r="D105" s="7"/>
      <c r="E105" s="7"/>
      <c r="F105" s="7"/>
    </row>
    <row r="106" spans="2:9" ht="34">
      <c r="B106" s="17"/>
      <c r="C106" s="9"/>
      <c r="D106" s="10" t="s">
        <v>6</v>
      </c>
      <c r="E106" s="10" t="s">
        <v>7</v>
      </c>
      <c r="F106" s="10" t="s">
        <v>8</v>
      </c>
      <c r="H106" s="10" t="s">
        <v>20</v>
      </c>
      <c r="I106" s="10" t="s">
        <v>21</v>
      </c>
    </row>
    <row r="107" spans="2:9">
      <c r="B107" s="4"/>
      <c r="C107" s="11" t="s">
        <v>9</v>
      </c>
      <c r="D107" s="1">
        <v>0.5</v>
      </c>
      <c r="E107" s="1">
        <v>0.3</v>
      </c>
      <c r="F107" s="1">
        <v>0.2</v>
      </c>
    </row>
    <row r="108" spans="2:9">
      <c r="B108" s="1" t="s">
        <v>10</v>
      </c>
      <c r="C108" s="11" t="s">
        <v>11</v>
      </c>
      <c r="D108" s="12">
        <v>0.25</v>
      </c>
      <c r="E108" s="12">
        <v>0.1</v>
      </c>
      <c r="F108" s="12">
        <v>-0.25</v>
      </c>
      <c r="H108" s="19">
        <f>$D$107*D108+$E$107*E108+$F$107*F108</f>
        <v>0.105</v>
      </c>
      <c r="I108" s="19">
        <f>($D$107*(D108-H108)^2+$E$107*(E108-H108)^2+$F$107*(F108-H108)^2)^(1/2)</f>
        <v>0.189010581714358</v>
      </c>
    </row>
    <row r="109" spans="2:9">
      <c r="B109" s="1" t="s">
        <v>22</v>
      </c>
      <c r="C109" s="11" t="s">
        <v>11</v>
      </c>
      <c r="D109" s="12">
        <v>0.05</v>
      </c>
      <c r="E109" s="12">
        <v>0.05</v>
      </c>
      <c r="F109" s="12">
        <v>0.05</v>
      </c>
      <c r="H109" s="19">
        <f t="shared" ref="H109:H112" si="4">$D$107*D109+$E$107*E109+$F$107*F109</f>
        <v>0.05</v>
      </c>
      <c r="I109" s="19">
        <f t="shared" ref="I109:I112" si="5">($D$107*(D109-H109)^2+$E$107*(E109-H109)^2+$F$107*(F109-H109)^2)^(1/2)</f>
        <v>0</v>
      </c>
    </row>
    <row r="110" spans="2:9">
      <c r="B110" s="1" t="s">
        <v>23</v>
      </c>
      <c r="C110" s="11" t="s">
        <v>11</v>
      </c>
      <c r="D110" s="15">
        <f>0.5*D108+0.5*D109</f>
        <v>0.15</v>
      </c>
      <c r="E110" s="15">
        <f t="shared" ref="E110:F110" si="6">0.5*E108+0.5*E109</f>
        <v>7.5000000000000011E-2</v>
      </c>
      <c r="F110" s="15">
        <f t="shared" si="6"/>
        <v>-0.1</v>
      </c>
      <c r="H110" s="19">
        <f t="shared" si="4"/>
        <v>7.7499999999999999E-2</v>
      </c>
      <c r="I110" s="19">
        <f t="shared" si="5"/>
        <v>9.4505290857179E-2</v>
      </c>
    </row>
    <row r="111" spans="2:9">
      <c r="B111" s="1" t="s">
        <v>28</v>
      </c>
      <c r="C111" s="11" t="s">
        <v>11</v>
      </c>
      <c r="D111" s="12">
        <v>0.01</v>
      </c>
      <c r="E111" s="12">
        <v>-0.05</v>
      </c>
      <c r="F111" s="12">
        <v>0.35</v>
      </c>
      <c r="H111" s="19">
        <f t="shared" si="4"/>
        <v>0.06</v>
      </c>
      <c r="I111" s="19">
        <f t="shared" si="5"/>
        <v>0.14730919862656233</v>
      </c>
    </row>
    <row r="112" spans="2:9">
      <c r="B112" s="1" t="s">
        <v>33</v>
      </c>
      <c r="C112" s="11" t="s">
        <v>11</v>
      </c>
      <c r="D112" s="12">
        <f>$C$99*D13+$C$100*D92</f>
        <v>0.13</v>
      </c>
      <c r="E112" s="12">
        <f>$C$99*E13+$C$100*E92</f>
        <v>2.5000000000000001E-2</v>
      </c>
      <c r="F112" s="12">
        <f>$C$99*F13+$C$100*F92</f>
        <v>4.9999999999999989E-2</v>
      </c>
      <c r="H112" s="19">
        <f t="shared" si="4"/>
        <v>8.2500000000000004E-2</v>
      </c>
      <c r="I112" s="19">
        <f t="shared" si="5"/>
        <v>4.8283019789569913E-2</v>
      </c>
    </row>
    <row r="115" spans="2:7">
      <c r="B115" s="1" t="s">
        <v>34</v>
      </c>
    </row>
    <row r="118" spans="2:7" ht="18" thickBot="1">
      <c r="D118" s="6" t="s">
        <v>35</v>
      </c>
      <c r="E118" s="6" t="s">
        <v>21</v>
      </c>
    </row>
    <row r="119" spans="2:7">
      <c r="B119" s="21" t="s">
        <v>36</v>
      </c>
      <c r="C119" s="21"/>
      <c r="D119" s="19">
        <f>$D$23</f>
        <v>0.105</v>
      </c>
      <c r="E119" s="19">
        <f>$D$41</f>
        <v>0.189010581714358</v>
      </c>
    </row>
    <row r="120" spans="2:7">
      <c r="B120" s="21" t="s">
        <v>37</v>
      </c>
      <c r="C120" s="21"/>
      <c r="D120" s="19">
        <f>$D$56</f>
        <v>7.7499999999999999E-2</v>
      </c>
      <c r="E120" s="19">
        <f>$D$73</f>
        <v>9.4505290857179E-2</v>
      </c>
    </row>
    <row r="121" spans="2:7">
      <c r="B121" s="21" t="s">
        <v>38</v>
      </c>
      <c r="C121" s="21"/>
      <c r="D121" s="19">
        <f>D107*D112+E107*E112+F107*F112</f>
        <v>8.2500000000000004E-2</v>
      </c>
      <c r="E121" s="19">
        <f>(D107*(D112-D121)^2+E107*(E112-D121)^2+F107*(F112-D121)^2)^(1/2)</f>
        <v>4.8283019789569913E-2</v>
      </c>
      <c r="G121" s="22" t="s">
        <v>39</v>
      </c>
    </row>
    <row r="124" spans="2:7">
      <c r="B124" s="1" t="s">
        <v>40</v>
      </c>
    </row>
    <row r="125" spans="2:7">
      <c r="B125" s="1" t="s">
        <v>41</v>
      </c>
    </row>
    <row r="127" spans="2:7">
      <c r="B127" s="1" t="s">
        <v>42</v>
      </c>
    </row>
    <row r="130" spans="2:6">
      <c r="B130" s="1" t="s">
        <v>43</v>
      </c>
    </row>
    <row r="132" spans="2:6">
      <c r="B132" s="1" t="s">
        <v>44</v>
      </c>
    </row>
    <row r="135" spans="2:6">
      <c r="E135" s="1" t="s">
        <v>45</v>
      </c>
    </row>
    <row r="137" spans="2:6">
      <c r="E137" s="1" t="s">
        <v>46</v>
      </c>
    </row>
    <row r="139" spans="2:6">
      <c r="E139" s="1" t="s">
        <v>47</v>
      </c>
    </row>
    <row r="141" spans="2:6">
      <c r="B141" s="1" t="s">
        <v>48</v>
      </c>
    </row>
    <row r="143" spans="2:6" ht="18" thickBot="1">
      <c r="D143" s="65" t="s">
        <v>4</v>
      </c>
      <c r="E143" s="65"/>
      <c r="F143" s="6" t="s">
        <v>5</v>
      </c>
    </row>
    <row r="144" spans="2:6">
      <c r="D144" s="7"/>
      <c r="E144" s="7"/>
      <c r="F144" s="7"/>
    </row>
    <row r="145" spans="2:9" ht="34">
      <c r="C145" s="9"/>
      <c r="D145" s="10" t="s">
        <v>6</v>
      </c>
      <c r="E145" s="10" t="s">
        <v>7</v>
      </c>
      <c r="F145" s="10" t="s">
        <v>8</v>
      </c>
      <c r="H145" s="10" t="s">
        <v>20</v>
      </c>
      <c r="I145" s="10" t="s">
        <v>21</v>
      </c>
    </row>
    <row r="146" spans="2:9">
      <c r="C146" s="11" t="s">
        <v>9</v>
      </c>
      <c r="D146" s="1">
        <v>0.5</v>
      </c>
      <c r="E146" s="1">
        <v>0.3</v>
      </c>
      <c r="F146" s="1">
        <v>0.2</v>
      </c>
    </row>
    <row r="147" spans="2:9">
      <c r="B147" s="1" t="s">
        <v>10</v>
      </c>
      <c r="C147" s="11" t="s">
        <v>11</v>
      </c>
      <c r="D147" s="12">
        <v>0.25</v>
      </c>
      <c r="E147" s="12">
        <v>0.1</v>
      </c>
      <c r="F147" s="12">
        <v>-0.25</v>
      </c>
      <c r="H147" s="19">
        <f>$D$146*D147+$E$146*E147+$F$146*F147</f>
        <v>0.105</v>
      </c>
      <c r="I147" s="19">
        <f>($D$146*(D147-H147)^2+$E$146*(E147-H147)^2+$F$146*(F147-H147)^2)^(1/2)</f>
        <v>0.189010581714358</v>
      </c>
    </row>
    <row r="148" spans="2:9">
      <c r="B148" s="1" t="s">
        <v>22</v>
      </c>
      <c r="C148" s="11" t="s">
        <v>11</v>
      </c>
      <c r="D148" s="12">
        <v>0.05</v>
      </c>
      <c r="E148" s="12">
        <v>0.05</v>
      </c>
      <c r="F148" s="12">
        <v>0.05</v>
      </c>
      <c r="H148" s="19">
        <f t="shared" ref="H148:H151" si="7">$D$146*D148+$E$146*E148+$F$146*F148</f>
        <v>0.05</v>
      </c>
      <c r="I148" s="19">
        <f t="shared" ref="I148:I151" si="8">($D$146*(D148-H148)^2+$E$146*(E148-H148)^2+$F$146*(F148-H148)^2)^(1/2)</f>
        <v>0</v>
      </c>
    </row>
    <row r="149" spans="2:9">
      <c r="B149" s="1" t="s">
        <v>23</v>
      </c>
      <c r="C149" s="11" t="s">
        <v>11</v>
      </c>
      <c r="D149" s="15">
        <f>0.5*D147+0.5*D148</f>
        <v>0.15</v>
      </c>
      <c r="E149" s="15">
        <f>0.5*E147+0.5*E148</f>
        <v>7.5000000000000011E-2</v>
      </c>
      <c r="F149" s="15">
        <f>0.5*F147+0.5*F148</f>
        <v>-0.1</v>
      </c>
      <c r="H149" s="19">
        <f>$D$146*D149+$E$146*E149+$F$146*F149</f>
        <v>7.7499999999999999E-2</v>
      </c>
      <c r="I149" s="19">
        <f>($D$146*(D149-H149)^2+$E$146*(E149-H149)^2+$F$146*(F149-H149)^2)^(1/2)</f>
        <v>9.4505290857179E-2</v>
      </c>
    </row>
    <row r="150" spans="2:9">
      <c r="B150" s="1" t="s">
        <v>28</v>
      </c>
      <c r="C150" s="11" t="s">
        <v>11</v>
      </c>
      <c r="D150" s="12">
        <v>0.01</v>
      </c>
      <c r="E150" s="12">
        <v>-0.05</v>
      </c>
      <c r="F150" s="12">
        <v>0.35</v>
      </c>
      <c r="H150" s="19">
        <f t="shared" si="7"/>
        <v>0.06</v>
      </c>
      <c r="I150" s="19">
        <f t="shared" si="8"/>
        <v>0.14730919862656233</v>
      </c>
    </row>
    <row r="151" spans="2:9">
      <c r="B151" s="1" t="s">
        <v>33</v>
      </c>
      <c r="C151" s="11" t="s">
        <v>11</v>
      </c>
      <c r="D151" s="15">
        <f>0.5*D147+0.5*D150</f>
        <v>0.13</v>
      </c>
      <c r="E151" s="15">
        <f>0.5*E147+0.5*E150</f>
        <v>2.5000000000000001E-2</v>
      </c>
      <c r="F151" s="15">
        <f>0.5*F147+0.5*F150</f>
        <v>4.9999999999999989E-2</v>
      </c>
      <c r="H151" s="19">
        <f t="shared" si="7"/>
        <v>8.2500000000000004E-2</v>
      </c>
      <c r="I151" s="19">
        <f t="shared" si="8"/>
        <v>4.8283019789569913E-2</v>
      </c>
    </row>
    <row r="152" spans="2:9">
      <c r="C152" s="11"/>
    </row>
    <row r="163" spans="2:4">
      <c r="D163" s="1">
        <f>D146*(D147-H147)*(D150-H150)+E146*(E147-H147)*(E150-H150)+F146*(F147-H147)*(F150-H150)</f>
        <v>-2.4049999999999998E-2</v>
      </c>
    </row>
    <row r="166" spans="2:4">
      <c r="B166" s="1" t="s">
        <v>49</v>
      </c>
    </row>
    <row r="192" spans="2:2">
      <c r="B192" s="1" t="s">
        <v>50</v>
      </c>
    </row>
    <row r="198" spans="3:3">
      <c r="C198" s="1" t="s">
        <v>51</v>
      </c>
    </row>
    <row r="200" spans="3:3">
      <c r="C200" s="1" t="s">
        <v>52</v>
      </c>
    </row>
    <row r="202" spans="3:3">
      <c r="C202" s="1" t="s">
        <v>53</v>
      </c>
    </row>
    <row r="212" spans="2:6">
      <c r="B212" s="11" t="s">
        <v>54</v>
      </c>
      <c r="F212" s="1" t="s">
        <v>55</v>
      </c>
    </row>
    <row r="213" spans="2:6">
      <c r="F213" s="1" t="s">
        <v>56</v>
      </c>
    </row>
    <row r="214" spans="2:6">
      <c r="F214" s="1" t="s">
        <v>57</v>
      </c>
    </row>
  </sheetData>
  <mergeCells count="5">
    <mergeCell ref="D9:E9"/>
    <mergeCell ref="D59:E59"/>
    <mergeCell ref="D85:E85"/>
    <mergeCell ref="D104:E104"/>
    <mergeCell ref="D143:E143"/>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9799F-0EC2-FD49-9E9A-7BF79242B0EC}">
  <sheetPr>
    <tabColor theme="5" tint="-0.249977111117893"/>
  </sheetPr>
  <dimension ref="A1:K202"/>
  <sheetViews>
    <sheetView topLeftCell="A48" zoomScale="125" workbookViewId="0">
      <selection activeCell="B121" sqref="B121"/>
    </sheetView>
  </sheetViews>
  <sheetFormatPr baseColWidth="10" defaultRowHeight="16"/>
  <cols>
    <col min="1" max="1" width="18.5" bestFit="1" customWidth="1"/>
  </cols>
  <sheetData>
    <row r="1" spans="1:2" ht="26">
      <c r="A1" s="23" t="s">
        <v>58</v>
      </c>
    </row>
    <row r="3" spans="1:2">
      <c r="A3" t="s">
        <v>59</v>
      </c>
      <c r="B3" t="s">
        <v>60</v>
      </c>
    </row>
    <row r="4" spans="1:2">
      <c r="B4" t="s">
        <v>61</v>
      </c>
    </row>
    <row r="8" spans="1:2">
      <c r="A8" t="s">
        <v>62</v>
      </c>
    </row>
    <row r="9" spans="1:2">
      <c r="B9" t="s">
        <v>72</v>
      </c>
    </row>
    <row r="34" spans="1:3">
      <c r="A34" t="s">
        <v>63</v>
      </c>
    </row>
    <row r="35" spans="1:3">
      <c r="A35" t="s">
        <v>64</v>
      </c>
      <c r="C35" t="s">
        <v>65</v>
      </c>
    </row>
    <row r="37" spans="1:3">
      <c r="A37" t="s">
        <v>66</v>
      </c>
    </row>
    <row r="40" spans="1:3">
      <c r="A40" t="s">
        <v>67</v>
      </c>
    </row>
    <row r="41" spans="1:3">
      <c r="B41" t="s">
        <v>68</v>
      </c>
    </row>
    <row r="42" spans="1:3">
      <c r="B42" t="s">
        <v>69</v>
      </c>
    </row>
    <row r="43" spans="1:3">
      <c r="B43" t="s">
        <v>70</v>
      </c>
      <c r="C43" t="s">
        <v>71</v>
      </c>
    </row>
    <row r="47" spans="1:3">
      <c r="A47" t="s">
        <v>73</v>
      </c>
    </row>
    <row r="48" spans="1:3">
      <c r="A48" t="s">
        <v>74</v>
      </c>
    </row>
    <row r="77" spans="1:11" ht="21">
      <c r="A77" s="35" t="s">
        <v>75</v>
      </c>
      <c r="B77" s="35"/>
      <c r="C77" s="35"/>
      <c r="D77" s="35"/>
      <c r="E77" s="35"/>
      <c r="F77" s="35"/>
      <c r="G77" s="35"/>
      <c r="H77" s="35"/>
      <c r="I77" s="25"/>
      <c r="J77" s="26">
        <f>SUM(G87:G110)/24</f>
        <v>0.29549447399339895</v>
      </c>
      <c r="K77" s="35"/>
    </row>
    <row r="78" spans="1:11" ht="19">
      <c r="A78" s="1"/>
      <c r="B78" s="24"/>
      <c r="C78" s="24"/>
      <c r="D78" s="24"/>
      <c r="E78" s="24"/>
      <c r="F78" s="24"/>
      <c r="G78" s="24"/>
      <c r="H78" s="24"/>
      <c r="I78" s="25"/>
      <c r="J78" s="26">
        <f>SUM(H87:H110)/24</f>
        <v>0.33056852944470944</v>
      </c>
      <c r="K78" s="24"/>
    </row>
    <row r="79" spans="1:11">
      <c r="A79" s="1"/>
      <c r="B79" s="1"/>
      <c r="C79" s="1"/>
      <c r="D79" s="1"/>
      <c r="E79" s="1"/>
      <c r="F79" s="1"/>
      <c r="G79" s="1"/>
      <c r="H79" s="1"/>
      <c r="I79" s="25"/>
      <c r="J79" s="27">
        <f>(SUM(I87:I110)/24)^(1/2)</f>
        <v>0.66777944480646234</v>
      </c>
      <c r="K79" s="1" t="s">
        <v>93</v>
      </c>
    </row>
    <row r="80" spans="1:11">
      <c r="A80" s="1"/>
      <c r="B80" s="1"/>
      <c r="C80" s="1"/>
      <c r="D80" s="1"/>
      <c r="E80" s="1"/>
      <c r="F80" s="1"/>
      <c r="G80" s="1"/>
      <c r="H80" s="1"/>
      <c r="I80" s="25"/>
      <c r="J80" s="27">
        <f>(SUM(J87:J110)/24)^(1/2)</f>
        <v>0.92190356152321506</v>
      </c>
      <c r="K80" s="1"/>
    </row>
    <row r="81" spans="1:11">
      <c r="A81" s="1"/>
      <c r="B81" s="1"/>
      <c r="C81" s="1"/>
      <c r="D81" s="1"/>
      <c r="E81" s="1"/>
      <c r="F81" s="1"/>
      <c r="G81" s="1"/>
      <c r="H81" s="1"/>
      <c r="I81" s="25"/>
      <c r="J81" s="28">
        <f>SUM(K87:K110)/24</f>
        <v>0.1238419730712218</v>
      </c>
      <c r="K81" s="1" t="s">
        <v>62</v>
      </c>
    </row>
    <row r="82" spans="1:11">
      <c r="A82" s="1"/>
      <c r="B82" s="1"/>
      <c r="C82" s="1"/>
      <c r="D82" s="1"/>
      <c r="E82" s="1"/>
      <c r="F82" s="1"/>
      <c r="G82" s="1"/>
      <c r="H82" s="1"/>
      <c r="I82" s="25"/>
      <c r="J82" s="28">
        <f>J81/(J79*J80)</f>
        <v>0.20116356482532588</v>
      </c>
      <c r="K82" s="1" t="s">
        <v>92</v>
      </c>
    </row>
    <row r="83" spans="1:11">
      <c r="A83" s="1"/>
      <c r="B83" s="1"/>
      <c r="C83" s="1"/>
      <c r="D83" s="1"/>
      <c r="E83" s="1"/>
      <c r="F83" s="1"/>
      <c r="G83" s="1"/>
      <c r="H83" s="1"/>
      <c r="I83" s="1"/>
      <c r="J83" s="29"/>
      <c r="K83" s="1"/>
    </row>
    <row r="84" spans="1:11">
      <c r="A84" s="1" t="s">
        <v>76</v>
      </c>
      <c r="B84" s="1"/>
      <c r="C84" s="1"/>
      <c r="D84" s="1"/>
      <c r="E84" s="1"/>
      <c r="F84" s="1"/>
      <c r="G84" s="1"/>
      <c r="H84" s="1"/>
      <c r="I84" s="1"/>
      <c r="J84" s="19"/>
      <c r="K84" s="19"/>
    </row>
    <row r="85" spans="1:11">
      <c r="A85" s="1" t="s">
        <v>77</v>
      </c>
      <c r="B85" s="30"/>
      <c r="C85" s="31" t="s">
        <v>78</v>
      </c>
      <c r="D85" s="32" t="s">
        <v>79</v>
      </c>
      <c r="E85" s="1" t="s">
        <v>79</v>
      </c>
      <c r="F85" s="1"/>
      <c r="G85" s="1"/>
      <c r="H85" s="1"/>
      <c r="I85" s="1"/>
      <c r="J85" s="1"/>
      <c r="K85" s="1"/>
    </row>
    <row r="86" spans="1:11">
      <c r="A86" s="1" t="s">
        <v>80</v>
      </c>
      <c r="B86" s="30"/>
      <c r="C86" s="33">
        <v>35430</v>
      </c>
      <c r="D86" s="32">
        <v>7.8233102935596062</v>
      </c>
      <c r="E86" s="32">
        <v>0.28402318393615994</v>
      </c>
      <c r="F86" s="1"/>
      <c r="G86" s="1"/>
      <c r="H86" s="1"/>
      <c r="I86" s="1"/>
      <c r="J86" s="1"/>
      <c r="K86" s="1"/>
    </row>
    <row r="87" spans="1:11">
      <c r="A87" s="1"/>
      <c r="B87" s="30"/>
      <c r="C87" s="33">
        <v>35795</v>
      </c>
      <c r="D87" s="32">
        <v>10.738007359418052</v>
      </c>
      <c r="E87" s="32">
        <v>0.24566887268200485</v>
      </c>
      <c r="F87" s="1"/>
      <c r="G87" s="15">
        <f>(D87-D86)/D86</f>
        <v>0.37256569872447931</v>
      </c>
      <c r="H87" s="15">
        <f t="shared" ref="H87:H110" si="0">(E87-E86)/E86</f>
        <v>-0.13503936799319879</v>
      </c>
      <c r="I87" s="32">
        <f>(G87-$I$4)^2</f>
        <v>0.13880519986605949</v>
      </c>
      <c r="J87" s="32">
        <f>(H87-$I$5)^2</f>
        <v>1.8235630908002565E-2</v>
      </c>
      <c r="K87" s="34">
        <f>(G87-$J$77)*(H87-$J$78)</f>
        <v>-3.5884970900002838E-2</v>
      </c>
    </row>
    <row r="88" spans="1:11">
      <c r="A88" s="1"/>
      <c r="B88" s="30"/>
      <c r="C88" s="33">
        <v>36160</v>
      </c>
      <c r="D88" s="32">
        <v>9.1846109674648186</v>
      </c>
      <c r="E88" s="32">
        <v>0.15883120431749262</v>
      </c>
      <c r="F88" s="1"/>
      <c r="G88" s="15">
        <f t="shared" ref="G88:G110" si="1">(D88-D87)/D87</f>
        <v>-0.14466337561137788</v>
      </c>
      <c r="H88" s="15">
        <f t="shared" si="0"/>
        <v>-0.35347444475359069</v>
      </c>
      <c r="I88" s="32">
        <f t="shared" ref="I88:I110" si="2">(G88-$I$4)^2</f>
        <v>2.0927492243278598E-2</v>
      </c>
      <c r="J88" s="32">
        <f t="shared" ref="J88:J110" si="3">(H88-$I$5)^2</f>
        <v>0.12494418309385924</v>
      </c>
      <c r="K88" s="34">
        <f t="shared" ref="K88:K110" si="4">(G88-$J$77)*(H88-$J$78)</f>
        <v>0.30108688456037958</v>
      </c>
    </row>
    <row r="89" spans="1:11">
      <c r="A89" s="1"/>
      <c r="B89" s="30"/>
      <c r="C89" s="33">
        <v>36525</v>
      </c>
      <c r="D89" s="32">
        <v>12.287109026333203</v>
      </c>
      <c r="E89" s="32">
        <v>0.18332365132666506</v>
      </c>
      <c r="F89" s="1"/>
      <c r="G89" s="15">
        <f t="shared" si="1"/>
        <v>0.33779308343690806</v>
      </c>
      <c r="H89" s="15">
        <f t="shared" si="0"/>
        <v>0.15420425170493407</v>
      </c>
      <c r="I89" s="32">
        <f t="shared" si="2"/>
        <v>0.11410416721781393</v>
      </c>
      <c r="J89" s="32">
        <f t="shared" si="3"/>
        <v>2.3778951243878663E-2</v>
      </c>
      <c r="K89" s="34">
        <f t="shared" si="4"/>
        <v>-7.4599637039013253E-3</v>
      </c>
    </row>
    <row r="90" spans="1:11">
      <c r="A90" s="1"/>
      <c r="B90" s="30"/>
      <c r="C90" s="33">
        <v>36891</v>
      </c>
      <c r="D90" s="32">
        <v>10.156656946912738</v>
      </c>
      <c r="E90" s="32">
        <v>0.16971197677574856</v>
      </c>
      <c r="F90" s="1"/>
      <c r="G90" s="15">
        <f t="shared" si="1"/>
        <v>-0.17338920610654399</v>
      </c>
      <c r="H90" s="15">
        <f t="shared" si="0"/>
        <v>-7.4249418732456982E-2</v>
      </c>
      <c r="I90" s="32">
        <f t="shared" si="2"/>
        <v>3.006381679425759E-2</v>
      </c>
      <c r="J90" s="32">
        <f t="shared" si="3"/>
        <v>5.5129761821077336E-3</v>
      </c>
      <c r="K90" s="34">
        <f t="shared" si="4"/>
        <v>0.1898125293118178</v>
      </c>
    </row>
    <row r="91" spans="1:11">
      <c r="A91" s="1"/>
      <c r="B91" s="30"/>
      <c r="C91" s="33">
        <v>37256</v>
      </c>
      <c r="D91" s="32">
        <v>9.9610997138264317</v>
      </c>
      <c r="E91" s="32">
        <v>0.22062459181587968</v>
      </c>
      <c r="F91" s="1"/>
      <c r="G91" s="15">
        <f t="shared" si="1"/>
        <v>-1.92540945419791E-2</v>
      </c>
      <c r="H91" s="15">
        <f t="shared" si="0"/>
        <v>0.29999423733897845</v>
      </c>
      <c r="I91" s="32">
        <f t="shared" si="2"/>
        <v>3.7072015663146935E-4</v>
      </c>
      <c r="J91" s="32">
        <f t="shared" si="3"/>
        <v>8.9996542436595328E-2</v>
      </c>
      <c r="K91" s="34">
        <f t="shared" si="4"/>
        <v>9.6232146742613357E-3</v>
      </c>
    </row>
    <row r="92" spans="1:11">
      <c r="A92" s="1"/>
      <c r="B92" s="30"/>
      <c r="C92" s="33">
        <v>37621</v>
      </c>
      <c r="D92" s="32">
        <v>20.526438819642514</v>
      </c>
      <c r="E92" s="32">
        <v>1.1151651713004411</v>
      </c>
      <c r="F92" s="1"/>
      <c r="G92" s="15">
        <f t="shared" si="1"/>
        <v>1.0606599079769217</v>
      </c>
      <c r="H92" s="15">
        <f t="shared" si="0"/>
        <v>4.0545823660088285</v>
      </c>
      <c r="I92" s="32">
        <f t="shared" si="2"/>
        <v>1.124999440389612</v>
      </c>
      <c r="J92" s="32">
        <f t="shared" si="3"/>
        <v>16.439638162749748</v>
      </c>
      <c r="K92" s="34">
        <f t="shared" si="4"/>
        <v>2.8494866634152278</v>
      </c>
    </row>
    <row r="93" spans="1:11">
      <c r="A93" s="1"/>
      <c r="B93" s="30"/>
      <c r="C93" s="33">
        <v>37986</v>
      </c>
      <c r="D93" s="32">
        <v>57.819598666072501</v>
      </c>
      <c r="E93" s="32">
        <v>1.2729959085985909</v>
      </c>
      <c r="F93" s="1"/>
      <c r="G93" s="15">
        <f t="shared" si="1"/>
        <v>1.8168353592218234</v>
      </c>
      <c r="H93" s="15">
        <f t="shared" si="0"/>
        <v>0.14153126492831256</v>
      </c>
      <c r="I93" s="32">
        <f t="shared" si="2"/>
        <v>3.3008907225186919</v>
      </c>
      <c r="J93" s="32">
        <f t="shared" si="3"/>
        <v>2.0031098952208195E-2</v>
      </c>
      <c r="K93" s="34">
        <f t="shared" si="4"/>
        <v>-0.28759011934053508</v>
      </c>
    </row>
    <row r="94" spans="1:11">
      <c r="A94" s="1"/>
      <c r="B94" s="30"/>
      <c r="C94" s="33">
        <v>38352</v>
      </c>
      <c r="D94" s="32">
        <v>71.622806547896303</v>
      </c>
      <c r="E94" s="32">
        <v>1.2424373477006792</v>
      </c>
      <c r="F94" s="1"/>
      <c r="G94" s="15">
        <f t="shared" si="1"/>
        <v>0.23872887740957766</v>
      </c>
      <c r="H94" s="15">
        <f t="shared" si="0"/>
        <v>-2.4005231039236338E-2</v>
      </c>
      <c r="I94" s="32">
        <f t="shared" si="2"/>
        <v>5.6991476909237157E-2</v>
      </c>
      <c r="J94" s="32">
        <f t="shared" si="3"/>
        <v>5.7625111724711573E-4</v>
      </c>
      <c r="K94" s="34">
        <f t="shared" si="4"/>
        <v>2.0127591046840143E-2</v>
      </c>
    </row>
    <row r="95" spans="1:11">
      <c r="A95" s="1"/>
      <c r="B95" s="30"/>
      <c r="C95" s="33">
        <v>38717</v>
      </c>
      <c r="D95" s="32">
        <v>95.703923133111573</v>
      </c>
      <c r="E95" s="32">
        <v>1.326202821715194</v>
      </c>
      <c r="F95" s="1"/>
      <c r="G95" s="15">
        <f t="shared" si="1"/>
        <v>0.33622134828117228</v>
      </c>
      <c r="H95" s="15">
        <f t="shared" si="0"/>
        <v>6.7420280120792972E-2</v>
      </c>
      <c r="I95" s="32">
        <f t="shared" si="2"/>
        <v>0.11304479504000935</v>
      </c>
      <c r="J95" s="32">
        <f t="shared" si="3"/>
        <v>4.5454941715661924E-3</v>
      </c>
      <c r="K95" s="34">
        <f t="shared" si="4"/>
        <v>-1.0717205669262778E-2</v>
      </c>
    </row>
    <row r="96" spans="1:11">
      <c r="A96" s="1"/>
      <c r="B96" s="30"/>
      <c r="C96" s="33">
        <v>39082</v>
      </c>
      <c r="D96" s="32">
        <v>86.192974250317903</v>
      </c>
      <c r="E96" s="32">
        <v>1.423292525304215</v>
      </c>
      <c r="F96" s="1"/>
      <c r="G96" s="15">
        <f t="shared" si="1"/>
        <v>-9.9378881987577355E-2</v>
      </c>
      <c r="H96" s="15">
        <f t="shared" si="0"/>
        <v>7.320878978635692E-2</v>
      </c>
      <c r="I96" s="32">
        <f t="shared" si="2"/>
        <v>9.8761621851008261E-3</v>
      </c>
      <c r="J96" s="32">
        <f t="shared" si="3"/>
        <v>5.3595269019829977E-3</v>
      </c>
      <c r="K96" s="34">
        <f t="shared" si="4"/>
        <v>0.10162450409328401</v>
      </c>
    </row>
    <row r="97" spans="1:11">
      <c r="A97" s="1"/>
      <c r="B97" s="30"/>
      <c r="C97" s="33">
        <v>39447</v>
      </c>
      <c r="D97" s="32">
        <v>80.927334514658583</v>
      </c>
      <c r="E97" s="32">
        <v>2.8746323419184878</v>
      </c>
      <c r="F97" s="1"/>
      <c r="G97" s="15">
        <f t="shared" si="1"/>
        <v>-6.1091287096870305E-2</v>
      </c>
      <c r="H97" s="15">
        <f t="shared" si="0"/>
        <v>1.019705921875802</v>
      </c>
      <c r="I97" s="32">
        <f t="shared" si="2"/>
        <v>3.7321453591522323E-3</v>
      </c>
      <c r="J97" s="32">
        <f t="shared" si="3"/>
        <v>1.0398001671085793</v>
      </c>
      <c r="K97" s="34">
        <f t="shared" si="4"/>
        <v>-0.24573658157580472</v>
      </c>
    </row>
    <row r="98" spans="1:11">
      <c r="A98" s="1"/>
      <c r="B98" s="30"/>
      <c r="C98" s="33">
        <v>39813</v>
      </c>
      <c r="D98" s="32">
        <v>117.88969490061376</v>
      </c>
      <c r="E98" s="32">
        <v>2.3692562434948279</v>
      </c>
      <c r="F98" s="1"/>
      <c r="G98" s="15">
        <f t="shared" si="1"/>
        <v>0.45673517616300696</v>
      </c>
      <c r="H98" s="15">
        <f t="shared" si="0"/>
        <v>-0.1758054729483699</v>
      </c>
      <c r="I98" s="32">
        <f t="shared" si="2"/>
        <v>0.20860702114465302</v>
      </c>
      <c r="J98" s="32">
        <f t="shared" si="3"/>
        <v>3.090756431860002E-2</v>
      </c>
      <c r="K98" s="34">
        <f t="shared" si="4"/>
        <v>-8.1648099706294885E-2</v>
      </c>
    </row>
    <row r="99" spans="1:11">
      <c r="A99" s="1"/>
      <c r="B99" s="30"/>
      <c r="C99" s="33">
        <v>40178</v>
      </c>
      <c r="D99" s="32">
        <v>132.15210980088605</v>
      </c>
      <c r="E99" s="32">
        <v>3.5483165443411409</v>
      </c>
      <c r="F99" s="1"/>
      <c r="G99" s="15">
        <f t="shared" si="1"/>
        <v>0.12098101460264307</v>
      </c>
      <c r="H99" s="15">
        <f t="shared" si="0"/>
        <v>0.4976499709913656</v>
      </c>
      <c r="I99" s="32">
        <f t="shared" si="2"/>
        <v>1.4636405894284936E-2</v>
      </c>
      <c r="J99" s="32">
        <f t="shared" si="3"/>
        <v>0.24765549362770703</v>
      </c>
      <c r="K99" s="34">
        <f t="shared" si="4"/>
        <v>-2.9157960364301332E-2</v>
      </c>
    </row>
    <row r="100" spans="1:11">
      <c r="A100" s="1"/>
      <c r="B100" s="30"/>
      <c r="C100" s="33">
        <v>40543</v>
      </c>
      <c r="D100" s="32">
        <v>174.90941947176773</v>
      </c>
      <c r="E100" s="32">
        <v>6.8358372966890313</v>
      </c>
      <c r="F100" s="1"/>
      <c r="G100" s="15">
        <f t="shared" si="1"/>
        <v>0.32354617520147227</v>
      </c>
      <c r="H100" s="15">
        <f t="shared" si="0"/>
        <v>0.92650154270786023</v>
      </c>
      <c r="I100" s="32">
        <f t="shared" si="2"/>
        <v>0.10468212748750179</v>
      </c>
      <c r="J100" s="32">
        <f t="shared" si="3"/>
        <v>0.85840510864004493</v>
      </c>
      <c r="K100" s="34">
        <f t="shared" si="4"/>
        <v>1.6716934828084704E-2</v>
      </c>
    </row>
    <row r="101" spans="1:11">
      <c r="A101" s="1"/>
      <c r="B101" s="30"/>
      <c r="C101" s="33">
        <v>40908</v>
      </c>
      <c r="D101" s="32">
        <v>158.59994477387605</v>
      </c>
      <c r="E101" s="32">
        <v>6.3108526259791109</v>
      </c>
      <c r="F101" s="1"/>
      <c r="G101" s="15">
        <f t="shared" si="1"/>
        <v>-9.3245262302892803E-2</v>
      </c>
      <c r="H101" s="15">
        <f t="shared" si="0"/>
        <v>-7.6798883285914235E-2</v>
      </c>
      <c r="I101" s="32">
        <f t="shared" si="2"/>
        <v>8.6946789419352823E-3</v>
      </c>
      <c r="J101" s="32">
        <f t="shared" si="3"/>
        <v>5.8980684739634772E-3</v>
      </c>
      <c r="K101" s="34">
        <f t="shared" si="4"/>
        <v>0.15835990060060529</v>
      </c>
    </row>
    <row r="102" spans="1:11">
      <c r="A102" s="1"/>
      <c r="B102" s="30"/>
      <c r="C102" s="33">
        <v>41274</v>
      </c>
      <c r="D102" s="32">
        <v>94.724680949133756</v>
      </c>
      <c r="E102" s="32">
        <v>4.5294589777928786</v>
      </c>
      <c r="F102" s="1"/>
      <c r="G102" s="15">
        <f t="shared" si="1"/>
        <v>-0.40274455275386434</v>
      </c>
      <c r="H102" s="15">
        <f t="shared" si="0"/>
        <v>-0.28227463922275542</v>
      </c>
      <c r="I102" s="32">
        <f t="shared" si="2"/>
        <v>0.16220317477291021</v>
      </c>
      <c r="J102" s="32">
        <f t="shared" si="3"/>
        <v>7.967897194833673E-2</v>
      </c>
      <c r="K102" s="34">
        <f t="shared" si="4"/>
        <v>0.42791101763907963</v>
      </c>
    </row>
    <row r="103" spans="1:11">
      <c r="A103" s="1"/>
      <c r="B103" s="30"/>
      <c r="C103" s="33">
        <v>41639</v>
      </c>
      <c r="D103" s="32">
        <v>282.90427033169158</v>
      </c>
      <c r="E103" s="32">
        <v>5.1991045184787001</v>
      </c>
      <c r="F103" s="1"/>
      <c r="G103" s="15">
        <f t="shared" si="1"/>
        <v>1.9865951249137324</v>
      </c>
      <c r="H103" s="15">
        <f t="shared" si="0"/>
        <v>0.14784227961197419</v>
      </c>
      <c r="I103" s="32">
        <f t="shared" si="2"/>
        <v>3.9465601903310077</v>
      </c>
      <c r="J103" s="32">
        <f t="shared" si="3"/>
        <v>2.1857339640865159E-2</v>
      </c>
      <c r="K103" s="34">
        <f t="shared" si="4"/>
        <v>-0.30900848003237003</v>
      </c>
    </row>
    <row r="104" spans="1:11">
      <c r="A104" s="1"/>
      <c r="B104" s="30"/>
      <c r="C104" s="33">
        <v>42004</v>
      </c>
      <c r="D104" s="32">
        <v>304.14917103492689</v>
      </c>
      <c r="E104" s="32">
        <v>6.3510988198706535</v>
      </c>
      <c r="F104" s="1"/>
      <c r="G104" s="15">
        <f t="shared" si="1"/>
        <v>7.509572293951837E-2</v>
      </c>
      <c r="H104" s="15">
        <f t="shared" si="0"/>
        <v>0.22157552272656295</v>
      </c>
      <c r="I104" s="32">
        <f t="shared" si="2"/>
        <v>5.6393676038089058E-3</v>
      </c>
      <c r="J104" s="32">
        <f t="shared" si="3"/>
        <v>4.9095712271549616E-2</v>
      </c>
      <c r="K104" s="34">
        <f t="shared" si="4"/>
        <v>2.4021922554286701E-2</v>
      </c>
    </row>
    <row r="105" spans="1:11">
      <c r="A105" s="1"/>
      <c r="B105" s="30"/>
      <c r="C105" s="33">
        <v>42369</v>
      </c>
      <c r="D105" s="32">
        <v>213.18795679922232</v>
      </c>
      <c r="E105" s="32">
        <v>12.54623205</v>
      </c>
      <c r="F105" s="1"/>
      <c r="G105" s="15">
        <f t="shared" si="1"/>
        <v>-0.29906776969403304</v>
      </c>
      <c r="H105" s="15">
        <f t="shared" si="0"/>
        <v>0.97544273925429448</v>
      </c>
      <c r="I105" s="32">
        <f t="shared" si="2"/>
        <v>8.9441530869763183E-2</v>
      </c>
      <c r="J105" s="32">
        <f t="shared" si="3"/>
        <v>0.95148853756392149</v>
      </c>
      <c r="K105" s="34">
        <f t="shared" si="4"/>
        <v>-0.38341785708054665</v>
      </c>
    </row>
    <row r="106" spans="1:11">
      <c r="A106" s="1"/>
      <c r="B106" s="30"/>
      <c r="C106" s="33">
        <v>42735</v>
      </c>
      <c r="D106" s="32">
        <v>252.96730888156057</v>
      </c>
      <c r="E106" s="32">
        <v>16.850000000000001</v>
      </c>
      <c r="F106" s="1"/>
      <c r="G106" s="15">
        <f t="shared" si="1"/>
        <v>0.18659286706238257</v>
      </c>
      <c r="H106" s="15">
        <f t="shared" si="0"/>
        <v>0.34303270757693349</v>
      </c>
      <c r="I106" s="32">
        <f t="shared" si="2"/>
        <v>3.4816898038559974E-2</v>
      </c>
      <c r="J106" s="32">
        <f t="shared" si="3"/>
        <v>0.11767143846756196</v>
      </c>
      <c r="K106" s="34">
        <f t="shared" si="4"/>
        <v>-1.3573690276736342E-3</v>
      </c>
    </row>
    <row r="107" spans="1:11">
      <c r="A107" s="1"/>
      <c r="B107" s="30"/>
      <c r="C107" s="33">
        <v>43100</v>
      </c>
      <c r="D107" s="32">
        <v>415.97526684041998</v>
      </c>
      <c r="E107" s="32">
        <v>17.3</v>
      </c>
      <c r="F107" s="1"/>
      <c r="G107" s="15">
        <f t="shared" si="1"/>
        <v>0.64438349239497905</v>
      </c>
      <c r="H107" s="15">
        <f t="shared" si="0"/>
        <v>2.6706231454005889E-2</v>
      </c>
      <c r="I107" s="32">
        <f t="shared" si="2"/>
        <v>0.41523008527115002</v>
      </c>
      <c r="J107" s="32">
        <f t="shared" si="3"/>
        <v>7.1322279847493353E-4</v>
      </c>
      <c r="K107" s="34">
        <f t="shared" si="4"/>
        <v>-0.10601421887522498</v>
      </c>
    </row>
    <row r="108" spans="1:11">
      <c r="A108" s="1"/>
      <c r="B108" s="30"/>
      <c r="C108" s="33">
        <v>43465</v>
      </c>
      <c r="D108" s="32">
        <v>498.34420514999999</v>
      </c>
      <c r="E108" s="32">
        <v>12.2</v>
      </c>
      <c r="F108" s="1"/>
      <c r="G108" s="15">
        <f t="shared" si="1"/>
        <v>0.19801402841861532</v>
      </c>
      <c r="H108" s="15">
        <f t="shared" si="0"/>
        <v>-0.29479768786127175</v>
      </c>
      <c r="I108" s="32">
        <f t="shared" si="2"/>
        <v>3.9209555450568194E-2</v>
      </c>
      <c r="J108" s="32">
        <f t="shared" si="3"/>
        <v>8.6905676768351814E-2</v>
      </c>
      <c r="K108" s="34">
        <f t="shared" si="4"/>
        <v>6.0960977510404017E-2</v>
      </c>
    </row>
    <row r="109" spans="1:11">
      <c r="A109" s="1"/>
      <c r="B109" s="30"/>
      <c r="C109" s="33">
        <v>43830</v>
      </c>
      <c r="D109" s="32">
        <v>857.2</v>
      </c>
      <c r="E109" s="32">
        <v>17.3</v>
      </c>
      <c r="F109" s="1"/>
      <c r="G109" s="15">
        <f t="shared" si="1"/>
        <v>0.72009625303455793</v>
      </c>
      <c r="H109" s="15">
        <f t="shared" si="0"/>
        <v>0.41803278688524603</v>
      </c>
      <c r="I109" s="32">
        <f t="shared" si="2"/>
        <v>0.51853861363441012</v>
      </c>
      <c r="J109" s="32">
        <f t="shared" si="3"/>
        <v>0.17475141091104554</v>
      </c>
      <c r="K109" s="34">
        <f t="shared" si="4"/>
        <v>3.7137479311765767E-2</v>
      </c>
    </row>
    <row r="110" spans="1:11">
      <c r="A110" s="1"/>
      <c r="B110" s="30"/>
      <c r="C110" s="30">
        <v>44196</v>
      </c>
      <c r="D110" s="32">
        <v>437.05</v>
      </c>
      <c r="E110" s="32">
        <v>17</v>
      </c>
      <c r="F110" s="1"/>
      <c r="G110" s="15">
        <f t="shared" si="1"/>
        <v>-0.490142323845077</v>
      </c>
      <c r="H110" s="15">
        <f t="shared" si="0"/>
        <v>-1.7341040462427786E-2</v>
      </c>
      <c r="I110" s="32">
        <f t="shared" si="2"/>
        <v>0.24023949762425234</v>
      </c>
      <c r="J110" s="32">
        <f t="shared" si="3"/>
        <v>3.0071168431955767E-4</v>
      </c>
      <c r="K110" s="34">
        <f t="shared" si="4"/>
        <v>0.27333056043920467</v>
      </c>
    </row>
    <row r="121" spans="2:3">
      <c r="B121" t="s">
        <v>81</v>
      </c>
      <c r="C121" s="36"/>
    </row>
    <row r="200" spans="1:2" ht="31">
      <c r="A200" s="37" t="s">
        <v>82</v>
      </c>
    </row>
    <row r="202" spans="1:2">
      <c r="B202" t="s">
        <v>83</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D2E0D-1981-7149-84EB-E09E7BB8B178}">
  <sheetPr>
    <tabColor theme="5" tint="-0.249977111117893"/>
  </sheetPr>
  <dimension ref="A1:N230"/>
  <sheetViews>
    <sheetView topLeftCell="A215" zoomScale="140" zoomScaleNormal="140" workbookViewId="0">
      <selection activeCell="F258" sqref="F258"/>
    </sheetView>
  </sheetViews>
  <sheetFormatPr baseColWidth="10" defaultRowHeight="16"/>
  <sheetData>
    <row r="1" spans="1:6">
      <c r="A1" s="38" t="s">
        <v>160</v>
      </c>
    </row>
    <row r="3" spans="1:6">
      <c r="A3" t="s">
        <v>161</v>
      </c>
    </row>
    <row r="8" spans="1:6">
      <c r="F8" t="s">
        <v>164</v>
      </c>
    </row>
    <row r="9" spans="1:6">
      <c r="F9" t="s">
        <v>165</v>
      </c>
    </row>
    <row r="11" spans="1:6">
      <c r="F11" t="s">
        <v>162</v>
      </c>
    </row>
    <row r="12" spans="1:6">
      <c r="F12" t="s">
        <v>163</v>
      </c>
    </row>
    <row r="13" spans="1:6">
      <c r="F13" t="s">
        <v>166</v>
      </c>
    </row>
    <row r="15" spans="1:6">
      <c r="F15" t="s">
        <v>167</v>
      </c>
    </row>
    <row r="19" spans="1:14">
      <c r="A19" s="38" t="s">
        <v>168</v>
      </c>
    </row>
    <row r="23" spans="1:14">
      <c r="F23" t="s">
        <v>169</v>
      </c>
    </row>
    <row r="24" spans="1:14">
      <c r="F24" t="s">
        <v>170</v>
      </c>
      <c r="N24" t="s">
        <v>171</v>
      </c>
    </row>
    <row r="28" spans="1:14">
      <c r="F28" t="s">
        <v>172</v>
      </c>
    </row>
    <row r="29" spans="1:14">
      <c r="F29" t="s">
        <v>173</v>
      </c>
    </row>
    <row r="31" spans="1:14">
      <c r="F31" t="s">
        <v>174</v>
      </c>
    </row>
    <row r="32" spans="1:14">
      <c r="F32" t="s">
        <v>175</v>
      </c>
    </row>
    <row r="34" spans="1:6">
      <c r="F34" t="s">
        <v>176</v>
      </c>
    </row>
    <row r="39" spans="1:6">
      <c r="A39" s="38" t="s">
        <v>177</v>
      </c>
    </row>
    <row r="41" spans="1:6">
      <c r="F41" t="s">
        <v>178</v>
      </c>
    </row>
    <row r="75" spans="6:6">
      <c r="F75" t="s">
        <v>184</v>
      </c>
    </row>
    <row r="77" spans="6:6">
      <c r="F77" t="s">
        <v>179</v>
      </c>
    </row>
    <row r="78" spans="6:6">
      <c r="F78" t="s">
        <v>180</v>
      </c>
    </row>
    <row r="79" spans="6:6">
      <c r="F79" t="s">
        <v>181</v>
      </c>
    </row>
    <row r="86" spans="1:6">
      <c r="F86" t="s">
        <v>182</v>
      </c>
    </row>
    <row r="87" spans="1:6">
      <c r="F87" t="s">
        <v>183</v>
      </c>
    </row>
    <row r="94" spans="1:6">
      <c r="A94" s="38" t="s">
        <v>186</v>
      </c>
    </row>
    <row r="96" spans="1:6">
      <c r="F96" t="s">
        <v>185</v>
      </c>
    </row>
    <row r="111" spans="1:1">
      <c r="A111" t="s">
        <v>187</v>
      </c>
    </row>
    <row r="112" spans="1:1">
      <c r="A112" t="s">
        <v>188</v>
      </c>
    </row>
    <row r="114" spans="5:5">
      <c r="E114" t="s">
        <v>189</v>
      </c>
    </row>
    <row r="125" spans="5:5">
      <c r="E125" t="s">
        <v>190</v>
      </c>
    </row>
    <row r="126" spans="5:5">
      <c r="E126" t="s">
        <v>191</v>
      </c>
    </row>
    <row r="133" spans="1:5">
      <c r="E133" t="s">
        <v>193</v>
      </c>
    </row>
    <row r="134" spans="1:5">
      <c r="E134" t="s">
        <v>194</v>
      </c>
    </row>
    <row r="135" spans="1:5" ht="20" customHeight="1"/>
    <row r="140" spans="1:5">
      <c r="A140" s="38" t="s">
        <v>219</v>
      </c>
    </row>
    <row r="148" spans="1:6">
      <c r="F148" t="s">
        <v>220</v>
      </c>
    </row>
    <row r="149" spans="1:6">
      <c r="F149" t="s">
        <v>221</v>
      </c>
    </row>
    <row r="150" spans="1:6">
      <c r="F150" t="s">
        <v>222</v>
      </c>
    </row>
    <row r="153" spans="1:6">
      <c r="F153" t="s">
        <v>223</v>
      </c>
    </row>
    <row r="154" spans="1:6">
      <c r="F154" t="s">
        <v>224</v>
      </c>
    </row>
    <row r="159" spans="1:6">
      <c r="A159" s="38" t="s">
        <v>225</v>
      </c>
    </row>
    <row r="161" spans="1:6">
      <c r="F161" t="s">
        <v>226</v>
      </c>
    </row>
    <row r="162" spans="1:6">
      <c r="F162" t="s">
        <v>227</v>
      </c>
    </row>
    <row r="164" spans="1:6">
      <c r="F164" t="s">
        <v>228</v>
      </c>
    </row>
    <row r="175" spans="1:6">
      <c r="A175" s="38" t="s">
        <v>229</v>
      </c>
    </row>
    <row r="179" spans="6:6">
      <c r="F179" t="s">
        <v>230</v>
      </c>
    </row>
    <row r="208" spans="6:6">
      <c r="F208" t="s">
        <v>231</v>
      </c>
    </row>
    <row r="209" spans="1:6">
      <c r="F209" t="s">
        <v>232</v>
      </c>
    </row>
    <row r="212" spans="1:6">
      <c r="A212" s="38" t="s">
        <v>233</v>
      </c>
    </row>
    <row r="215" spans="1:6">
      <c r="F215" t="s">
        <v>234</v>
      </c>
    </row>
    <row r="219" spans="1:6">
      <c r="F219" t="s">
        <v>236</v>
      </c>
    </row>
    <row r="221" spans="1:6">
      <c r="F221" t="s">
        <v>235</v>
      </c>
    </row>
    <row r="230" spans="6:6">
      <c r="F230" t="s">
        <v>237</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E4A73-5F72-B24C-9773-12ADDE824A94}">
  <sheetPr>
    <tabColor theme="5" tint="-0.249977111117893"/>
  </sheetPr>
  <dimension ref="A1"/>
  <sheetViews>
    <sheetView workbookViewId="0">
      <selection activeCell="K51" sqref="K51"/>
    </sheetView>
  </sheetViews>
  <sheetFormatPr baseColWidth="10" defaultRowHeight="16"/>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NOTAS</vt:lpstr>
      <vt:lpstr>P_guia</vt:lpstr>
      <vt:lpstr>BODIE</vt:lpstr>
      <vt:lpstr>BODIE_CAPM</vt:lpstr>
      <vt:lpstr>P_tut</vt:lpstr>
      <vt:lpstr>P_01_C10</vt:lpstr>
      <vt:lpstr>P_02_C11</vt:lpstr>
      <vt:lpstr>P_03_C12</vt:lpstr>
      <vt:lpstr>P_04_C13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Federico López</dc:creator>
  <cp:lastModifiedBy>Federico Lopez</cp:lastModifiedBy>
  <dcterms:created xsi:type="dcterms:W3CDTF">2023-05-08T21:12:59Z</dcterms:created>
  <dcterms:modified xsi:type="dcterms:W3CDTF">2023-05-17T17:08:45Z</dcterms:modified>
</cp:coreProperties>
</file>