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Bases_Datos_Originales\"/>
    </mc:Choice>
  </mc:AlternateContent>
  <bookViews>
    <workbookView xWindow="0" yWindow="0" windowWidth="28800" windowHeight="12578" activeTab="2"/>
  </bookViews>
  <sheets>
    <sheet name="obs" sheetId="3" r:id="rId1"/>
    <sheet name="ausentes" sheetId="4" r:id="rId2"/>
    <sheet name="avisos_puestos" sheetId="2" r:id="rId3"/>
    <sheet name="Hoja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7" i="2" l="1"/>
  <c r="O197" i="2"/>
  <c r="O192" i="2"/>
  <c r="O193" i="2"/>
  <c r="I193" i="2"/>
  <c r="I192" i="2"/>
  <c r="I188" i="2"/>
  <c r="I187" i="2"/>
  <c r="O183" i="2"/>
  <c r="O182" i="2"/>
  <c r="I183" i="2"/>
  <c r="I182" i="2"/>
  <c r="I178" i="2"/>
  <c r="O178" i="2"/>
  <c r="O177" i="2"/>
  <c r="I177" i="2"/>
  <c r="O141" i="2"/>
  <c r="I141" i="2"/>
  <c r="O106" i="2"/>
  <c r="I106" i="2"/>
  <c r="I101" i="2"/>
  <c r="I96" i="2"/>
  <c r="O81" i="2"/>
  <c r="I81" i="2"/>
  <c r="I71" i="2"/>
  <c r="O66" i="2"/>
  <c r="I66" i="2"/>
  <c r="O22" i="2"/>
  <c r="O21" i="2"/>
  <c r="I56" i="2"/>
  <c r="I51" i="2"/>
  <c r="I46" i="2"/>
  <c r="I23" i="2"/>
  <c r="I22" i="2"/>
  <c r="I21" i="2"/>
  <c r="I18" i="2"/>
  <c r="I17" i="2"/>
  <c r="I13" i="2"/>
  <c r="I12" i="2"/>
  <c r="I8" i="2"/>
  <c r="I7" i="2"/>
  <c r="I3" i="2"/>
  <c r="I2" i="2"/>
  <c r="O526" i="2" l="1"/>
  <c r="P526" i="2" s="1"/>
  <c r="H526" i="2"/>
  <c r="O521" i="2"/>
  <c r="P521" i="2" s="1"/>
  <c r="H521" i="2"/>
  <c r="O516" i="2"/>
  <c r="P516" i="2" s="1"/>
  <c r="H516" i="2"/>
  <c r="L511" i="2"/>
  <c r="H511" i="2"/>
  <c r="P506" i="2"/>
  <c r="O506" i="2"/>
  <c r="H506" i="2"/>
  <c r="O501" i="2"/>
  <c r="P501" i="2" s="1"/>
  <c r="H501" i="2"/>
  <c r="O426" i="2" l="1"/>
  <c r="P426" i="2" s="1"/>
  <c r="O491" i="2"/>
  <c r="P491" i="2" s="1"/>
  <c r="O486" i="2"/>
  <c r="P486" i="2" s="1"/>
  <c r="H491" i="2" l="1"/>
  <c r="H486" i="2"/>
  <c r="O481" i="2" l="1"/>
  <c r="P481" i="2" s="1"/>
  <c r="O476" i="2"/>
  <c r="P476" i="2" s="1"/>
  <c r="H481" i="2"/>
  <c r="H476" i="2"/>
  <c r="O471" i="2" l="1"/>
  <c r="P471" i="2" s="1"/>
  <c r="O466" i="2"/>
  <c r="P466" i="2" s="1"/>
  <c r="H471" i="2"/>
  <c r="H466" i="2"/>
  <c r="H456" i="2" l="1"/>
  <c r="O456" i="2"/>
  <c r="P456" i="2" s="1"/>
  <c r="H451" i="2"/>
  <c r="P451" i="2"/>
  <c r="O451" i="2"/>
  <c r="O446" i="2"/>
  <c r="P446" i="2" s="1"/>
  <c r="P441" i="2"/>
  <c r="O441" i="2"/>
  <c r="O436" i="2"/>
  <c r="P436" i="2" s="1"/>
  <c r="H446" i="2"/>
  <c r="H441" i="2"/>
  <c r="H436" i="2"/>
  <c r="H431" i="2"/>
  <c r="P431" i="2" l="1"/>
  <c r="O431" i="2"/>
  <c r="H426" i="2"/>
  <c r="O421" i="2"/>
  <c r="P421" i="2" s="1"/>
  <c r="P416" i="2" l="1"/>
  <c r="O361" i="2"/>
  <c r="P361" i="2" s="1"/>
  <c r="O301" i="2"/>
  <c r="P301" i="2" s="1"/>
  <c r="O411" i="2" l="1"/>
  <c r="P411" i="2" s="1"/>
  <c r="O406" i="2"/>
  <c r="P406" i="2" s="1"/>
  <c r="O401" i="2"/>
  <c r="P401" i="2" s="1"/>
  <c r="O396" i="2"/>
  <c r="P396" i="2" s="1"/>
  <c r="O391" i="2"/>
  <c r="P391" i="2" s="1"/>
  <c r="P386" i="2"/>
  <c r="O386" i="2"/>
  <c r="P381" i="2" l="1"/>
  <c r="O376" i="2"/>
  <c r="P376" i="2" s="1"/>
  <c r="O371" i="2"/>
  <c r="P371" i="2" s="1"/>
  <c r="O366" i="2"/>
  <c r="P366" i="2" s="1"/>
  <c r="O356" i="2"/>
  <c r="P356" i="2" s="1"/>
  <c r="O351" i="2"/>
  <c r="P351" i="2" s="1"/>
  <c r="O346" i="2" l="1"/>
  <c r="P346" i="2" s="1"/>
  <c r="O341" i="2"/>
  <c r="P341" i="2" s="1"/>
  <c r="O336" i="2"/>
  <c r="P336" i="2" s="1"/>
  <c r="O331" i="2" l="1"/>
  <c r="P331" i="2" s="1"/>
  <c r="O321" i="2"/>
  <c r="P321" i="2" s="1"/>
  <c r="O316" i="2"/>
  <c r="P316" i="2" s="1"/>
  <c r="O311" i="2"/>
  <c r="P311" i="2" s="1"/>
  <c r="O306" i="2"/>
  <c r="P306" i="2" s="1"/>
  <c r="O296" i="2" l="1"/>
  <c r="P296" i="2" s="1"/>
  <c r="P291" i="2"/>
  <c r="O291" i="2"/>
  <c r="O276" i="2"/>
  <c r="P276" i="2" s="1"/>
  <c r="O151" i="2" l="1"/>
  <c r="O136" i="2"/>
  <c r="O286" i="2" l="1"/>
  <c r="O281" i="2"/>
  <c r="O271" i="2"/>
  <c r="O266" i="2" l="1"/>
  <c r="O261" i="2"/>
  <c r="O256" i="2"/>
  <c r="O251" i="2"/>
  <c r="O241" i="2"/>
  <c r="O201" i="2"/>
  <c r="O226" i="2"/>
  <c r="O231" i="2"/>
  <c r="O236" i="2"/>
  <c r="O186" i="2" l="1"/>
  <c r="O176" i="2" l="1"/>
  <c r="O171" i="2"/>
  <c r="O161" i="2"/>
  <c r="O131" i="2"/>
  <c r="O126" i="2"/>
  <c r="O116" i="2"/>
  <c r="O121" i="2"/>
  <c r="O146" i="2" l="1"/>
  <c r="O111" i="2" l="1"/>
  <c r="O91" i="2" l="1"/>
  <c r="P91" i="2" s="1"/>
  <c r="P66" i="2"/>
  <c r="P56" i="2"/>
  <c r="P47" i="2"/>
  <c r="P48" i="2"/>
  <c r="P49" i="2"/>
  <c r="P50" i="2"/>
  <c r="P51" i="2"/>
  <c r="P52" i="2"/>
  <c r="P53" i="2"/>
  <c r="P54" i="2"/>
  <c r="P55" i="2"/>
  <c r="P62" i="2"/>
  <c r="P63" i="2"/>
  <c r="P64" i="2"/>
  <c r="P65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7" i="2"/>
  <c r="P278" i="2"/>
  <c r="P279" i="2"/>
  <c r="P280" i="2"/>
  <c r="P281" i="2"/>
  <c r="P282" i="2"/>
  <c r="P283" i="2"/>
  <c r="P284" i="2"/>
  <c r="P285" i="2"/>
  <c r="P286" i="2"/>
  <c r="O36" i="2"/>
  <c r="P36" i="2" s="1"/>
  <c r="P23" i="2"/>
  <c r="P25" i="2"/>
  <c r="P27" i="2"/>
  <c r="P28" i="2"/>
  <c r="P29" i="2"/>
  <c r="P30" i="2"/>
  <c r="P32" i="2"/>
  <c r="P33" i="2"/>
  <c r="P34" i="2"/>
  <c r="P35" i="2"/>
  <c r="P37" i="2"/>
  <c r="P38" i="2"/>
  <c r="P39" i="2"/>
  <c r="P40" i="2"/>
  <c r="P41" i="2"/>
  <c r="P42" i="2"/>
  <c r="P43" i="2"/>
  <c r="P44" i="2"/>
  <c r="P45" i="2"/>
  <c r="P46" i="2"/>
  <c r="O31" i="2"/>
  <c r="P31" i="2" s="1"/>
  <c r="O26" i="2"/>
  <c r="P26" i="2" s="1"/>
  <c r="O24" i="2"/>
  <c r="P24" i="2" s="1"/>
  <c r="O12" i="2" l="1"/>
  <c r="P10" i="2" l="1"/>
  <c r="P11" i="2"/>
  <c r="P12" i="2"/>
  <c r="P13" i="2"/>
  <c r="P14" i="2"/>
  <c r="P15" i="2"/>
  <c r="P16" i="2"/>
  <c r="P17" i="2"/>
  <c r="P18" i="2"/>
  <c r="P19" i="2"/>
  <c r="P20" i="2"/>
  <c r="P21" i="2"/>
  <c r="P22" i="2"/>
  <c r="O9" i="2"/>
  <c r="P9" i="2" s="1"/>
  <c r="O8" i="2"/>
  <c r="P8" i="2"/>
  <c r="O5" i="2"/>
  <c r="P5" i="2" s="1"/>
  <c r="O4" i="2"/>
  <c r="P4" i="2" s="1"/>
  <c r="O3" i="2"/>
  <c r="P3" i="2" s="1"/>
  <c r="O2" i="2"/>
  <c r="P2" i="2" s="1"/>
  <c r="O6" i="2"/>
  <c r="P6" i="2" s="1"/>
  <c r="O7" i="2"/>
  <c r="P7" i="2" s="1"/>
</calcChain>
</file>

<file path=xl/sharedStrings.xml><?xml version="1.0" encoding="utf-8"?>
<sst xmlns="http://schemas.openxmlformats.org/spreadsheetml/2006/main" count="1568" uniqueCount="359">
  <si>
    <t xml:space="preserve">idbase </t>
  </si>
  <si>
    <t>ordenMes</t>
  </si>
  <si>
    <t>seccion</t>
  </si>
  <si>
    <t>puestos</t>
  </si>
  <si>
    <t>descripcion</t>
  </si>
  <si>
    <t>observaciones</t>
  </si>
  <si>
    <t>sexo</t>
  </si>
  <si>
    <t>anoG</t>
  </si>
  <si>
    <t>numG</t>
  </si>
  <si>
    <t>fechaIni</t>
  </si>
  <si>
    <t>fechaFin</t>
  </si>
  <si>
    <t>F</t>
  </si>
  <si>
    <t>subseccion</t>
  </si>
  <si>
    <t>trabajo pedido</t>
  </si>
  <si>
    <t>A</t>
  </si>
  <si>
    <t>modelos</t>
  </si>
  <si>
    <t>varios</t>
  </si>
  <si>
    <t>no</t>
  </si>
  <si>
    <t>tel</t>
  </si>
  <si>
    <t>581110-951584</t>
  </si>
  <si>
    <t>niños</t>
  </si>
  <si>
    <t>brushinista</t>
  </si>
  <si>
    <t>capacito 15 dias</t>
  </si>
  <si>
    <t>competente</t>
  </si>
  <si>
    <t>si</t>
  </si>
  <si>
    <t>bus barco guias de turismo</t>
  </si>
  <si>
    <t>Calle</t>
  </si>
  <si>
    <t>num</t>
  </si>
  <si>
    <t>ejido</t>
  </si>
  <si>
    <t>oficina</t>
  </si>
  <si>
    <t>guias de turismo</t>
  </si>
  <si>
    <t>azafatas</t>
  </si>
  <si>
    <t>bus barco guste trato con publico y viajar</t>
  </si>
  <si>
    <t>jovenes mayores de 17 años medio horario</t>
  </si>
  <si>
    <t>valparaiso</t>
  </si>
  <si>
    <t>amas de casa</t>
  </si>
  <si>
    <t>estudiantes, ganen dinero en ratos libres sin inversion</t>
  </si>
  <si>
    <t>comerciales</t>
  </si>
  <si>
    <t>productora de tv necesita para 3 comerciales</t>
  </si>
  <si>
    <t>Overlock y recta</t>
  </si>
  <si>
    <t>aprenda overlock y recta en 8 hrs y lo mejor en confección industrial</t>
  </si>
  <si>
    <t>426792 y 692075</t>
  </si>
  <si>
    <t>aseguramos</t>
  </si>
  <si>
    <t>trabajo previo curso de hoteleria en 45 dias y 6 meses</t>
  </si>
  <si>
    <t>aseguro</t>
  </si>
  <si>
    <t>trabajo previo curso de primeros auxilios. Controles vitales, etc</t>
  </si>
  <si>
    <t>de equipos de electrónica y computación. Edad mayor de 21 años</t>
  </si>
  <si>
    <t>auxiliar de ventas</t>
  </si>
  <si>
    <t>auxiliar administrativa</t>
  </si>
  <si>
    <t>preferible con conocimientos manejo PC e inglés. Actividad full time</t>
  </si>
  <si>
    <t>auxiliar administrativa con dactilografia entre 25 y 30 años</t>
  </si>
  <si>
    <t>Durazno</t>
  </si>
  <si>
    <t>auxiliar contable</t>
  </si>
  <si>
    <t>para farmacia en importante supermercado de zona punta gorda.</t>
  </si>
  <si>
    <t>Paraguay</t>
  </si>
  <si>
    <t>auxiliar contaduria</t>
  </si>
  <si>
    <t>correo</t>
  </si>
  <si>
    <t>exp</t>
  </si>
  <si>
    <t>baby sitter-educadora prescolar</t>
  </si>
  <si>
    <t>baby sitter-educadora prescolar comienza teorico practico. Instituto cultural gaboto. Diplomas reconocido MEC</t>
  </si>
  <si>
    <t>Gaboto</t>
  </si>
  <si>
    <t>limpiadoras</t>
  </si>
  <si>
    <t>hasta 45 años</t>
  </si>
  <si>
    <t>salto</t>
  </si>
  <si>
    <t>venta de tarjeta</t>
  </si>
  <si>
    <t>buena presencia y facilidad de palabra</t>
  </si>
  <si>
    <t>18 de julio</t>
  </si>
  <si>
    <t>repartir volantes</t>
  </si>
  <si>
    <t>16 a 20 años</t>
  </si>
  <si>
    <t>maldonado</t>
  </si>
  <si>
    <t>telefonista y trámites</t>
  </si>
  <si>
    <t>chica soltera. Medio dia</t>
  </si>
  <si>
    <t>video club</t>
  </si>
  <si>
    <t>Br.España</t>
  </si>
  <si>
    <t>f</t>
  </si>
  <si>
    <t>masajes</t>
  </si>
  <si>
    <t>chica para masajes</t>
  </si>
  <si>
    <t>polleria</t>
  </si>
  <si>
    <t>camino carrasco</t>
  </si>
  <si>
    <t>reparto volantes</t>
  </si>
  <si>
    <t>21 a 30 años</t>
  </si>
  <si>
    <t>palmar</t>
  </si>
  <si>
    <t>limpieza</t>
  </si>
  <si>
    <t>bebes y jóvenes 14 en adelante</t>
  </si>
  <si>
    <t>0 a 80 años, cursos modelos</t>
  </si>
  <si>
    <t>comerciales tv</t>
  </si>
  <si>
    <t>U$S urgente 0 a 80 para las fiestas</t>
  </si>
  <si>
    <t>oficialas maquinistas de paño</t>
  </si>
  <si>
    <t>confecciones Barna</t>
  </si>
  <si>
    <t>atención al público</t>
  </si>
  <si>
    <t>confiteria</t>
  </si>
  <si>
    <t xml:space="preserve">colonia </t>
  </si>
  <si>
    <t>empleadas mostrados</t>
  </si>
  <si>
    <t>09624795 y 619900</t>
  </si>
  <si>
    <t>cortadoras</t>
  </si>
  <si>
    <t>plural</t>
  </si>
  <si>
    <t>fábrica de tejido de punto</t>
  </si>
  <si>
    <t>san martin</t>
  </si>
  <si>
    <t>235849 y 207998</t>
  </si>
  <si>
    <t xml:space="preserve">empleada </t>
  </si>
  <si>
    <t>farmacia</t>
  </si>
  <si>
    <t>guayabo</t>
  </si>
  <si>
    <t>secretaria médica</t>
  </si>
  <si>
    <t>venta de lenceria</t>
  </si>
  <si>
    <t>Dara</t>
  </si>
  <si>
    <t>empleada oficina</t>
  </si>
  <si>
    <t>hasta 25 años. Dominio en computación</t>
  </si>
  <si>
    <t>canelones</t>
  </si>
  <si>
    <t>empleada mostrador</t>
  </si>
  <si>
    <t>Panadería</t>
  </si>
  <si>
    <t>millan</t>
  </si>
  <si>
    <t>Rotiseria</t>
  </si>
  <si>
    <t>thiebaud</t>
  </si>
  <si>
    <t>a</t>
  </si>
  <si>
    <t>asistente psicología</t>
  </si>
  <si>
    <t>curso auxiliar de asistente en psicología</t>
  </si>
  <si>
    <t>recepcionista - telefonista</t>
  </si>
  <si>
    <t>null</t>
  </si>
  <si>
    <t>conocimientos de alemán e inglés</t>
  </si>
  <si>
    <t xml:space="preserve">jose maria guerra </t>
  </si>
  <si>
    <t>encargada/o venta</t>
  </si>
  <si>
    <t>rubro enchapado oro 18 kilates</t>
  </si>
  <si>
    <t>estudiante ciencias ecónomicas</t>
  </si>
  <si>
    <t>2 año aprobado</t>
  </si>
  <si>
    <t>962993/94</t>
  </si>
  <si>
    <t>ano</t>
  </si>
  <si>
    <t>f_ini</t>
  </si>
  <si>
    <t>f_fin</t>
  </si>
  <si>
    <t>femenino</t>
  </si>
  <si>
    <t>masculino</t>
  </si>
  <si>
    <t>otros trabajos pedidos</t>
  </si>
  <si>
    <t>servicio doméstico</t>
  </si>
  <si>
    <t>avisos destacados</t>
  </si>
  <si>
    <t>Observaciones</t>
  </si>
  <si>
    <t>Se toman en cuenta todas las ofertas laborales tanto las públicas como las privadas. Incluidas las ofertas laborales de la armada.</t>
  </si>
  <si>
    <t>La cantidad de puestos se calcula en base a los puestos que solicitan los avisos, sea especificando el número o los puestos requeridos.</t>
  </si>
  <si>
    <t>18;10</t>
  </si>
  <si>
    <t>Cuando el aviso publica más de un puesto y lo especifica se contabilizan como más de un puesto y no se contabiliza en +5 avisos, + 10 avisos..</t>
  </si>
  <si>
    <t>18;10;10;10</t>
  </si>
  <si>
    <t>50;100</t>
  </si>
  <si>
    <t>100; 200</t>
  </si>
  <si>
    <t>27;25</t>
  </si>
  <si>
    <t>No se toman en cuenta los avisos que "ASEGURAMOS TRABAJO PREVIO CURSO DE …" pero pueden haberse pasado al contar los avisos, pero deberían estar filtrados al contar los puestos</t>
  </si>
  <si>
    <t>Observaciones 2:</t>
  </si>
  <si>
    <t>Los avisos de "aseguramos trabajo previo curso de…." son marginales</t>
  </si>
  <si>
    <t>27;20</t>
  </si>
  <si>
    <r>
      <t xml:space="preserve">Las ofertas laborales de la </t>
    </r>
    <r>
      <rPr>
        <b/>
        <sz val="11"/>
        <color theme="1"/>
        <rFont val="Calibri"/>
        <family val="2"/>
        <scheme val="minor"/>
      </rPr>
      <t>armada</t>
    </r>
    <r>
      <rPr>
        <sz val="11"/>
        <color theme="1"/>
        <rFont val="Calibri"/>
        <family val="2"/>
        <scheme val="minor"/>
      </rPr>
      <t xml:space="preserve"> que ofrecen cursos y posterior trabajo se toman en cuenta, ya que, es una oferta concreta.</t>
    </r>
  </si>
  <si>
    <t>Si explicita que es una agencia de colocación (o simplemente agencia) y ofrece puestos (o se encuentra en la sección servicio doméstico) si se toma en cuenta.</t>
  </si>
  <si>
    <t>Los avisos de empresas de colocación (no en servicio doméstico) son marginales</t>
  </si>
  <si>
    <r>
      <t xml:space="preserve">Los avisos en +5, +10,…+50 no han sido sumado a la </t>
    </r>
    <r>
      <rPr>
        <b/>
        <sz val="11"/>
        <color theme="1"/>
        <rFont val="Calibri"/>
        <family val="2"/>
        <scheme val="minor"/>
      </rPr>
      <t xml:space="preserve">cantidad de puestos. </t>
    </r>
    <r>
      <rPr>
        <sz val="11"/>
        <color theme="1"/>
        <rFont val="Calibri"/>
        <family val="2"/>
        <scheme val="minor"/>
      </rPr>
      <t>Se tomara la elección de contabilizarlos con dicho valor, con valor 1 o no tomarlos en cuenta posteriormente.</t>
    </r>
  </si>
  <si>
    <r>
      <t xml:space="preserve">No se toman en cuenta los avisos que </t>
    </r>
    <r>
      <rPr>
        <b/>
        <sz val="11"/>
        <color theme="1"/>
        <rFont val="Calibri"/>
        <family val="2"/>
        <scheme val="minor"/>
      </rPr>
      <t>ofrecen</t>
    </r>
    <r>
      <rPr>
        <sz val="11"/>
        <color theme="1"/>
        <rFont val="Calibri"/>
        <family val="2"/>
        <scheme val="minor"/>
      </rPr>
      <t xml:space="preserve"> algún servicio (en los avisos destacados)</t>
    </r>
  </si>
  <si>
    <r>
      <t xml:space="preserve">Los mismos no son sumados en </t>
    </r>
    <r>
      <rPr>
        <b/>
        <sz val="11"/>
        <color theme="1"/>
        <rFont val="Calibri"/>
        <family val="2"/>
        <scheme val="minor"/>
      </rPr>
      <t xml:space="preserve">cantidad de puestos </t>
    </r>
    <r>
      <rPr>
        <sz val="11"/>
        <color theme="1"/>
        <rFont val="Calibri"/>
        <family val="2"/>
        <scheme val="minor"/>
      </rPr>
      <t xml:space="preserve">pero son contabilizados en la columna </t>
    </r>
    <r>
      <rPr>
        <b/>
        <sz val="11"/>
        <color theme="1"/>
        <rFont val="Calibri"/>
        <family val="2"/>
        <scheme val="minor"/>
      </rPr>
      <t>aseg…previo curso</t>
    </r>
  </si>
  <si>
    <t>18;10;10;10;15</t>
  </si>
  <si>
    <t>10;10</t>
  </si>
  <si>
    <t>No se consideran los avisos para inversión en la sección de avisos destacados.</t>
  </si>
  <si>
    <t>18;10;13</t>
  </si>
  <si>
    <t>10;15</t>
  </si>
  <si>
    <t>10;15;10</t>
  </si>
  <si>
    <t>40 = 20 sinergistas y 20 doble aguja</t>
  </si>
  <si>
    <t>54 = 50 estudiantes part-time para ofrecer info al público y 4 secretarias administrativas</t>
  </si>
  <si>
    <t>54; 100</t>
  </si>
  <si>
    <t>100 = Manpower solicita 100 jóvenes a 3 meses part time para informar sobre nueva ley de seg soc</t>
  </si>
  <si>
    <t>25 = 20 maquinistas y 5 muestristas fabrica de confecciones</t>
  </si>
  <si>
    <t>11 = 5 encargados + 6 vendedores</t>
  </si>
  <si>
    <t>30 = grupo inter selecciona 30 asesores de crédito y tarjetas regionales e internacionales</t>
  </si>
  <si>
    <t>{54:los 54 (vendedores) corresponden al inicio de actividad de bimbo. Tiene sentido pensar que es verídico. Además solicitan otros puestos}</t>
  </si>
  <si>
    <t>{30: maquinistas especializadas en operaciones y sacos, 10: funcionarios para united airlines}</t>
  </si>
  <si>
    <t>{40: 20 sinergistas y 20 doble agujas para industria de la vestimenta, 7: 3 distribuidores para montevideo y 4 para el interior. Se especifican los productos a vender y los requerimientos}</t>
  </si>
  <si>
    <t>{100: agencia manolo}</t>
  </si>
  <si>
    <t>{27: zona franca}</t>
  </si>
  <si>
    <t>{40: 20 sinergistas y 20 doble agujas para industria de la vestimenta, 12: 10 asistentes y 1 vendedor no exclusivo y 1 auxiliar administrativo}</t>
  </si>
  <si>
    <t>{8: especifica puestos, 6: especifica puestos, 8: especifica puestos}</t>
  </si>
  <si>
    <t>10; 10</t>
  </si>
  <si>
    <t>{10: institución financiera incorpora 10 auxiliares, 10: compañía de seguros seleccióna 10 productores para su departamento de vida, 30: importante empresa selecciona las 30 mejores jóvenes ejecutivas lanzamiento promocional y publicitario, 8_2: royal caribbean cruises ltd, 6_2: confección de prendes específica todos los puestos}</t>
  </si>
  <si>
    <t>{50: empresa multinacional en expansión incorpora 50 personas con afán de superación ($2900)</t>
  </si>
  <si>
    <t>{20: abrimos dos nuevas sucursales seleccionamos 20 personas seguridad de trabajo todo el año. $3500 + incentivos 8hrs por entrevistas llamar 944694}</t>
  </si>
  <si>
    <t>{21: Ref1) 20 srtas de 18 a 30 años para tarea de Censo, horario a convenir. Facilidad de palabra y simpatía. Sueldo fijo más premios. Ref2) Personal ambos sexos de 20 a 40 años liceo completo dedicación exclusiva. Ejido 1341 of 403. Empresa uruguaya en desarrollo seleccionara, 40: 20 sinergistas y 20 doble aguja. Industria de la vestimenta. Juan C. Patrón 1861 (EX marcelino berthelot) E Inca, 10: promotoras para A.F.A.P GRUPO INTER 18 de julio 1229 BIS, 10_2: 10 oficiales pintores de edificios para trabajo en maldonado con constancia laboral}</t>
  </si>
  <si>
    <t>10; 12</t>
  </si>
  <si>
    <t>{10: 10 personas para su área de ventas posibles ingresos superiores a $6000. Empresa de venta de servicios, 12: 10 operarios para depósito. 2 encargados de depósito. Fabrica de Jeans}</t>
  </si>
  <si>
    <t>{20: 20 personas dinámicas, amplios deseos de superación $3200. telefono 948972 y 944694. Usted quiere trabajo seguro todo el año?, 58: 4 clasificadores. 4 armadores de recorridos. 50 mensajeros. Bici - ciclomoormoto - ca,omamtes. Importante empresa}</t>
  </si>
  <si>
    <t>{20: 20 personas para nueva empresa de EEUU en Uruguay 3900 más incentivo 8 hrs diarias</t>
  </si>
  <si>
    <t>A PARTIR DE ACÁ NO SE TOMAN EN CUENTA LOS DISTRIBUIDORES</t>
  </si>
  <si>
    <t>JULIO (SOLAMENTE) DEBE REVISARSE Y RESTAR DISTRIBUIDORES. LOS MISMOS NO DEBEN SER TOMADOS EN CUENTA.</t>
  </si>
  <si>
    <t>{10: productores de publicidad de ambos sexos para venta de publicidad, 30: 30 operarios para importante industria del cuero. Rebajadores cuero vacuno y enganchadores, 70: DESOCUPADO empresa extranjera multinacional selecciona y capacita 70 personas de ambos sexos con buena presencia hasta 40 años incorporación inmediata. Trabajo todo el año. varias areas $3000 más incentivos. tel 944694}</t>
  </si>
  <si>
    <t>{10: vendedores/as para importante empresa de televisión por cable Paraguay 2297, 14: engran fiberglass busca distribuidores para su linea de productos en montevideo artigas rionegro soriano colonia flores durazno rivera canelones cerrolargo treintaytres lavalleja rocha maldonado, 60: DESOCUPADO Empresa extranjera multinacional selecciona y capacita 60 personas de ambos sexos con buena presencia hasta 40 años. Varias tareas $3000 más incentivos. tel 945848}</t>
  </si>
  <si>
    <t>{20: DESOCUPADOS seleccionamos 20 personas con ganas de trabajar 8 hs. $3500 más incentivos. Experiencia no excluyente. Tel 948972, 10: encuestadores para cambio consultores ejido 1366, 44: 20 azafatas y 24 promotoras para puntos de venta. Eventos y promociones. Feliciano Rodriguez 2962, 35: 10 rectistas. 10 doblistas. 10 overloquistas. 5 pretinadoras. Fabrica de Jeans}</t>
  </si>
  <si>
    <t>15; 10; 12</t>
  </si>
  <si>
    <t>{36: 10 rectistas 10 doblistas 10 overloquistas 5 pretinadoras 1 operaria de mano. Con experiencia. Fabrica de Jeans. Constitución 2133 BIS, 15: 5 encargados de depósito. 10 operarios para depósito. Con experiencia en fabrica de confecciones. Fábrica de confecciones. Constitución 2133 BIS, 10: 10 camiones con volcadora para trabajo en bacheos. Perez Mackinnon y Martinelli S.A, 20: promotoras para puntos de venta. Supermercados y farmacia. Eventos &amp; Promociones, 12: azafatas para trabajo en shoppings y eventos}</t>
  </si>
  <si>
    <t>{10: productores. Real Seguros selecciona para su departamento "vida", 10_2: vendedores. Para cubrir vacantes en sus filiales de Pando y Canelones, 30: campaña dia del niño. $3450 experiencia no excluyente}</t>
  </si>
  <si>
    <t>Reviso de forma minuciosa para hacer un análisis los meses 1-5-9 de forma de ver si realmente la cantidad de avisos es un buen proxy de los puestos publicados</t>
  </si>
  <si>
    <t>11; 18</t>
  </si>
  <si>
    <t>{11: 1 gerente de ventas. 5 vendedores/as. 5 promotores/as, 18: vendedores para tarjeta única en plaza. Medical service card}</t>
  </si>
  <si>
    <t>{50: 20 encajonadores. 20 clasificadores. 10 peonres. Empresa de packing fruticola, 10: para staff de ventas. Solanas Forest Resort, 10: tareas de cadeteria}</t>
  </si>
  <si>
    <t>{20: empresa en expansión solicita 20 jóvenes entre 18 y 27 años. Sueldo más incentivos. Soriano 826 piso 6, 12: Importadora selecciona 12 jóvenes hasta 25 años ambas sexos. Buena presencia. Buen sueldo. Colonia 1628}</t>
  </si>
  <si>
    <t>20; 20</t>
  </si>
  <si>
    <t>20; 20; 20</t>
  </si>
  <si>
    <t>{20: ATENCIÓN 20 vendedores para producto gran consumo con camioneta pickup. Tel 301020, 20_2: Empresa necesita 20 personas para tareas de porteria y serenos. Se requiere buena presencia. Edad 30 a 55 años. Brandzen 1964 ap 513, 20_3: Empresa en expansión solicita 20 jóvenes entre 18 y 27 años. Buena presencia. Sueldo más incentivos. Soriano 826 piso 6}</t>
  </si>
  <si>
    <t>500; 500</t>
  </si>
  <si>
    <t>{500: Agencia estrella de oro necesita 500 doméstica, 500: agencia manolo necesita 500 domésticas}</t>
  </si>
  <si>
    <t>Se toman en cuenta los avisos solicitando casero o casera. En la medida que hay un intercambio (servicios a cambio de alojamiento) pese a que es no monetario (pero si lo es indirectamente)</t>
  </si>
  <si>
    <t>Avisos que ofrecen venta por catalogo no se toman en cuenta.</t>
  </si>
  <si>
    <t>En dicho relevamiento:</t>
  </si>
  <si>
    <t>Para avisos FEMENINO, MASCULINO, SERVICIO DOMÉSTICO Y OTROS: La cantidad de AVISOS NO se filtra. Se contabilizan TODOS los avisos publicados</t>
  </si>
  <si>
    <t>Para avisos FEMENINO, MASCULINO, SERVICIO DOMÉSTICO Y OTROS: La cantidad de PUESTOS SI se filtra. No tomando en cuenta distribuidores, ofertas laborales sin especificación ("Gane $$$ llame ya!")</t>
  </si>
  <si>
    <t>Para avisos DESTACADOS: La cantidad de avisos SI se filtra. No se contabilizan todos los avisos publicados. Ejemplo: Se filtran los avisos de distribuidores, cursos ofrecidos</t>
  </si>
  <si>
    <t>Para avisos DESTACADOS: La cantidad de puetos laborales se calcula en base a los avisos previamente filtrados.</t>
  </si>
  <si>
    <t>10; 10; 15</t>
  </si>
  <si>
    <t>NO se consideran las ventas por catalogo ni los BIJOU a consigación. Tampoco se consideran los ofrecimiento para ventas de rifas de derecho o economía.</t>
  </si>
  <si>
    <t>No se consideran los avisos para revendedores. Tampoco los que no tienen ninguna especificación como "Atención deseos de trabajar, progresar y ganar dinero en el día. Entrevistas…". NO se toman en cuenta las "changas"</t>
  </si>
  <si>
    <t>18; 15; 10</t>
  </si>
  <si>
    <t>Hay repetidos</t>
  </si>
  <si>
    <t>{20: agencia de marketing solicita 20 promotores. Buena presencia. Ingresos $3500 capacitación previa Eduardo Acevedo 1456, 18: CAMAROGRAFOS TV Abierta/Cable con o sin experiencia a Formación e integración Equipo Productor. (Excelente nivel). Ejido 1391 of 203, 15: Importante empresa seleccionará 15 personas ambos sexos edad 18 a 40. Tel 946479, 10: Necesito 10 chicos y chicas de 18 a 30 años. Tel 295566, 20_2: Seleccionamos 20 personas ambos sexos $2800. Treinta y Tres 1324}</t>
  </si>
  <si>
    <t>No se consideran los viajeros no exclusivos. (cuando se especifique)</t>
  </si>
  <si>
    <t>500; 1000; 500</t>
  </si>
  <si>
    <t>{500: agencia de oro necesito domésticas, 1000: Agencia Anamar necesita domésticas, 500_2: agencia manolo necesita domésticas}</t>
  </si>
  <si>
    <t>{70: Atención seleccionamos urgente 70 personas para diferentes áreas. Trabajo todo el año. Sueldo fijo $1400 más comisiones diarias. Incorporación inmediata. Experiencia no excluyente. Por entrevistas Tel 948972}</t>
  </si>
  <si>
    <t xml:space="preserve">Para avisos DESTACADOS se consideran los llamados de la armada </t>
  </si>
  <si>
    <t>Se observan repetidos tanto en la misma sección en el correr del mes (femenino, masculino, servicio doméstico, destacados) como en el misma gallito en diferentes secciones (ej: el mismo aviso en la sección femenino y masculino)</t>
  </si>
  <si>
    <t>llamado de la armada repetido del gallito anterior (7 especialidades ofrecidas)</t>
  </si>
  <si>
    <t>{9: Administración Médica IEDICME. Secretarias médicos 9 cupos. Dpto Capacitación. Aspirantes sin experiencia 17 a 45 años. Ejido 1391}</t>
  </si>
  <si>
    <t>Obs 5+puestos</t>
  </si>
  <si>
    <t>{20: Agencia de marketing solicita 20 promotoras. Buena presencia. Ingresos $3500. Capacitación previa. Eduardo Acevedo 1456, 10: Fabrica de confecciones necesita 10 maquinistas . Juan Cabal 2617, 10: Necesito 10 chicas y chicos de 18 a 30 años. Tel 295566, 20_2: Taller de confecciones necesita 20 maquinistas para prendas de paño para exportación. Martinez Nieta 5544 esq Ombú, 15: 15 jóvenes con afán de superación. Tel 946421. De inmediato}</t>
  </si>
  <si>
    <t>{9: Administración Médica IEDICME. Secretarias médicos 9 cupos. Dpto Capacitación. Aspirantes sin experiencia 17 a 45 años. Ejido 1391, 7: Admitimos 7 chicos y chicas de 18 a 30 años. Tel 244871, 5: Agencia de trabajo solicita 5 chicas entre 18 y 30 años para Heladeria. Julian Laguna 4422 bis, 5_2: Importante empresa selecciona 5 personas pra tareas de asesoramientos...Rio Branco 1295, 6: Importante empresa selecciona 6 personas para su departamento de comercialización..25 a 45 años...Ingresos $4000..Tel 915759}</t>
  </si>
  <si>
    <t>{20: agencia de marketing solicita 20 promotoras. Buena presencia. Ingresos $3500. Capacitación previa. Eduardo Acevedo 1456, 20_2: Empresa en Expansión solicita 20 jóvenes entre 18 y 27 años. Sueldo más incentivos. Soiano 826 piso 6, 10: Oportunidad empresa 1er nivel selecciona 10 vendedoras. Carta a correo central C.I 1.192.565-5}</t>
  </si>
  <si>
    <t>{20: abrimos hoy 20 vendedores jóvenes M y F. $3500. 18 Julio 1046, 7: Admitimos 7 chicos y chicas de 18 a 30 años. Tel 244871, 20_2: Agencia de marketing solicita 20 promotores. Buena presencia. $3500. Capacitación previa. Eduardo Acevedo 1456, 20_3: Empresa en expansión solicita 20 jóvenes entre 18 y 27 años. Sueldo más incentivos. Soriano 826 piso 6, 6: Importante empresa de plaza selecciona 6 personas para su departamento de comercialización. Imprescindible excelente presencia y óptimo nivel cultural. Edad 25 a 45 años. Ingresos en el orden de los $4000. Dedicación full time. Tel 915759 Tel 984952. Tel 923195, 8: Jóvenes (8) de 16 a 21 años. Brandzen 1984 piso 9 oficina 15, 9: Visitadores médicos, laboratorios especialidades farmacéuticas e intrumental (9 cupos) preparación CIVIMU. Ejido 1391 of 203, 18: Camarografos TV Abierta/Cable con o sin experiencia a formación e integración Equipo Productor (Excelente Nivel). Ejido 1391 of 203}</t>
  </si>
  <si>
    <t>500; 1000; 600</t>
  </si>
  <si>
    <t>NO se incluyen CORREDORES (Brokers)</t>
  </si>
  <si>
    <t>NO se incluyen ofertas de representación</t>
  </si>
  <si>
    <t>SE incluyen los vendedores viajeros</t>
  </si>
  <si>
    <t>llamado de la armada repetido del gallito anterior (7 especialidades ofrecidas, 7 puestos considerados)</t>
  </si>
  <si>
    <t>1000; 600; 100</t>
  </si>
  <si>
    <t>{9: Administración medica IEDICME. Secretarias médicos 9 cupos. Dpto Capacitación. 17 a 45 años. Ejido 1391, 5:Asesoras/Supervisoras. Nueva linea de cosméticos y perfumes. Tel 413509, 20: Fabrica de camisas Richmond necesita 20 maquinistas. Andes 1265, 8: Importadora selecciona jóvenes hasta 25 años ambos sexos. Colonia 1628, 50: Modelos ambos sexos. 2 a 60 años sin experiencia. Comerciales TV Promociones Catalogos desfiles. Tel 09421299, 30: Promoción y marketing gran oportunidad. 30 personas de 17 a 28 años. Tel 305707}</t>
  </si>
  <si>
    <t>{30: Ahora para desocupados gran oportunidad. 30 personas de 17 a 28 años. Tel 305707, 18: Camarográfos TV abierta/Cable con o sin experiencia a formación e integración equipo productor. Ejido 1391 of 203, 5: Empresa selecciona 5 jóvenes para su Dpto de comercialización mayores 21 años ambos sexos. Mercedes 1564, 9: Visitadores Médicos. Laboratorios Especialidades farmacéuticas e instrumental. Preparación CIVIMU. Ejido 1391 of 203}</t>
  </si>
  <si>
    <t>1000; 600; 500</t>
  </si>
  <si>
    <t>{10: Empresa en plena expansión necesita 10 vendedores mayores 20 años zonas montevideo canelones maldonado. Poste restante C.I 3.160.504-5}</t>
  </si>
  <si>
    <t>10; 10; 18</t>
  </si>
  <si>
    <t>{5: Asesoras/Supervisoras. Nueva linea de cosméticos y perfumes. Tel 413509, 9: una aguja.doble aguja. Overloquista. Triplistas. Carteristas. Pretinadoras. Atracadoras. Chequeadora. Prolijadora. Jeans y camiseria. Manual Melendez 3938 y R Hortiguera, 20: Buscamos integrar a nuestra empresa 20 chicos y chicas enérgicos educados decididos simpaticos entre 18 y 35 años muy buena presencia y con ganas de progresar. Tel 244871, 10: Distribuidora seleciona 10 jóvenes hasta 25 años ambos sexos buena presencia buen sueldo. Colonia 1628, 20_2: Empresa en expansión solicita 20 jóvenes entre 18 y 27 años. Sueldo más incentivos. Soriano 826 piso 6, 6: Fabrica de remeras necesita 6 Visteras para remeras. Paraguay 2384, 10_2: Guia de turismo sin experiencia previa capacitación. Tel 308831. Tel 308867, 30: Marketing gran oportunidad personas de 17 a 28 años. Tel 305707, 50: Modelos ambos sexos. 2 a 60 años sin experiencia. Comerciales TV Promociones Catalogos desfiles. Tel 09421299, 6: 4 overlokistas y 2 collaretistas, 18: Secretarias médicos 17 a 45 años. Consultorios-Laboratorios-Mutual. Ejido 1391 piso 2}</t>
  </si>
  <si>
    <t>18; 15; 10; 10</t>
  </si>
  <si>
    <t>20; 27; 20; 20</t>
  </si>
  <si>
    <t>{18: Aspirantes a visitadores médicos formación IEDICME. Ejido 1391 piso 2, 15: personas con mucha energía para comenzar de inmediato. Tiempo completo. Tel 946421, 20: Buscamos integrar a nuestra empresa chicos y chicas enérgicos educados decididos simpáticos entre 18 y 35 años de muy buena presencia y con ganas de progresar. Tel 244871, 27: Camarografos TV Abierta/Cable. Aspirantes sin experiencia  formación videomovie. Ejido 1391 piso 2, 10: Empresa de servicio con actividad única en el país. Selecciona personas con estudios secundarios completos exigimos buena presencia y capacitación. Sueldo y comisiones full time. Tel 480582, 20_2: Empresa en expansión solicita jóvenes entre 18 y 27 años buena presencia. Sueldo más incentivos. Soriano 826 piso 6, 30 Gran oportunidad para desocupados de 17 a 28 años ambos sexos. Tel 305707, 10: Guía de turismo sin experiencia previa capacitación. Tel 308831. Tel 308867, 20: Seleccionamos 20 personas. Sueldo $2900 ambos sexos. Tel 948972}</t>
  </si>
  <si>
    <t>{20: Organización no gubernamental provee 20 cupos para encuestadoras domiciliarias. Plaza independencia 842 Piso 6 escritorio 606, 10: Rincon Club Club vacacional. selecciona los mejores ejecutivos de ventas de plaza, 10_2: vendedores. Trabajo temporario. 18 de julio 1474 piso 11, 20_2: 10 promotores y 10 vendedores. Sueldo comisiones e incentivos}</t>
  </si>
  <si>
    <t>15; 13; 10; 15; 10</t>
  </si>
  <si>
    <t>{15: Esturion de Montoya International resort selecciona promotoras para Montevideo y Punta del este, 20: 5 encimadores 5 tizadores 5 cortadores 5 personas para depósito, 13: Convenio UTU - BPS no especifica la cantidad de puestos pero si las especialidades. Seguramente son muchos más puestos, 10: vendedores 18 de julio 1474 piso 11, 15_2: 15 puestos especificados por MULTIAHORRO para nueva sucursal, 10_2: 10 mejores ejecutivos de ventas. Rincon club club vacacional}</t>
  </si>
  <si>
    <t>Octubre de 1996 AUSENTE</t>
  </si>
  <si>
    <t>{10: sinergistas. Tiendas Montevideo. 18 Julio 1088 esquina Paraguay, 30: 10 encimadores/cortadores 10 chicas para depósito 10 vendedores. Fabrica de Jeans marca internacional. Constitución 2143 bis, 50: Stavros Moyal y Asociados para Importante grupo industrial dedicado a elaboración y distribución de productos de consumo masivo seleccionará para la apertura de su centro de distribución. 50 personas para su area de ventas. vendedores distribuidores merchandisers promotores y repositores. Paysandú 935 esq Rio Branco, 10_2: jóvenes para realizar tareas de cadetería. 18 de julio 1474 piso 11}</t>
  </si>
  <si>
    <t>{30: Importante firma de plaza incorpora para asesoramiento. 18 a 30 años. Tel 629175, 10: Rincon Club Club vacacional selecciona promotoras. Chicas 20 a 28 años. Tel 714993, 10_2: Telemarketers Rincon Club Club Vacacional. Tel 714993}</t>
  </si>
  <si>
    <t>1ra semana Diciembre 1996 AUSENTE</t>
  </si>
  <si>
    <t>17; 18</t>
  </si>
  <si>
    <t>{17: 2 administrativos 2 recepcionistas 2 baby sitters 2 mozos. 4 hombres y 5 mujeres con estudios universitarios para relaciones públicas. Empresa lider en turismo internacional Punta del Este. Gorlero 943 Punta del Este, 18: 5 vendedores 3 encargados 10 chicas para depósito. Constitución 2133}</t>
  </si>
  <si>
    <t>{86: 40 hombres y mujeres para contacto por teléfono. 20 vendedores (liners) para Punta del Este. 20 vendedores para Montevideo. 6 supervisores (closers). AMITRA RESORTS, 20: personal masculino para puesto seguro. Trabajo todos los días y todo tiempo. Beneficios sociales inmediatos uniformes adelanto sobre sueldo pagos en fecha remuneración extraordinaria. Gabriel Pereira 3081, 10: staff de ventas hombres o mujeres 25 a 40 años. Solanas Forest Resort. Pedro F Berro 833, 10_2: 4 hombres y 5 mujeres U$S 2500 al mes. Promotoras U$S 1500 al mes. Empresa lider en Turismo Internacional para su centro de Punta del Este}</t>
  </si>
  <si>
    <t>{14: Representantes de ventas. Importante empresa internacional. Sueldo y comisiones. 18 de julio 1787 bis of 501, 130: 70 limpiadoras 40 auxiliares de servicio (sexo femenino) 20 vidrieros. Urgente necesitamos para trabajo estable todo el año. Emilia Pardo Bazan 2198}</t>
  </si>
  <si>
    <t>24; 20</t>
  </si>
  <si>
    <t>{24: Dirección Nacional de Sanidad de las Fuerzas Armadas. 13 alfereces médicos 3 alfereces odontólogos 2 alfereces químicos farmacéuticos 6 alféreces Nurses, 20: 20 señoritas 25 a 35 años. Comercio lider en Maldonado. Joaquín Requena 1174}</t>
  </si>
  <si>
    <t>Octubre</t>
  </si>
  <si>
    <t>Año</t>
  </si>
  <si>
    <t xml:space="preserve">Mes </t>
  </si>
  <si>
    <t>Diciembre</t>
  </si>
  <si>
    <t>Fecha Inicio</t>
  </si>
  <si>
    <t>Fecha Fin</t>
  </si>
  <si>
    <t>Gallito nro (mes)</t>
  </si>
  <si>
    <t>todos</t>
  </si>
  <si>
    <t>{21: 1 ingeniero industrial y 20 técnicos recibidos en electrónica. MANPOWER. Boulevard Artigas 2003, 10: Expertos en RRPP mayor 25 años. Hotel Horacio Quiroga. Solano Antuña 2888, 40: 20 sinergistas y 20 doble aguja. Industria de la vestimenta. Juan C.Patron 1861 e Inca}</t>
  </si>
  <si>
    <t>Incluye 7 puestos (en 1 aviso) de la Armada</t>
  </si>
  <si>
    <t>{10: 3 sección costura 3 sección corte y 4 sección terminación. WELCOLAN S.A. Vera 2688, 10_2: Staff de ventas hombres o mujeres 25 a 40 años. Solanas Forest Resort. Pedro F Berro 833}</t>
  </si>
  <si>
    <t>{10: auxiliares de servicios suplentes. Hombres 25 a 40 años Mujeres 30 a 40 años. MUTUALISTA. Casilla de correo 6902}</t>
  </si>
  <si>
    <t>avisos</t>
  </si>
  <si>
    <t>avisos_filtro</t>
  </si>
  <si>
    <t>{20: Maquinistas especializadas en paño y jeans. Fabrica de confecciones. Juan Cabal 2617, 10: Staff de ventas. Solanas Forest Resort. Pedro F Berro 833 Montevideo, 40: 20 sinergistas y 20 doble aguja. Industria de la Vestimenta. Juan C Patron 1861}</t>
  </si>
  <si>
    <t>10; 15; 15</t>
  </si>
  <si>
    <t>24; 21</t>
  </si>
  <si>
    <t>{10: staff de ventas. Solanas Forest Resort. Pedro F Berro 833 Montevideo, 24: 10 telemarketers 10 promotoras de stand 4 supervisoras. Solanas Forest Resort. Pedro F Berro 833 Montevideo, 15: promotores/vendedores. Moto Club. Marcelino Sosa 2874, 15_2: Peones. Zona La teja y alrededores .Carlos Ma Ramírez 758, 21: 20 señoritas para tareas de censos 1 persona dedicación exclusiva. Empresa Uruguaya en  desarrollo. San Jose 1409}</t>
  </si>
  <si>
    <t>{23: Profesores titulares y ayudantes para distintas materias específicadas. Cemtrp de Diseño Industrial. Miguelete 1825}</t>
  </si>
  <si>
    <t>{25: 15 promotoras 10 telefonistas. Imagen. Tel 708099, 10: tareas administrativas.  Tel 931773 - 099630159, 15: Ejecutivos de venta. Rincón Club - Club Vacacional, 15_2: personas para apertura de sucural en Rivera. Empresa Multinacional. Tel 720418}</t>
  </si>
  <si>
    <t>15; 10; 10</t>
  </si>
  <si>
    <t>{15: Ejecutivos de ventas. Rincón Club - Club Vacacional. Tel 720462, 20: guardias. ASECO. M C Martinez 3070, 10: Expertos en RRPP. Hotel Horacio Quiroga. Solano Antuña 2888, 35: 20 maquinistas 15 operarias de mano y plancha. Exportador. Uruguay 802/814. Tel 930311, 10_2: Telemarketers. Solanas Forest Resort. Pedro Berro 833}</t>
  </si>
  <si>
    <t>{11: 1 secretaria junior 1 secretaria senior 1 adm contable 3 telefonistas 5 cadetes, 18: Distintos puestos especificados. Importante empresa de confección. Carabelas 3283, 20; guardias. ASECO. M C Martinez 3070}</t>
  </si>
  <si>
    <t>10; 15; 10</t>
  </si>
  <si>
    <t>{10: promotoras. Solanas Forest Resort. Pedro Berro 833, 35: varias areas. Empresa lider abre en Uruguay. Tel 946599, 15: Ejecutivos de ventas. Rincón club - Club vacacional. Tel 720462, 10_2: asesores en área de la salud. Cambre Producciones. Tel 244341, 20: guardias. ASECO. M C Martinez 3070}</t>
  </si>
  <si>
    <t>10, 11; 15; 11; 15</t>
  </si>
  <si>
    <t>{10: staff de ventas. Empresa Internacional. Pedro Berro 833, 11: Diversos puestos especificados. Manpower. Boulevard Artigas 2003, 15: Ejecutivos de ventas. Rincón Club - Club Vacacional. Tel 720462, 11_2: 10 administrativas 1 vendedor. Agraciada 4132, 15_2: promotoras para Holiday on Ice. Rincón Club - Club Vacacional. Tel 708099, 45: varias areas. Nuevas sucursales. Tel 946599}</t>
  </si>
  <si>
    <t>Marzo</t>
  </si>
  <si>
    <t>{10: overlockistas. Industria Exportadora de confecciones. Miguelete 1512, 20: Asesores Previsionales. Integración AFAP. Miguelete 2404, 20: guardias. ASECO. M C Martinez 3070, 40: varias areas. Nuevas sucursales. Tel 946599}</t>
  </si>
  <si>
    <t>148; 60; 63</t>
  </si>
  <si>
    <t>15; 17; 15; 12</t>
  </si>
  <si>
    <t>{45: entusiasmo dinamismo inquietud. Abrimos 4 sucursales. Tel 946599, 148: peones para barrido y recolección de residuos 127 hombres 21 mujeres. Intendencia Municipal de Montevideo. Atrio principal del palacio municipal, 15: Ejecutivos de venta. Rincon Club. Tel 720462, 17: Distintos puestos. Multi ahorro - Nueva Sucursal. Jose Belloni 4393, 15_2: Telemarketers. Solanas Emprendimientos. Pedro Berro 833, 60: 30 oficialas de recta 20 medias oficialas 10 aprendizas. Empresa de la confección. Minas 1036, 63: 20 operarios 2 instaladores electricos 10 peones 10 reponedores 3 auxiliares de máquinas 3 auxiliares de depósito 15 técnicos recibidos en electrónica. Manpower. Boulevard Artigas 2003, 12: varios puestos detallados. Manpower. Boulevard Artigas 2003}</t>
  </si>
  <si>
    <t>15; 15</t>
  </si>
  <si>
    <t>{20: maquinistas. - . Tel 099616176, 15: promotoras. Empresa Consultora. Tel 720462 - 704310, 15_2: Ejecutivos de venta. Rincón Club. Tel 720462}</t>
  </si>
  <si>
    <t>10; 15; 10; 13</t>
  </si>
  <si>
    <t>{10: maquinistas para sacos. Arwest Ltda. Con Carrasco 5222, 40: 20 sinesgistas 20 doble aguja. Industria de la vestimenta. Juan C patron 1861, 15: ejecutivos de venta. Rincon Club. Tel 720462, 10_2: vendedores. Hotel Horacio Quiroga. Solano Antuña 2888, 13: puestos varios. Grupo inversor Internacional - promoción y venta nuevo producto. Hotel Balmoral - Sala VIP}</t>
  </si>
  <si>
    <t>10; 10; 11; 15; 15; 10</t>
  </si>
  <si>
    <t>{10: vendedores. Importante firma internacional. CI 1874969-4 Correo Central, 20: guardias. Supervisores Selecciona. Porongos 3037, 10_2: telemarketers. Solanas Emprendimientos. P Berro 833, 11: 10 telemarketers 1 supervisor de TLMK. Esturion de Montoya - Resort. Pedro Berro 1077, 15: Ejecutivos de Venta. Rincon Club - Club Vacacional. Tel 704310, 15: Promotoras. Rincon Club - Club vacacional. Tel 720462, 10_3: maquinistas operarias de mesa y mano. Arwest Ltda. Cno Carrasco 5222 Tel 551448/49}</t>
  </si>
  <si>
    <t>{10: maquinistas - Operarias de mesa y mano. Arwest Ltda. Con Carrasco 5222, 40: 20 ejecutivos de venta 20 promotoras. Rincon Club - Ciudad de Rivera. Tel 720462, 20: guardias. Supervisores Selecciona. Porongos 3037, 12: Estudiantes - Estación Nafta Pocitos. Jorge Friedman y Asociados. 18 Julio 1474 piso 11}</t>
  </si>
  <si>
    <t>13; 18</t>
  </si>
  <si>
    <t>{13: varios puestos especificados. Curtiembre vacuno lanar. 18 de julio 2208 of 106, 18: 10 alferes médicos 2 alferes químicos farmaceútico 6 alferes nurses. Fuerzas Armadas. 8 de octubre 3050, 20: guardias. Supervisores Selecciona. Porongos 3037}</t>
  </si>
  <si>
    <t>PREFERIBLE CONTABILIZAR TODOS LOS AVISOS QUE ESPECIFICAN VARIOS PUESTOS SIN METERLOS EN +10 +20…Ya que son más específicos.</t>
  </si>
  <si>
    <t>{10: Promotoras. Empresa en expansión. Duvimioso Terra 1577, 15: varios puestos especificados. Jorge Friedman y Asociados. 18 de Julio 1474 piso 11, 10_2: maquinistas. Empresa exportadora confección. Tomas Gomensoro 2911}</t>
  </si>
  <si>
    <t>{20: guardias. Supervisores Selecciona. Porongos 3037}</t>
  </si>
  <si>
    <t>{20: oficiales electricistas. NA . Emilia Pardo Bazan 2198}</t>
  </si>
  <si>
    <t>{15: jovenes. Estadio de la diversión. Miguelete 1933}</t>
  </si>
  <si>
    <t>{25: 10 promotoras - 15 telemarketers. Solanas Emprendimientos. Pedro Berro 833}</t>
  </si>
  <si>
    <t>10; 13; 15; 10</t>
  </si>
  <si>
    <t>{10: telemarketers. Esturion de Montoya International Resort. Pedro Berro 1077, 13: varios puestos docentes. Instituto de Enseñanza. Santiago de Chile 1322, 15: Promotoras/Vendedoras. Importante Empresa Internacional. Canelones 1157, 10_2: Promotoras. La Calera Estancia Hosteria. Rambla O'giggins 5315}</t>
  </si>
  <si>
    <t>{15: promotoras.  Empresa consultora. Tel 715786 - 716542}</t>
  </si>
  <si>
    <t>Se consideraron 8 puestos de la armada</t>
  </si>
  <si>
    <t>{15: vendedoras. Empresa Internacional.  Canelones 1157, 15_2: promotoras. Rincón club - Club vacacional. Tel 715786 - 716542, 50: 30 promotoras de venta - 20 telemarketers. Hotel Melia International Resort. Canning 2535}</t>
  </si>
  <si>
    <t>{20: 6 promotoras - 10 telemarketers - 4 supervisores. Solanas Forest Resort. Pedro Berro 833, 20_2: guardias. Supervisores Incorpora. Porongos 3037, 30: promo-vendedoras. Marketing promocional RRHH. Eduardo Acevedo 1464 bis 1001}</t>
  </si>
  <si>
    <t>Mecanismo contabilización de Avisos Destacados:</t>
  </si>
  <si>
    <t>1. Se cuentan todos los avisos sin discriminar ninguno</t>
  </si>
  <si>
    <t>2. Se cuentan solamente los avisos que NO se toman en cuenta (ver arriba ejemplos)</t>
  </si>
  <si>
    <t>3. Se restan los avisos #paso1-#paso2 = avisos filtrados</t>
  </si>
  <si>
    <t>4. Se cuentan los puestos publicados en cada aviso destacado (sobre el conjunto de los avisos filtrados), se suman en dos totales:</t>
  </si>
  <si>
    <t>El primer total incluye todos los avisos destacados (filtrados) que publican menos de 10 puestos laborales</t>
  </si>
  <si>
    <t>El segundo total incluye todos los avisos destacados (filtrados) que publican 10 o más puestos laborales</t>
  </si>
  <si>
    <t>La cantidad de puestos totales es la suma de ambas columnas</t>
  </si>
  <si>
    <t>1 aviso con 10 puestos a discusión</t>
  </si>
  <si>
    <t>{15: ejectuviso de venta. Rincón club - Club vacacional. Tel 704310 - 720462, 20: guardias. Supervisores Selecciona. Porongos 3037, 15_2: promotoras. Rincón Club - Club Vacacional. Tel 715786 - 716542}</t>
  </si>
  <si>
    <t>Básicamente NO se incluye ninguna oferta que de a entender que se busca a alguien que trabaje de forma independiente. NO se han incluido los vendedores no exclusivos pese a que los mismos son llamados "Vendedores de plaza" y están contemplados en la ley . ESTO ES PLAUSIBLE DE CORREGIRSE</t>
  </si>
  <si>
    <t>{20: 10 guardias - 10 vigilantes. Supervisores Selecciona. Porongos 3037, 20: 10 promotoras - 10 telemarketers. Solanas Forest Resort. Pedro Berro 833, 10: puestos varios. Curtiembre. Guayabo 1772}</t>
  </si>
  <si>
    <t>15; 19</t>
  </si>
  <si>
    <t>{20: trabajo en fábrica. Zambra. Guanahani 2047, 15: promotores de venta. Hotel Melia. Canning 2535, 19: 15 ejecutivos de venta - 3 recepcionistas/administrativas 1 mozo. Royal Holiday Club. Tel 431052 - 402663}</t>
  </si>
  <si>
    <t>20; 25</t>
  </si>
  <si>
    <t>{20: trabajo en fábrica. Zambra . Guanahani 2047, 25: 10 telemarketers - 15 promotores de venta. Solanas Forest Resort. Pedro Berro 833, 15: 12 promotores - 3 closers. Solanas Emprendimientos. Tel 099666275}</t>
  </si>
  <si>
    <t>25; 20</t>
  </si>
  <si>
    <t>{10: Telemarketers. Esturion de Montoya International Resort. Pedro Berro 1077, 25: 15 telemarketers 10 promotoras de stand. Solanas Resort. Pedro Berro 833, 56: 10 liners 4 closers 40 telemarketers 2 supervisores. Viva Vacation Club. Boulevard España 2689, 20: guardias. Supervisores Selecciona. Porongos 3037}</t>
  </si>
  <si>
    <t>10; 10; 10; 16; 10</t>
  </si>
  <si>
    <t>{10: vendedores. Empresa lider en comunicaciones. Paraguay 1373, 10_2: credito al consumo. - . Correo Central Bs As 451 - CI 3682921-8, 10_3: jóvenes. Empresa vinculada al Mercosur. Tel 244341, 16: estudiantes. Envasadora de Alimentos. 18 Julio 1474 piso 11, 10_4: Operarias de mano. Jeans. Cerrtio 677, 20: trabajos en fábrica. Zambra . Guanahani 2047}</t>
  </si>
  <si>
    <t>{20: vendedores promotores. Productos Finanieros. Plaza Cagancha 1145 piso 6, 11: puestos varios. Opencor S.A San Martin 2778}</t>
  </si>
  <si>
    <t>{15: ejecutivos de venta. Royal Holiday Club. Tel 431052 - 402663}</t>
  </si>
  <si>
    <t xml:space="preserve">Septiembre </t>
  </si>
  <si>
    <t>Obs</t>
  </si>
  <si>
    <t>El gallito esta, pero le faltan páginas. Los avisos masculinos están solo una parte, los femeninos no están. Opté por tomarlo como dato faltante.</t>
  </si>
  <si>
    <t>16; 11; 10; 10</t>
  </si>
  <si>
    <t>{16: varios puestos especificados. Manpower. Boulevard Artigas 2003, 11: telemarketers. Empresa de servicios. Casilla Correo 3801817-6, 10: vendedores. Empresa Internacional. Casilla de Correo 289, 10: jovenes. Empresa vinculada al mercosur. Tel 244341, 24: 2 recepcionistas - 4 encuestadoras - 4 telemarketers - 4 vendedores - 10 promotoras. - . Vazquez 1412}</t>
  </si>
  <si>
    <t>{10: vendedores. Estudio b. 18 de julio 1710 local 27 y 28, 25: promotoras. Banco Argentino. Juan Benito Blanco 783}</t>
  </si>
  <si>
    <t>No se toman en cuenta vendedores independientes (son pocos los que lo especifican)</t>
  </si>
  <si>
    <t>10; 10; 12; 15</t>
  </si>
  <si>
    <t>{10: vendedores. Empresa vinculada al mercosur. Tel 244341 - 703965, 10: vigilantes. Empresa primer nivel. Colonia 2268, 12: puestos varios. Price Waterhouse. Cerrito 461 piso 1, 15: Telemarketers. Solanas. Pedro Berro 833}</t>
  </si>
  <si>
    <t>{80:  Traductores Bilingues. Unión Europea - Mercosur. Disponibilidad plena días 3,4,5 diciembre de 1997. Tel 9023402 int 109, 28: 18 telemarketers - 10 promotoras. Hotel Melia. Canning 2535, 45: 20 promotores (todo el año) 25 promotores (temporada). Solanas Emprendimientos. Tel 099666275, 10: jovenes- Empresa Internacional de Servicios. Tel 2044341}</t>
  </si>
  <si>
    <t>45; 41</t>
  </si>
  <si>
    <t>{45: 20 promotores 25 promotores (solo temporada). Solanas Emprendimientos. Tel 099666275, 30: ejecutivos de venta. Royal Holiday Club. Tel 4031052 - 4002663, 18: 15 promotoras 3 recepcionistas. Holding Empresarial. Benito Blanco 780, 10: representantes de venta. Organización internacional (consultora PRONOVA). 18 de Julio 1787 bis of 501, 41: 15 guardias - 2 supervisores deportivos - 16 animadores - 1 responsable 6 animadores estudiantes 1 electrotécnico}</t>
  </si>
  <si>
    <t>15; 10</t>
  </si>
  <si>
    <t>{15: ejecutivos de venta.Rincón club vacacional. Tel 7114860, 10: vendedores. CGL. 18 julio 1710 loc 27 y 28, 100: promotores. Servicio de salud panamericano. Jose Belloni 4900}</t>
  </si>
  <si>
    <t>11; 15</t>
  </si>
  <si>
    <t>{50: sexo femenino. Arco Iris Ltda. Juncal 1431 Esc 304, 11: cadete 3 aux de ventas 5 merchandiser 1 recepcionista 1 secretaria, 15: promotoras. Rincón Club. Tel 7116542}</t>
  </si>
  <si>
    <t>30; 30</t>
  </si>
  <si>
    <t>{100: promotoras. Gasala S.A. Av Burgues 3844, 30: Guardias. ASECO. M C Martinez 3070, 30_2: ejecutivos de venta. Royal Holiday Club. Tel 4031052}</t>
  </si>
  <si>
    <t>{30: Guardias. Aseco. M C Martinez 3070, 25: 10 promotores estables 15 promotores temporada. Solanas Emprendimientos. Pedro Berro 833, 15 promotoras. Solanas. Pedro Berro 833, 15_2: 10 promotoras 5 vendedoras. Quebrada del castillo. Solano Antuña 2771}</t>
  </si>
  <si>
    <t>30; 30; 30</t>
  </si>
  <si>
    <t>{30: ejecutivos de venta. Royal Holiday Club. TEL 4031052, 15: Ejecutivos de venta. Rincón club, 100: promotoras. Gasala S.A. Burgues 3844, 30_2: guardias. ASECO. M C Martinez 3070, 30: promotoras. Empresa de Crédito. Tacuarembo 1432 o Agraciada 4111, 25: 15 telemarketers 10 promotoras. SOLANAS. Pedro Berro 833, 40: guardias. Wackenhut Uruguay S.A. Cufre 2320}</t>
  </si>
  <si>
    <t>{32: suplentes médicos 20 medicina general 6 técnicos registros 6 nutricionistas. Circulo Católico. Minas 1250, 15: promotoras. Rincón Club. Tel 7116542, 15_2: Ejecutivos de venta. Rincón Club. Tel 7120462, 70: vigilantes 50 hombres 20 mujeres. Empresa Seguridad. Tel 2003263}</t>
  </si>
  <si>
    <t>{50: vigilantes. Empresa de Seguridad. J Juarez 3533}</t>
  </si>
  <si>
    <t>puestos_10</t>
  </si>
  <si>
    <t>puestos_20</t>
  </si>
  <si>
    <t>puestos_30</t>
  </si>
  <si>
    <t>puestos_40</t>
  </si>
  <si>
    <t>puestos_50</t>
  </si>
  <si>
    <t>totales_10_50</t>
  </si>
  <si>
    <t>total_puestos</t>
  </si>
  <si>
    <t>Obs_10_puestos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</si>
</sst>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10" workbookViewId="0">
      <selection activeCell="A31" sqref="A31"/>
    </sheetView>
  </sheetViews>
  <sheetFormatPr baseColWidth="10" defaultRowHeight="14.25" x14ac:dyDescent="0.45"/>
  <cols>
    <col min="1" max="1" width="148.06640625" bestFit="1" customWidth="1"/>
  </cols>
  <sheetData>
    <row r="1" spans="1:1" x14ac:dyDescent="0.45">
      <c r="A1" t="s">
        <v>133</v>
      </c>
    </row>
    <row r="3" spans="1:1" x14ac:dyDescent="0.45">
      <c r="A3" t="s">
        <v>134</v>
      </c>
    </row>
    <row r="4" spans="1:1" x14ac:dyDescent="0.45">
      <c r="A4" t="s">
        <v>150</v>
      </c>
    </row>
    <row r="5" spans="1:1" x14ac:dyDescent="0.45">
      <c r="A5" t="s">
        <v>135</v>
      </c>
    </row>
    <row r="6" spans="1:1" x14ac:dyDescent="0.45">
      <c r="A6" t="s">
        <v>137</v>
      </c>
    </row>
    <row r="7" spans="1:1" x14ac:dyDescent="0.45">
      <c r="A7" t="s">
        <v>142</v>
      </c>
    </row>
    <row r="8" spans="1:1" x14ac:dyDescent="0.45">
      <c r="A8" t="s">
        <v>151</v>
      </c>
    </row>
    <row r="9" spans="1:1" x14ac:dyDescent="0.45">
      <c r="A9" t="s">
        <v>147</v>
      </c>
    </row>
    <row r="10" spans="1:1" x14ac:dyDescent="0.45">
      <c r="A10" t="s">
        <v>146</v>
      </c>
    </row>
    <row r="11" spans="1:1" x14ac:dyDescent="0.45">
      <c r="A11" t="s">
        <v>154</v>
      </c>
    </row>
    <row r="12" spans="1:1" x14ac:dyDescent="0.45">
      <c r="A12" t="s">
        <v>199</v>
      </c>
    </row>
    <row r="13" spans="1:1" x14ac:dyDescent="0.45">
      <c r="A13" t="s">
        <v>200</v>
      </c>
    </row>
    <row r="15" spans="1:1" x14ac:dyDescent="0.45">
      <c r="A15" t="s">
        <v>143</v>
      </c>
    </row>
    <row r="16" spans="1:1" x14ac:dyDescent="0.45">
      <c r="A16" t="s">
        <v>148</v>
      </c>
    </row>
    <row r="17" spans="1:1" x14ac:dyDescent="0.45">
      <c r="A17" t="s">
        <v>144</v>
      </c>
    </row>
    <row r="18" spans="1:1" x14ac:dyDescent="0.45">
      <c r="A18" t="s">
        <v>149</v>
      </c>
    </row>
    <row r="19" spans="1:1" x14ac:dyDescent="0.45">
      <c r="A19" t="s">
        <v>217</v>
      </c>
    </row>
    <row r="20" spans="1:1" x14ac:dyDescent="0.45">
      <c r="A20" t="s">
        <v>226</v>
      </c>
    </row>
    <row r="21" spans="1:1" x14ac:dyDescent="0.45">
      <c r="A21" t="s">
        <v>316</v>
      </c>
    </row>
    <row r="22" spans="1:1" x14ac:dyDescent="0.45">
      <c r="A22" t="s">
        <v>227</v>
      </c>
    </row>
    <row r="23" spans="1:1" x14ac:dyDescent="0.45">
      <c r="A23" t="s">
        <v>228</v>
      </c>
    </row>
    <row r="24" spans="1:1" x14ac:dyDescent="0.45">
      <c r="A24" t="s">
        <v>334</v>
      </c>
    </row>
    <row r="26" spans="1:1" x14ac:dyDescent="0.45">
      <c r="A26" t="s">
        <v>189</v>
      </c>
    </row>
    <row r="27" spans="1:1" x14ac:dyDescent="0.45">
      <c r="A27" t="s">
        <v>201</v>
      </c>
    </row>
    <row r="28" spans="1:1" x14ac:dyDescent="0.45">
      <c r="A28" t="s">
        <v>202</v>
      </c>
    </row>
    <row r="29" spans="1:1" x14ac:dyDescent="0.45">
      <c r="A29" t="s">
        <v>203</v>
      </c>
    </row>
    <row r="30" spans="1:1" x14ac:dyDescent="0.45">
      <c r="A30" t="s">
        <v>207</v>
      </c>
    </row>
    <row r="31" spans="1:1" x14ac:dyDescent="0.45">
      <c r="A31" t="s">
        <v>208</v>
      </c>
    </row>
    <row r="32" spans="1:1" x14ac:dyDescent="0.45">
      <c r="A32" t="s">
        <v>212</v>
      </c>
    </row>
    <row r="33" spans="1:1" x14ac:dyDescent="0.45">
      <c r="A33" t="s">
        <v>204</v>
      </c>
    </row>
    <row r="34" spans="1:1" x14ac:dyDescent="0.45">
      <c r="A34" t="s">
        <v>205</v>
      </c>
    </row>
    <row r="35" spans="1:1" x14ac:dyDescent="0.45">
      <c r="A35" t="s">
        <v>216</v>
      </c>
    </row>
    <row r="37" spans="1:1" x14ac:dyDescent="0.45">
      <c r="A37" t="s">
        <v>243</v>
      </c>
    </row>
    <row r="38" spans="1:1" x14ac:dyDescent="0.45">
      <c r="A38" t="s">
        <v>246</v>
      </c>
    </row>
    <row r="40" spans="1:1" x14ac:dyDescent="0.45">
      <c r="A40" t="s">
        <v>294</v>
      </c>
    </row>
    <row r="42" spans="1:1" x14ac:dyDescent="0.45">
      <c r="A42" t="s">
        <v>306</v>
      </c>
    </row>
    <row r="43" spans="1:1" x14ac:dyDescent="0.45">
      <c r="A43" t="s">
        <v>307</v>
      </c>
    </row>
    <row r="44" spans="1:1" x14ac:dyDescent="0.45">
      <c r="A44" t="s">
        <v>308</v>
      </c>
    </row>
    <row r="45" spans="1:1" x14ac:dyDescent="0.45">
      <c r="A45" t="s">
        <v>309</v>
      </c>
    </row>
    <row r="46" spans="1:1" x14ac:dyDescent="0.45">
      <c r="A46" t="s">
        <v>310</v>
      </c>
    </row>
    <row r="47" spans="1:1" x14ac:dyDescent="0.45">
      <c r="A47" t="s">
        <v>311</v>
      </c>
    </row>
    <row r="48" spans="1:1" x14ac:dyDescent="0.45">
      <c r="A48" t="s">
        <v>312</v>
      </c>
    </row>
    <row r="49" spans="1:1" x14ac:dyDescent="0.45">
      <c r="A49" t="s">
        <v>313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baseColWidth="10" defaultRowHeight="14.25" x14ac:dyDescent="0.45"/>
  <cols>
    <col min="1" max="1" width="13.9296875" style="2" bestFit="1" customWidth="1"/>
    <col min="6" max="6" width="28.33203125" bestFit="1" customWidth="1"/>
  </cols>
  <sheetData>
    <row r="1" spans="1:6" x14ac:dyDescent="0.45">
      <c r="A1" s="2" t="s">
        <v>259</v>
      </c>
      <c r="B1" t="s">
        <v>255</v>
      </c>
      <c r="C1" t="s">
        <v>254</v>
      </c>
      <c r="D1" t="s">
        <v>257</v>
      </c>
      <c r="E1" t="s">
        <v>258</v>
      </c>
      <c r="F1" t="s">
        <v>329</v>
      </c>
    </row>
    <row r="2" spans="1:6" x14ac:dyDescent="0.45">
      <c r="B2" t="s">
        <v>280</v>
      </c>
      <c r="C2">
        <v>1996</v>
      </c>
      <c r="D2" s="1">
        <v>35141</v>
      </c>
      <c r="E2" s="1">
        <v>35147</v>
      </c>
    </row>
    <row r="3" spans="1:6" x14ac:dyDescent="0.45">
      <c r="A3" s="2" t="s">
        <v>260</v>
      </c>
      <c r="B3" t="s">
        <v>253</v>
      </c>
      <c r="C3">
        <v>1996</v>
      </c>
    </row>
    <row r="4" spans="1:6" x14ac:dyDescent="0.45">
      <c r="A4" s="2">
        <v>1</v>
      </c>
      <c r="B4" t="s">
        <v>256</v>
      </c>
      <c r="C4">
        <v>1996</v>
      </c>
      <c r="D4" s="1">
        <v>35400</v>
      </c>
      <c r="E4" s="1">
        <v>35406</v>
      </c>
    </row>
    <row r="5" spans="1:6" x14ac:dyDescent="0.45">
      <c r="A5" s="2">
        <v>4</v>
      </c>
      <c r="B5" t="s">
        <v>280</v>
      </c>
      <c r="C5">
        <v>1997</v>
      </c>
      <c r="D5" s="1">
        <v>35512</v>
      </c>
      <c r="E5" s="1">
        <v>35518</v>
      </c>
    </row>
    <row r="6" spans="1:6" x14ac:dyDescent="0.45">
      <c r="B6" t="s">
        <v>328</v>
      </c>
      <c r="C6">
        <v>1997</v>
      </c>
      <c r="D6" s="1">
        <v>35701</v>
      </c>
      <c r="E6" s="1">
        <v>35707</v>
      </c>
      <c r="F6" t="s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tabSelected="1" zoomScaleNormal="100" workbookViewId="0">
      <pane ySplit="1" topLeftCell="A2" activePane="bottomLeft" state="frozen"/>
      <selection pane="bottomLeft" sqref="A1:Q1"/>
    </sheetView>
  </sheetViews>
  <sheetFormatPr baseColWidth="10" defaultRowHeight="14.25" x14ac:dyDescent="0.45"/>
  <cols>
    <col min="1" max="1" width="3.6640625" bestFit="1" customWidth="1"/>
    <col min="2" max="2" width="4.265625" bestFit="1" customWidth="1"/>
    <col min="3" max="4" width="10.19921875" bestFit="1" customWidth="1"/>
    <col min="5" max="5" width="12.265625" bestFit="1" customWidth="1"/>
    <col min="6" max="6" width="18.33203125" bestFit="1" customWidth="1"/>
    <col min="7" max="7" width="6.265625" bestFit="1" customWidth="1"/>
    <col min="8" max="8" width="11.06640625" bestFit="1" customWidth="1"/>
    <col min="9" max="9" width="7.46484375" bestFit="1" customWidth="1"/>
    <col min="10" max="10" width="14.73046875" bestFit="1" customWidth="1"/>
    <col min="11" max="11" width="11.73046875" bestFit="1" customWidth="1"/>
    <col min="12" max="13" width="9.59765625" bestFit="1" customWidth="1"/>
    <col min="14" max="14" width="12.73046875" bestFit="1" customWidth="1"/>
    <col min="15" max="15" width="10.3984375" bestFit="1" customWidth="1"/>
    <col min="16" max="16" width="5.9296875" bestFit="1" customWidth="1"/>
    <col min="17" max="17" width="25.73046875" customWidth="1"/>
    <col min="18" max="18" width="24.6640625" customWidth="1"/>
    <col min="19" max="19" width="25.46484375" customWidth="1"/>
    <col min="20" max="20" width="70.86328125" bestFit="1" customWidth="1"/>
    <col min="22" max="22" width="70.73046875" bestFit="1" customWidth="1"/>
  </cols>
  <sheetData>
    <row r="1" spans="1:23" ht="14.65" thickBot="1" x14ac:dyDescent="0.5">
      <c r="A1" t="s">
        <v>125</v>
      </c>
      <c r="B1" t="s">
        <v>27</v>
      </c>
      <c r="C1" t="s">
        <v>126</v>
      </c>
      <c r="D1" t="s">
        <v>127</v>
      </c>
      <c r="E1" t="s">
        <v>2</v>
      </c>
      <c r="F1" t="s">
        <v>12</v>
      </c>
      <c r="G1" s="4" t="s">
        <v>265</v>
      </c>
      <c r="H1" s="4" t="s">
        <v>266</v>
      </c>
      <c r="I1" s="4" t="s">
        <v>3</v>
      </c>
      <c r="J1" s="3" t="s">
        <v>351</v>
      </c>
      <c r="K1" s="3" t="s">
        <v>352</v>
      </c>
      <c r="L1" s="3" t="s">
        <v>353</v>
      </c>
      <c r="M1" s="3" t="s">
        <v>354</v>
      </c>
      <c r="N1" s="3" t="s">
        <v>355</v>
      </c>
      <c r="O1" s="3" t="s">
        <v>356</v>
      </c>
      <c r="P1" s="3" t="s">
        <v>357</v>
      </c>
      <c r="Q1" s="3" t="s">
        <v>358</v>
      </c>
      <c r="R1" s="3" t="s">
        <v>220</v>
      </c>
    </row>
    <row r="2" spans="1:23" x14ac:dyDescent="0.45">
      <c r="A2">
        <v>13</v>
      </c>
      <c r="B2">
        <v>628</v>
      </c>
      <c r="C2" s="1">
        <v>35064</v>
      </c>
      <c r="D2" s="1">
        <v>35070</v>
      </c>
      <c r="E2" t="s">
        <v>13</v>
      </c>
      <c r="F2" t="s">
        <v>128</v>
      </c>
      <c r="G2">
        <v>98</v>
      </c>
      <c r="H2">
        <v>98</v>
      </c>
      <c r="I2">
        <f>95+9</f>
        <v>104</v>
      </c>
      <c r="J2">
        <v>18</v>
      </c>
      <c r="O2" s="8">
        <f>9+18</f>
        <v>27</v>
      </c>
      <c r="P2" s="8">
        <f>O2+I2</f>
        <v>131</v>
      </c>
    </row>
    <row r="3" spans="1:23" x14ac:dyDescent="0.45">
      <c r="A3">
        <v>13</v>
      </c>
      <c r="B3">
        <v>628</v>
      </c>
      <c r="C3" s="1">
        <v>35064</v>
      </c>
      <c r="D3" s="1">
        <v>35070</v>
      </c>
      <c r="E3" t="s">
        <v>13</v>
      </c>
      <c r="F3" t="s">
        <v>129</v>
      </c>
      <c r="G3">
        <v>132</v>
      </c>
      <c r="H3">
        <v>132</v>
      </c>
      <c r="I3">
        <f>129+9</f>
        <v>138</v>
      </c>
      <c r="J3" t="s">
        <v>136</v>
      </c>
      <c r="K3">
        <v>27</v>
      </c>
      <c r="O3" s="9">
        <f>9+18+10+27</f>
        <v>64</v>
      </c>
      <c r="P3" s="9">
        <f>O3+I3</f>
        <v>202</v>
      </c>
      <c r="Q3" t="s">
        <v>169</v>
      </c>
    </row>
    <row r="4" spans="1:23" x14ac:dyDescent="0.45">
      <c r="A4">
        <v>13</v>
      </c>
      <c r="B4">
        <v>628</v>
      </c>
      <c r="C4" s="1">
        <v>35064</v>
      </c>
      <c r="D4" s="1">
        <v>35070</v>
      </c>
      <c r="E4" t="s">
        <v>13</v>
      </c>
      <c r="F4" t="s">
        <v>131</v>
      </c>
      <c r="G4">
        <v>41</v>
      </c>
      <c r="H4">
        <v>41</v>
      </c>
      <c r="I4">
        <v>47</v>
      </c>
      <c r="N4">
        <v>100</v>
      </c>
      <c r="O4" s="9">
        <f>100</f>
        <v>100</v>
      </c>
      <c r="P4" s="9">
        <f>O4+I4</f>
        <v>147</v>
      </c>
      <c r="Q4" t="s">
        <v>168</v>
      </c>
    </row>
    <row r="5" spans="1:23" x14ac:dyDescent="0.45">
      <c r="A5">
        <v>13</v>
      </c>
      <c r="B5">
        <v>628</v>
      </c>
      <c r="C5" s="1">
        <v>35064</v>
      </c>
      <c r="D5" s="1">
        <v>35070</v>
      </c>
      <c r="E5" t="s">
        <v>13</v>
      </c>
      <c r="F5" t="s">
        <v>130</v>
      </c>
      <c r="G5">
        <v>2</v>
      </c>
      <c r="H5">
        <v>2</v>
      </c>
      <c r="I5">
        <v>2</v>
      </c>
      <c r="O5" s="9">
        <f>0</f>
        <v>0</v>
      </c>
      <c r="P5" s="9">
        <f>O5+I5</f>
        <v>2</v>
      </c>
    </row>
    <row r="6" spans="1:23" x14ac:dyDescent="0.45">
      <c r="A6">
        <v>13</v>
      </c>
      <c r="B6">
        <v>628</v>
      </c>
      <c r="C6" s="1">
        <v>35064</v>
      </c>
      <c r="D6" s="1">
        <v>35070</v>
      </c>
      <c r="E6" t="s">
        <v>13</v>
      </c>
      <c r="F6" t="s">
        <v>132</v>
      </c>
      <c r="G6" s="11">
        <v>31</v>
      </c>
      <c r="H6" s="11">
        <v>31</v>
      </c>
      <c r="I6">
        <v>48</v>
      </c>
      <c r="L6">
        <v>30</v>
      </c>
      <c r="N6">
        <v>50</v>
      </c>
      <c r="O6" s="9">
        <f>50+30</f>
        <v>80</v>
      </c>
      <c r="P6" s="9">
        <f>O6+I6</f>
        <v>128</v>
      </c>
    </row>
    <row r="7" spans="1:23" x14ac:dyDescent="0.45">
      <c r="A7" s="6">
        <v>13</v>
      </c>
      <c r="B7" s="6">
        <v>629</v>
      </c>
      <c r="C7" s="7">
        <v>35071</v>
      </c>
      <c r="D7" s="7">
        <v>35077</v>
      </c>
      <c r="E7" s="6" t="s">
        <v>13</v>
      </c>
      <c r="F7" s="6" t="s">
        <v>128</v>
      </c>
      <c r="G7" s="6">
        <v>235</v>
      </c>
      <c r="H7" s="6">
        <v>235</v>
      </c>
      <c r="I7" s="6">
        <f>238+6+9</f>
        <v>253</v>
      </c>
      <c r="J7" s="6" t="s">
        <v>138</v>
      </c>
      <c r="K7" s="6"/>
      <c r="L7" s="6"/>
      <c r="M7" s="6"/>
      <c r="N7" s="6" t="s">
        <v>139</v>
      </c>
      <c r="O7" s="9">
        <f>6+9+18+10+10+10+50+100</f>
        <v>213</v>
      </c>
      <c r="P7" s="9">
        <f>O7+I7</f>
        <v>466</v>
      </c>
      <c r="Q7" s="6"/>
    </row>
    <row r="8" spans="1:23" x14ac:dyDescent="0.45">
      <c r="A8" s="6">
        <v>13</v>
      </c>
      <c r="B8" s="6">
        <v>629</v>
      </c>
      <c r="C8" s="7">
        <v>35071</v>
      </c>
      <c r="D8" s="7">
        <v>35077</v>
      </c>
      <c r="E8" s="6" t="s">
        <v>13</v>
      </c>
      <c r="F8" s="6" t="s">
        <v>129</v>
      </c>
      <c r="G8" s="6">
        <v>242</v>
      </c>
      <c r="H8" s="6">
        <v>242</v>
      </c>
      <c r="I8" s="6">
        <f>240+8+5+9</f>
        <v>262</v>
      </c>
      <c r="J8" s="6" t="s">
        <v>136</v>
      </c>
      <c r="K8" s="6" t="s">
        <v>141</v>
      </c>
      <c r="L8" s="6"/>
      <c r="M8" s="6"/>
      <c r="N8" s="6"/>
      <c r="O8" s="9">
        <f>8+5+9+18+10+27+25</f>
        <v>102</v>
      </c>
      <c r="P8" s="9">
        <f>O8+I8</f>
        <v>364</v>
      </c>
      <c r="Q8" t="s">
        <v>169</v>
      </c>
      <c r="T8" s="6"/>
      <c r="U8" s="6"/>
      <c r="V8" s="6"/>
      <c r="W8" s="6"/>
    </row>
    <row r="9" spans="1:23" x14ac:dyDescent="0.45">
      <c r="A9">
        <v>13</v>
      </c>
      <c r="B9">
        <v>629</v>
      </c>
      <c r="C9" s="1">
        <v>35071</v>
      </c>
      <c r="D9" s="1">
        <v>35077</v>
      </c>
      <c r="E9" t="s">
        <v>13</v>
      </c>
      <c r="F9" t="s">
        <v>131</v>
      </c>
      <c r="G9">
        <v>66</v>
      </c>
      <c r="H9">
        <v>66</v>
      </c>
      <c r="I9" s="5">
        <v>67</v>
      </c>
      <c r="N9" t="s">
        <v>140</v>
      </c>
      <c r="O9" s="9">
        <f>100+200</f>
        <v>300</v>
      </c>
      <c r="P9" s="9">
        <f>O9+I9</f>
        <v>367</v>
      </c>
      <c r="T9" s="6"/>
      <c r="U9" s="6"/>
      <c r="V9" s="6"/>
      <c r="W9" s="6"/>
    </row>
    <row r="10" spans="1:23" x14ac:dyDescent="0.45">
      <c r="A10">
        <v>13</v>
      </c>
      <c r="B10">
        <v>629</v>
      </c>
      <c r="C10" s="1">
        <v>35071</v>
      </c>
      <c r="D10" s="1">
        <v>35077</v>
      </c>
      <c r="E10" t="s">
        <v>13</v>
      </c>
      <c r="F10" t="s">
        <v>130</v>
      </c>
      <c r="G10">
        <v>0</v>
      </c>
      <c r="H10">
        <v>0</v>
      </c>
      <c r="I10">
        <v>0</v>
      </c>
      <c r="O10" s="9"/>
      <c r="P10" s="9">
        <f>O10+I10</f>
        <v>0</v>
      </c>
      <c r="T10" s="6"/>
      <c r="U10" s="6"/>
      <c r="V10" s="6"/>
      <c r="W10" s="6"/>
    </row>
    <row r="11" spans="1:23" x14ac:dyDescent="0.45">
      <c r="A11">
        <v>13</v>
      </c>
      <c r="B11">
        <v>629</v>
      </c>
      <c r="C11" s="1">
        <v>35071</v>
      </c>
      <c r="D11" s="1">
        <v>35077</v>
      </c>
      <c r="E11" t="s">
        <v>13</v>
      </c>
      <c r="F11" t="s">
        <v>132</v>
      </c>
      <c r="G11" s="11">
        <v>125</v>
      </c>
      <c r="H11" s="11">
        <v>125</v>
      </c>
      <c r="I11">
        <v>153</v>
      </c>
      <c r="J11">
        <v>10</v>
      </c>
      <c r="O11" s="9">
        <v>10</v>
      </c>
      <c r="P11" s="9">
        <f>O11+I11</f>
        <v>163</v>
      </c>
      <c r="T11" s="6"/>
      <c r="U11" s="6"/>
      <c r="V11" s="6"/>
      <c r="W11" s="6"/>
    </row>
    <row r="12" spans="1:23" x14ac:dyDescent="0.45">
      <c r="A12">
        <v>13</v>
      </c>
      <c r="B12">
        <v>630</v>
      </c>
      <c r="C12" s="1">
        <v>35078</v>
      </c>
      <c r="D12" s="1">
        <v>35084</v>
      </c>
      <c r="E12" t="s">
        <v>13</v>
      </c>
      <c r="F12" t="s">
        <v>128</v>
      </c>
      <c r="G12">
        <v>237</v>
      </c>
      <c r="H12">
        <v>237</v>
      </c>
      <c r="I12" s="5">
        <f>228+9</f>
        <v>237</v>
      </c>
      <c r="J12" t="s">
        <v>136</v>
      </c>
      <c r="K12">
        <v>20</v>
      </c>
      <c r="O12" s="9">
        <f>9+18+10+20</f>
        <v>57</v>
      </c>
      <c r="P12" s="9">
        <f>O12+I12</f>
        <v>294</v>
      </c>
      <c r="T12" s="6"/>
      <c r="U12" s="6"/>
      <c r="V12" s="6"/>
      <c r="W12" s="6"/>
    </row>
    <row r="13" spans="1:23" x14ac:dyDescent="0.45">
      <c r="A13">
        <v>13</v>
      </c>
      <c r="B13">
        <v>630</v>
      </c>
      <c r="C13" s="1">
        <v>35078</v>
      </c>
      <c r="D13" s="1">
        <v>35084</v>
      </c>
      <c r="E13" t="s">
        <v>13</v>
      </c>
      <c r="F13" t="s">
        <v>129</v>
      </c>
      <c r="G13">
        <v>296</v>
      </c>
      <c r="H13">
        <v>296</v>
      </c>
      <c r="I13">
        <f>297+5+9</f>
        <v>311</v>
      </c>
      <c r="J13">
        <v>15</v>
      </c>
      <c r="K13" t="s">
        <v>145</v>
      </c>
      <c r="O13" s="9"/>
      <c r="P13" s="9">
        <f>O13+I13</f>
        <v>311</v>
      </c>
      <c r="T13" s="6"/>
      <c r="U13" s="6"/>
      <c r="V13" s="6"/>
      <c r="W13" s="6"/>
    </row>
    <row r="14" spans="1:23" x14ac:dyDescent="0.45">
      <c r="A14">
        <v>13</v>
      </c>
      <c r="B14">
        <v>630</v>
      </c>
      <c r="C14" s="1">
        <v>35078</v>
      </c>
      <c r="D14" s="1">
        <v>35084</v>
      </c>
      <c r="E14" t="s">
        <v>13</v>
      </c>
      <c r="F14" t="s">
        <v>131</v>
      </c>
      <c r="G14">
        <v>49</v>
      </c>
      <c r="H14">
        <v>49</v>
      </c>
      <c r="I14">
        <v>51</v>
      </c>
      <c r="N14" t="s">
        <v>140</v>
      </c>
      <c r="O14" s="9"/>
      <c r="P14" s="9">
        <f>O14+I14</f>
        <v>51</v>
      </c>
      <c r="Q14" t="s">
        <v>168</v>
      </c>
    </row>
    <row r="15" spans="1:23" x14ac:dyDescent="0.45">
      <c r="A15">
        <v>13</v>
      </c>
      <c r="B15">
        <v>630</v>
      </c>
      <c r="C15" s="1">
        <v>35078</v>
      </c>
      <c r="D15" s="1">
        <v>35084</v>
      </c>
      <c r="E15" t="s">
        <v>13</v>
      </c>
      <c r="F15" t="s">
        <v>130</v>
      </c>
      <c r="G15">
        <v>1</v>
      </c>
      <c r="H15">
        <v>1</v>
      </c>
      <c r="I15">
        <v>1</v>
      </c>
      <c r="O15" s="9"/>
      <c r="P15" s="9">
        <f>O15+I15</f>
        <v>1</v>
      </c>
    </row>
    <row r="16" spans="1:23" x14ac:dyDescent="0.45">
      <c r="A16">
        <v>13</v>
      </c>
      <c r="B16">
        <v>630</v>
      </c>
      <c r="C16" s="1">
        <v>35078</v>
      </c>
      <c r="D16" s="1">
        <v>35084</v>
      </c>
      <c r="E16" t="s">
        <v>13</v>
      </c>
      <c r="F16" t="s">
        <v>132</v>
      </c>
      <c r="G16" s="11">
        <v>121</v>
      </c>
      <c r="H16" s="11">
        <v>121</v>
      </c>
      <c r="I16">
        <v>154</v>
      </c>
      <c r="O16" s="9"/>
      <c r="P16" s="9">
        <f>O16+I16</f>
        <v>154</v>
      </c>
    </row>
    <row r="17" spans="1:17" x14ac:dyDescent="0.45">
      <c r="A17">
        <v>13</v>
      </c>
      <c r="B17">
        <v>631</v>
      </c>
      <c r="C17" s="1">
        <v>35085</v>
      </c>
      <c r="D17" s="1">
        <v>35091</v>
      </c>
      <c r="E17" t="s">
        <v>13</v>
      </c>
      <c r="F17" s="6" t="s">
        <v>128</v>
      </c>
      <c r="G17" s="5">
        <v>258</v>
      </c>
      <c r="H17" s="5">
        <v>258</v>
      </c>
      <c r="I17" s="5">
        <f>250+9</f>
        <v>259</v>
      </c>
      <c r="J17" t="s">
        <v>152</v>
      </c>
      <c r="N17">
        <v>50</v>
      </c>
      <c r="O17" s="9"/>
      <c r="P17" s="9">
        <f>O17+I17</f>
        <v>259</v>
      </c>
    </row>
    <row r="18" spans="1:17" x14ac:dyDescent="0.45">
      <c r="A18">
        <v>13</v>
      </c>
      <c r="B18">
        <v>631</v>
      </c>
      <c r="C18" s="1">
        <v>35085</v>
      </c>
      <c r="D18" s="1">
        <v>35091</v>
      </c>
      <c r="E18" t="s">
        <v>13</v>
      </c>
      <c r="F18" s="6" t="s">
        <v>129</v>
      </c>
      <c r="G18" s="5">
        <v>285</v>
      </c>
      <c r="H18" s="5">
        <v>285</v>
      </c>
      <c r="I18" s="5">
        <f>282+5+6</f>
        <v>293</v>
      </c>
      <c r="J18" t="s">
        <v>153</v>
      </c>
      <c r="K18">
        <v>27</v>
      </c>
      <c r="O18" s="9"/>
      <c r="P18" s="9">
        <f>O18+I18</f>
        <v>293</v>
      </c>
    </row>
    <row r="19" spans="1:17" x14ac:dyDescent="0.45">
      <c r="A19">
        <v>13</v>
      </c>
      <c r="B19">
        <v>631</v>
      </c>
      <c r="C19" s="1">
        <v>35085</v>
      </c>
      <c r="D19" s="1">
        <v>35091</v>
      </c>
      <c r="E19" t="s">
        <v>13</v>
      </c>
      <c r="F19" t="s">
        <v>131</v>
      </c>
      <c r="G19" s="5">
        <v>46</v>
      </c>
      <c r="H19" s="5">
        <v>46</v>
      </c>
      <c r="I19" s="5">
        <v>48</v>
      </c>
      <c r="N19">
        <v>100</v>
      </c>
      <c r="O19" s="9"/>
      <c r="P19" s="9">
        <f>O19+I19</f>
        <v>48</v>
      </c>
      <c r="Q19" t="s">
        <v>168</v>
      </c>
    </row>
    <row r="20" spans="1:17" x14ac:dyDescent="0.45">
      <c r="A20">
        <v>13</v>
      </c>
      <c r="B20">
        <v>631</v>
      </c>
      <c r="C20" s="1">
        <v>35085</v>
      </c>
      <c r="D20" s="1">
        <v>35091</v>
      </c>
      <c r="E20" t="s">
        <v>13</v>
      </c>
      <c r="F20" t="s">
        <v>130</v>
      </c>
      <c r="G20" s="5">
        <v>0</v>
      </c>
      <c r="H20" s="5">
        <v>0</v>
      </c>
      <c r="I20" s="5">
        <v>0</v>
      </c>
      <c r="O20" s="9"/>
      <c r="P20" s="9">
        <f>O20+I20</f>
        <v>0</v>
      </c>
    </row>
    <row r="21" spans="1:17" x14ac:dyDescent="0.45">
      <c r="A21">
        <v>13</v>
      </c>
      <c r="B21">
        <v>631</v>
      </c>
      <c r="C21" s="1">
        <v>35085</v>
      </c>
      <c r="D21" s="1">
        <v>35091</v>
      </c>
      <c r="E21" t="s">
        <v>13</v>
      </c>
      <c r="F21" t="s">
        <v>132</v>
      </c>
      <c r="G21" s="13">
        <v>125</v>
      </c>
      <c r="H21" s="13">
        <v>125</v>
      </c>
      <c r="I21" s="5">
        <f>150+7</f>
        <v>157</v>
      </c>
      <c r="M21">
        <v>40</v>
      </c>
      <c r="O21" s="9">
        <f>M21</f>
        <v>40</v>
      </c>
      <c r="P21" s="9">
        <f>O21+I21</f>
        <v>197</v>
      </c>
      <c r="Q21" t="s">
        <v>167</v>
      </c>
    </row>
    <row r="22" spans="1:17" x14ac:dyDescent="0.45">
      <c r="A22">
        <v>13</v>
      </c>
      <c r="B22">
        <v>632</v>
      </c>
      <c r="C22" s="1">
        <v>35092</v>
      </c>
      <c r="D22" s="1">
        <v>35098</v>
      </c>
      <c r="E22" t="s">
        <v>13</v>
      </c>
      <c r="F22" t="s">
        <v>128</v>
      </c>
      <c r="G22" s="5">
        <v>261</v>
      </c>
      <c r="H22" s="5">
        <v>261</v>
      </c>
      <c r="I22" s="5">
        <f>258+8+9+5</f>
        <v>280</v>
      </c>
      <c r="J22" t="s">
        <v>155</v>
      </c>
      <c r="K22">
        <v>20</v>
      </c>
      <c r="N22">
        <v>100</v>
      </c>
      <c r="O22" s="9">
        <f>18+10+13+20+100</f>
        <v>161</v>
      </c>
      <c r="P22" s="9">
        <f>O22+I22</f>
        <v>441</v>
      </c>
    </row>
    <row r="23" spans="1:17" x14ac:dyDescent="0.45">
      <c r="A23">
        <v>13</v>
      </c>
      <c r="B23">
        <v>632</v>
      </c>
      <c r="C23" s="1">
        <v>35092</v>
      </c>
      <c r="D23" s="1">
        <v>35098</v>
      </c>
      <c r="E23" t="s">
        <v>13</v>
      </c>
      <c r="F23" t="s">
        <v>129</v>
      </c>
      <c r="G23" s="5">
        <v>254</v>
      </c>
      <c r="H23" s="5">
        <v>254</v>
      </c>
      <c r="I23" s="5">
        <f>249+5</f>
        <v>254</v>
      </c>
      <c r="J23" t="s">
        <v>156</v>
      </c>
      <c r="K23">
        <v>27</v>
      </c>
      <c r="O23" s="9"/>
      <c r="P23" s="9">
        <f>O23+I23</f>
        <v>254</v>
      </c>
    </row>
    <row r="24" spans="1:17" x14ac:dyDescent="0.45">
      <c r="A24">
        <v>13</v>
      </c>
      <c r="B24">
        <v>632</v>
      </c>
      <c r="C24" s="1">
        <v>35092</v>
      </c>
      <c r="D24" s="1">
        <v>35098</v>
      </c>
      <c r="E24" t="s">
        <v>13</v>
      </c>
      <c r="F24" t="s">
        <v>131</v>
      </c>
      <c r="G24" s="5">
        <v>49</v>
      </c>
      <c r="H24" s="5">
        <v>49</v>
      </c>
      <c r="I24" s="5">
        <v>51</v>
      </c>
      <c r="N24">
        <v>100</v>
      </c>
      <c r="O24" s="9">
        <f>100</f>
        <v>100</v>
      </c>
      <c r="P24" s="9">
        <f>O24+I24</f>
        <v>151</v>
      </c>
      <c r="Q24" t="s">
        <v>168</v>
      </c>
    </row>
    <row r="25" spans="1:17" x14ac:dyDescent="0.45">
      <c r="A25">
        <v>13</v>
      </c>
      <c r="B25">
        <v>632</v>
      </c>
      <c r="C25" s="1">
        <v>35092</v>
      </c>
      <c r="D25" s="1">
        <v>35098</v>
      </c>
      <c r="E25" t="s">
        <v>13</v>
      </c>
      <c r="F25" t="s">
        <v>130</v>
      </c>
      <c r="G25" s="5">
        <v>1</v>
      </c>
      <c r="H25" s="5">
        <v>1</v>
      </c>
      <c r="I25" s="5">
        <v>1</v>
      </c>
      <c r="O25" s="9"/>
      <c r="P25" s="9">
        <f>O25+I25</f>
        <v>1</v>
      </c>
    </row>
    <row r="26" spans="1:17" x14ac:dyDescent="0.45">
      <c r="A26">
        <v>13</v>
      </c>
      <c r="B26">
        <v>632</v>
      </c>
      <c r="C26" s="1">
        <v>35092</v>
      </c>
      <c r="D26" s="1">
        <v>35098</v>
      </c>
      <c r="E26" t="s">
        <v>13</v>
      </c>
      <c r="F26" t="s">
        <v>132</v>
      </c>
      <c r="G26" s="13">
        <v>135</v>
      </c>
      <c r="H26" s="13">
        <v>135</v>
      </c>
      <c r="I26" s="5">
        <v>176</v>
      </c>
      <c r="N26">
        <v>54</v>
      </c>
      <c r="O26" s="9">
        <f>54</f>
        <v>54</v>
      </c>
      <c r="P26" s="9">
        <f>O26+I26</f>
        <v>230</v>
      </c>
      <c r="Q26" t="s">
        <v>165</v>
      </c>
    </row>
    <row r="27" spans="1:17" x14ac:dyDescent="0.45">
      <c r="A27">
        <v>13</v>
      </c>
      <c r="B27">
        <v>633</v>
      </c>
      <c r="C27" s="1">
        <v>35099</v>
      </c>
      <c r="D27" s="1">
        <v>35105</v>
      </c>
      <c r="E27" t="s">
        <v>13</v>
      </c>
      <c r="F27" s="6" t="s">
        <v>128</v>
      </c>
      <c r="G27" s="5">
        <v>254</v>
      </c>
      <c r="H27" s="5">
        <v>254</v>
      </c>
      <c r="O27" s="9"/>
      <c r="P27" s="9">
        <f>O27+I27</f>
        <v>0</v>
      </c>
    </row>
    <row r="28" spans="1:17" x14ac:dyDescent="0.45">
      <c r="A28">
        <v>13</v>
      </c>
      <c r="B28">
        <v>633</v>
      </c>
      <c r="C28" s="1">
        <v>35099</v>
      </c>
      <c r="D28" s="1">
        <v>35105</v>
      </c>
      <c r="E28" t="s">
        <v>13</v>
      </c>
      <c r="F28" s="6" t="s">
        <v>129</v>
      </c>
      <c r="G28" s="5">
        <v>266</v>
      </c>
      <c r="H28" s="5">
        <v>266</v>
      </c>
      <c r="O28" s="9"/>
      <c r="P28" s="9">
        <f>O28+I28</f>
        <v>0</v>
      </c>
    </row>
    <row r="29" spans="1:17" x14ac:dyDescent="0.45">
      <c r="A29">
        <v>13</v>
      </c>
      <c r="B29">
        <v>633</v>
      </c>
      <c r="C29" s="1">
        <v>35099</v>
      </c>
      <c r="D29" s="1">
        <v>35105</v>
      </c>
      <c r="E29" t="s">
        <v>13</v>
      </c>
      <c r="F29" t="s">
        <v>131</v>
      </c>
      <c r="G29" s="5">
        <v>71</v>
      </c>
      <c r="H29" s="5">
        <v>71</v>
      </c>
      <c r="O29" s="9"/>
      <c r="P29" s="9">
        <f>O29+I29</f>
        <v>0</v>
      </c>
    </row>
    <row r="30" spans="1:17" x14ac:dyDescent="0.45">
      <c r="A30">
        <v>13</v>
      </c>
      <c r="B30">
        <v>633</v>
      </c>
      <c r="C30" s="1">
        <v>35099</v>
      </c>
      <c r="D30" s="1">
        <v>35105</v>
      </c>
      <c r="E30" t="s">
        <v>13</v>
      </c>
      <c r="F30" t="s">
        <v>130</v>
      </c>
      <c r="G30" s="5">
        <v>1</v>
      </c>
      <c r="H30" s="5">
        <v>1</v>
      </c>
      <c r="O30" s="9"/>
      <c r="P30" s="9">
        <f>O30+I30</f>
        <v>0</v>
      </c>
    </row>
    <row r="31" spans="1:17" x14ac:dyDescent="0.45">
      <c r="A31">
        <v>13</v>
      </c>
      <c r="B31">
        <v>633</v>
      </c>
      <c r="C31" s="1">
        <v>35099</v>
      </c>
      <c r="D31" s="1">
        <v>35105</v>
      </c>
      <c r="E31" t="s">
        <v>13</v>
      </c>
      <c r="F31" t="s">
        <v>132</v>
      </c>
      <c r="G31" s="13">
        <v>143</v>
      </c>
      <c r="H31" s="13">
        <v>143</v>
      </c>
      <c r="I31" s="5">
        <v>187</v>
      </c>
      <c r="J31">
        <v>10</v>
      </c>
      <c r="L31">
        <v>30</v>
      </c>
      <c r="O31" s="9">
        <f>30+10</f>
        <v>40</v>
      </c>
      <c r="P31" s="9">
        <f>O31+I31</f>
        <v>227</v>
      </c>
      <c r="Q31" t="s">
        <v>166</v>
      </c>
    </row>
    <row r="32" spans="1:17" x14ac:dyDescent="0.45">
      <c r="A32">
        <v>13</v>
      </c>
      <c r="B32">
        <v>634</v>
      </c>
      <c r="C32" s="1">
        <v>35106</v>
      </c>
      <c r="D32" s="1">
        <v>35112</v>
      </c>
      <c r="E32" t="s">
        <v>13</v>
      </c>
      <c r="F32" t="s">
        <v>128</v>
      </c>
      <c r="G32" s="5">
        <v>294</v>
      </c>
      <c r="H32" s="5">
        <v>294</v>
      </c>
      <c r="O32" s="9"/>
      <c r="P32" s="9">
        <f>O32+I32</f>
        <v>0</v>
      </c>
    </row>
    <row r="33" spans="1:16" x14ac:dyDescent="0.45">
      <c r="A33">
        <v>13</v>
      </c>
      <c r="B33">
        <v>634</v>
      </c>
      <c r="C33" s="1">
        <v>35106</v>
      </c>
      <c r="D33" s="1">
        <v>35112</v>
      </c>
      <c r="E33" t="s">
        <v>13</v>
      </c>
      <c r="F33" t="s">
        <v>129</v>
      </c>
      <c r="G33" s="5">
        <v>275</v>
      </c>
      <c r="H33" s="5">
        <v>275</v>
      </c>
      <c r="O33" s="9"/>
      <c r="P33" s="9">
        <f>O33+I33</f>
        <v>0</v>
      </c>
    </row>
    <row r="34" spans="1:16" x14ac:dyDescent="0.45">
      <c r="A34">
        <v>13</v>
      </c>
      <c r="B34">
        <v>634</v>
      </c>
      <c r="C34" s="1">
        <v>35106</v>
      </c>
      <c r="D34" s="1">
        <v>35112</v>
      </c>
      <c r="E34" t="s">
        <v>13</v>
      </c>
      <c r="F34" t="s">
        <v>131</v>
      </c>
      <c r="G34" s="5">
        <v>56</v>
      </c>
      <c r="H34" s="5">
        <v>56</v>
      </c>
      <c r="O34" s="9"/>
      <c r="P34" s="9">
        <f>O34+I34</f>
        <v>0</v>
      </c>
    </row>
    <row r="35" spans="1:16" x14ac:dyDescent="0.45">
      <c r="A35">
        <v>13</v>
      </c>
      <c r="B35">
        <v>634</v>
      </c>
      <c r="C35" s="1">
        <v>35106</v>
      </c>
      <c r="D35" s="1">
        <v>35112</v>
      </c>
      <c r="E35" t="s">
        <v>13</v>
      </c>
      <c r="F35" t="s">
        <v>130</v>
      </c>
      <c r="G35" s="5">
        <v>0</v>
      </c>
      <c r="H35" s="5">
        <v>0</v>
      </c>
      <c r="O35" s="9"/>
      <c r="P35" s="9">
        <f>O35+I35</f>
        <v>0</v>
      </c>
    </row>
    <row r="36" spans="1:16" x14ac:dyDescent="0.45">
      <c r="A36">
        <v>13</v>
      </c>
      <c r="B36">
        <v>634</v>
      </c>
      <c r="C36" s="1">
        <v>35106</v>
      </c>
      <c r="D36" s="1">
        <v>35112</v>
      </c>
      <c r="E36" t="s">
        <v>13</v>
      </c>
      <c r="F36" t="s">
        <v>132</v>
      </c>
      <c r="G36" s="13">
        <v>139</v>
      </c>
      <c r="H36" s="13">
        <v>139</v>
      </c>
      <c r="I36" s="5">
        <v>176</v>
      </c>
      <c r="J36" t="s">
        <v>157</v>
      </c>
      <c r="O36" s="9">
        <f>10+15+10</f>
        <v>35</v>
      </c>
      <c r="P36" s="9">
        <f>O36+I36</f>
        <v>211</v>
      </c>
    </row>
    <row r="37" spans="1:16" x14ac:dyDescent="0.45">
      <c r="A37">
        <v>13</v>
      </c>
      <c r="B37">
        <v>635</v>
      </c>
      <c r="C37" s="1">
        <v>35113</v>
      </c>
      <c r="D37" s="1">
        <v>35119</v>
      </c>
      <c r="E37" t="s">
        <v>13</v>
      </c>
      <c r="F37" t="s">
        <v>128</v>
      </c>
      <c r="G37" s="5">
        <v>176</v>
      </c>
      <c r="H37" s="5">
        <v>176</v>
      </c>
      <c r="O37" s="9"/>
      <c r="P37" s="9">
        <f>O37+I37</f>
        <v>0</v>
      </c>
    </row>
    <row r="38" spans="1:16" x14ac:dyDescent="0.45">
      <c r="A38">
        <v>13</v>
      </c>
      <c r="B38">
        <v>635</v>
      </c>
      <c r="C38" s="1">
        <v>35113</v>
      </c>
      <c r="D38" s="1">
        <v>35119</v>
      </c>
      <c r="E38" t="s">
        <v>13</v>
      </c>
      <c r="F38" t="s">
        <v>129</v>
      </c>
      <c r="G38" s="5">
        <v>187</v>
      </c>
      <c r="H38" s="5">
        <v>187</v>
      </c>
      <c r="O38" s="9"/>
      <c r="P38" s="9">
        <f>O38+I38</f>
        <v>0</v>
      </c>
    </row>
    <row r="39" spans="1:16" x14ac:dyDescent="0.45">
      <c r="A39">
        <v>13</v>
      </c>
      <c r="B39">
        <v>635</v>
      </c>
      <c r="C39" s="1">
        <v>35113</v>
      </c>
      <c r="D39" s="1">
        <v>35119</v>
      </c>
      <c r="E39" t="s">
        <v>13</v>
      </c>
      <c r="F39" t="s">
        <v>131</v>
      </c>
      <c r="G39" s="5">
        <v>47</v>
      </c>
      <c r="H39" s="5">
        <v>47</v>
      </c>
      <c r="O39" s="9"/>
      <c r="P39" s="9">
        <f>O39+I39</f>
        <v>0</v>
      </c>
    </row>
    <row r="40" spans="1:16" x14ac:dyDescent="0.45">
      <c r="A40">
        <v>13</v>
      </c>
      <c r="B40">
        <v>635</v>
      </c>
      <c r="C40" s="1">
        <v>35113</v>
      </c>
      <c r="D40" s="1">
        <v>35119</v>
      </c>
      <c r="E40" t="s">
        <v>13</v>
      </c>
      <c r="F40" t="s">
        <v>130</v>
      </c>
      <c r="G40" s="5">
        <v>1</v>
      </c>
      <c r="H40" s="5">
        <v>1</v>
      </c>
      <c r="O40" s="9"/>
      <c r="P40" s="9">
        <f>O40+I40</f>
        <v>0</v>
      </c>
    </row>
    <row r="41" spans="1:16" x14ac:dyDescent="0.45">
      <c r="A41">
        <v>13</v>
      </c>
      <c r="B41">
        <v>635</v>
      </c>
      <c r="C41" s="1">
        <v>35113</v>
      </c>
      <c r="D41" s="1">
        <v>35119</v>
      </c>
      <c r="E41" t="s">
        <v>13</v>
      </c>
      <c r="F41" t="s">
        <v>132</v>
      </c>
      <c r="G41" s="13">
        <v>64</v>
      </c>
      <c r="H41" s="13">
        <v>64</v>
      </c>
      <c r="I41" s="5">
        <v>110</v>
      </c>
      <c r="O41" s="9"/>
      <c r="P41" s="9">
        <f>O41+I41</f>
        <v>110</v>
      </c>
    </row>
    <row r="42" spans="1:16" x14ac:dyDescent="0.45">
      <c r="A42">
        <v>13</v>
      </c>
      <c r="B42">
        <v>636</v>
      </c>
      <c r="C42" s="1">
        <v>35120</v>
      </c>
      <c r="D42" s="1">
        <v>35126</v>
      </c>
      <c r="E42" t="s">
        <v>13</v>
      </c>
      <c r="F42" t="s">
        <v>128</v>
      </c>
      <c r="G42" s="5">
        <v>297</v>
      </c>
      <c r="H42" s="5">
        <v>297</v>
      </c>
      <c r="O42" s="9"/>
      <c r="P42" s="9">
        <f>O42+I42</f>
        <v>0</v>
      </c>
    </row>
    <row r="43" spans="1:16" x14ac:dyDescent="0.45">
      <c r="A43">
        <v>13</v>
      </c>
      <c r="B43">
        <v>636</v>
      </c>
      <c r="C43" s="1">
        <v>35120</v>
      </c>
      <c r="D43" s="1">
        <v>35126</v>
      </c>
      <c r="E43" t="s">
        <v>13</v>
      </c>
      <c r="F43" t="s">
        <v>129</v>
      </c>
      <c r="G43" s="5">
        <v>232</v>
      </c>
      <c r="H43" s="5">
        <v>232</v>
      </c>
      <c r="O43" s="9"/>
      <c r="P43" s="9">
        <f>O43+I43</f>
        <v>0</v>
      </c>
    </row>
    <row r="44" spans="1:16" x14ac:dyDescent="0.45">
      <c r="A44">
        <v>13</v>
      </c>
      <c r="B44">
        <v>636</v>
      </c>
      <c r="C44" s="1">
        <v>35120</v>
      </c>
      <c r="D44" s="1">
        <v>35126</v>
      </c>
      <c r="E44" t="s">
        <v>13</v>
      </c>
      <c r="F44" t="s">
        <v>131</v>
      </c>
      <c r="G44" s="5">
        <v>55</v>
      </c>
      <c r="H44" s="5">
        <v>55</v>
      </c>
      <c r="O44" s="9"/>
      <c r="P44" s="9">
        <f>O44+I44</f>
        <v>0</v>
      </c>
    </row>
    <row r="45" spans="1:16" x14ac:dyDescent="0.45">
      <c r="A45">
        <v>13</v>
      </c>
      <c r="B45">
        <v>636</v>
      </c>
      <c r="C45" s="1">
        <v>35120</v>
      </c>
      <c r="D45" s="1">
        <v>35126</v>
      </c>
      <c r="E45" t="s">
        <v>13</v>
      </c>
      <c r="F45" t="s">
        <v>130</v>
      </c>
      <c r="G45" s="5">
        <v>1</v>
      </c>
      <c r="H45" s="5">
        <v>1</v>
      </c>
      <c r="O45" s="9"/>
      <c r="P45" s="9">
        <f>O45+I45</f>
        <v>0</v>
      </c>
    </row>
    <row r="46" spans="1:16" ht="14.65" thickBot="1" x14ac:dyDescent="0.5">
      <c r="A46">
        <v>13</v>
      </c>
      <c r="B46">
        <v>636</v>
      </c>
      <c r="C46" s="1">
        <v>35120</v>
      </c>
      <c r="D46" s="1">
        <v>35126</v>
      </c>
      <c r="E46" t="s">
        <v>13</v>
      </c>
      <c r="F46" t="s">
        <v>132</v>
      </c>
      <c r="G46" s="13">
        <v>120</v>
      </c>
      <c r="H46" s="13">
        <v>120</v>
      </c>
      <c r="I46" s="5">
        <f>154+7</f>
        <v>161</v>
      </c>
      <c r="O46" s="10"/>
      <c r="P46" s="10">
        <f>O46+I46</f>
        <v>161</v>
      </c>
    </row>
    <row r="47" spans="1:16" ht="14.65" thickBot="1" x14ac:dyDescent="0.5">
      <c r="A47">
        <v>13</v>
      </c>
      <c r="B47">
        <v>637</v>
      </c>
      <c r="C47" s="1">
        <v>35127</v>
      </c>
      <c r="D47" s="1">
        <v>35133</v>
      </c>
      <c r="E47" t="s">
        <v>13</v>
      </c>
      <c r="F47" t="s">
        <v>128</v>
      </c>
      <c r="G47" s="5">
        <v>344</v>
      </c>
      <c r="H47" s="5">
        <v>344</v>
      </c>
      <c r="P47" s="10">
        <f>O47+I47</f>
        <v>0</v>
      </c>
    </row>
    <row r="48" spans="1:16" ht="14.65" thickBot="1" x14ac:dyDescent="0.5">
      <c r="A48">
        <v>13</v>
      </c>
      <c r="B48">
        <v>637</v>
      </c>
      <c r="C48" s="1">
        <v>35127</v>
      </c>
      <c r="D48" s="1">
        <v>35133</v>
      </c>
      <c r="E48" t="s">
        <v>13</v>
      </c>
      <c r="F48" t="s">
        <v>129</v>
      </c>
      <c r="G48" s="5">
        <v>313</v>
      </c>
      <c r="H48" s="5">
        <v>313</v>
      </c>
      <c r="P48" s="10">
        <f>O48+I48</f>
        <v>0</v>
      </c>
    </row>
    <row r="49" spans="1:16" ht="14.65" thickBot="1" x14ac:dyDescent="0.5">
      <c r="A49">
        <v>13</v>
      </c>
      <c r="B49">
        <v>637</v>
      </c>
      <c r="C49" s="1">
        <v>35127</v>
      </c>
      <c r="D49" s="1">
        <v>35133</v>
      </c>
      <c r="E49" t="s">
        <v>13</v>
      </c>
      <c r="F49" t="s">
        <v>131</v>
      </c>
      <c r="G49" s="5">
        <v>74</v>
      </c>
      <c r="H49" s="5">
        <v>74</v>
      </c>
      <c r="P49" s="10">
        <f>O49+I49</f>
        <v>0</v>
      </c>
    </row>
    <row r="50" spans="1:16" ht="14.65" thickBot="1" x14ac:dyDescent="0.5">
      <c r="A50">
        <v>13</v>
      </c>
      <c r="B50">
        <v>637</v>
      </c>
      <c r="C50" s="1">
        <v>35127</v>
      </c>
      <c r="D50" s="1">
        <v>35133</v>
      </c>
      <c r="E50" t="s">
        <v>13</v>
      </c>
      <c r="F50" t="s">
        <v>130</v>
      </c>
      <c r="G50" s="5">
        <v>0</v>
      </c>
      <c r="H50" s="5">
        <v>0</v>
      </c>
      <c r="P50" s="10">
        <f>O50+I50</f>
        <v>0</v>
      </c>
    </row>
    <row r="51" spans="1:16" ht="14.65" thickBot="1" x14ac:dyDescent="0.5">
      <c r="A51">
        <v>13</v>
      </c>
      <c r="B51">
        <v>637</v>
      </c>
      <c r="C51" s="1">
        <v>35127</v>
      </c>
      <c r="D51" s="1">
        <v>35133</v>
      </c>
      <c r="E51" t="s">
        <v>13</v>
      </c>
      <c r="F51" t="s">
        <v>132</v>
      </c>
      <c r="G51" s="13">
        <v>205</v>
      </c>
      <c r="H51" s="13">
        <v>205</v>
      </c>
      <c r="I51" s="5">
        <f>250+6+6+6</f>
        <v>268</v>
      </c>
      <c r="P51" s="10">
        <f>O51+I51</f>
        <v>268</v>
      </c>
    </row>
    <row r="52" spans="1:16" ht="14.65" thickBot="1" x14ac:dyDescent="0.5">
      <c r="A52">
        <v>13</v>
      </c>
      <c r="B52">
        <v>638</v>
      </c>
      <c r="C52" s="1">
        <v>35134</v>
      </c>
      <c r="D52" s="1">
        <v>35140</v>
      </c>
      <c r="E52" t="s">
        <v>13</v>
      </c>
      <c r="F52" t="s">
        <v>128</v>
      </c>
      <c r="G52" s="5">
        <v>361</v>
      </c>
      <c r="H52" s="5">
        <v>361</v>
      </c>
      <c r="P52" s="10">
        <f>O52+I52</f>
        <v>0</v>
      </c>
    </row>
    <row r="53" spans="1:16" ht="14.65" thickBot="1" x14ac:dyDescent="0.5">
      <c r="A53">
        <v>13</v>
      </c>
      <c r="B53">
        <v>638</v>
      </c>
      <c r="C53" s="1">
        <v>35134</v>
      </c>
      <c r="D53" s="1">
        <v>35140</v>
      </c>
      <c r="E53" t="s">
        <v>13</v>
      </c>
      <c r="F53" t="s">
        <v>129</v>
      </c>
      <c r="G53" s="5">
        <v>343</v>
      </c>
      <c r="H53" s="5">
        <v>343</v>
      </c>
      <c r="P53" s="10">
        <f>O53+I53</f>
        <v>0</v>
      </c>
    </row>
    <row r="54" spans="1:16" ht="14.65" thickBot="1" x14ac:dyDescent="0.5">
      <c r="A54">
        <v>13</v>
      </c>
      <c r="B54">
        <v>638</v>
      </c>
      <c r="C54" s="1">
        <v>35134</v>
      </c>
      <c r="D54" s="1">
        <v>35140</v>
      </c>
      <c r="E54" t="s">
        <v>13</v>
      </c>
      <c r="F54" t="s">
        <v>131</v>
      </c>
      <c r="G54" s="5">
        <v>77</v>
      </c>
      <c r="H54" s="5">
        <v>77</v>
      </c>
      <c r="P54" s="10">
        <f>O54+I54</f>
        <v>0</v>
      </c>
    </row>
    <row r="55" spans="1:16" ht="14.65" thickBot="1" x14ac:dyDescent="0.5">
      <c r="A55">
        <v>13</v>
      </c>
      <c r="B55">
        <v>638</v>
      </c>
      <c r="C55" s="1">
        <v>35134</v>
      </c>
      <c r="D55" s="1">
        <v>35140</v>
      </c>
      <c r="E55" t="s">
        <v>13</v>
      </c>
      <c r="F55" t="s">
        <v>130</v>
      </c>
      <c r="G55" s="5">
        <v>4</v>
      </c>
      <c r="H55" s="5">
        <v>4</v>
      </c>
      <c r="P55" s="10">
        <f>O55+I55</f>
        <v>0</v>
      </c>
    </row>
    <row r="56" spans="1:16" ht="14.65" thickBot="1" x14ac:dyDescent="0.5">
      <c r="A56">
        <v>13</v>
      </c>
      <c r="B56">
        <v>638</v>
      </c>
      <c r="C56" s="1">
        <v>35134</v>
      </c>
      <c r="D56" s="1">
        <v>35140</v>
      </c>
      <c r="E56" t="s">
        <v>13</v>
      </c>
      <c r="F56" t="s">
        <v>132</v>
      </c>
      <c r="G56" s="13">
        <v>198</v>
      </c>
      <c r="H56" s="13">
        <v>198</v>
      </c>
      <c r="I56" s="5">
        <f>250+6</f>
        <v>256</v>
      </c>
      <c r="K56">
        <v>20</v>
      </c>
      <c r="O56">
        <v>20</v>
      </c>
      <c r="P56" s="10">
        <f>O56+I56</f>
        <v>276</v>
      </c>
    </row>
    <row r="57" spans="1:16" ht="14.65" thickBot="1" x14ac:dyDescent="0.5">
      <c r="A57">
        <v>13</v>
      </c>
      <c r="B57">
        <v>639</v>
      </c>
      <c r="C57" s="1">
        <v>35141</v>
      </c>
      <c r="D57" s="1">
        <v>35147</v>
      </c>
      <c r="E57" t="s">
        <v>13</v>
      </c>
      <c r="F57" t="s">
        <v>128</v>
      </c>
      <c r="P57" s="10"/>
    </row>
    <row r="58" spans="1:16" ht="14.65" thickBot="1" x14ac:dyDescent="0.5">
      <c r="A58">
        <v>13</v>
      </c>
      <c r="B58">
        <v>639</v>
      </c>
      <c r="C58" s="1">
        <v>35141</v>
      </c>
      <c r="D58" s="1">
        <v>35147</v>
      </c>
      <c r="E58" t="s">
        <v>13</v>
      </c>
      <c r="F58" t="s">
        <v>129</v>
      </c>
      <c r="P58" s="10"/>
    </row>
    <row r="59" spans="1:16" ht="14.65" thickBot="1" x14ac:dyDescent="0.5">
      <c r="A59">
        <v>13</v>
      </c>
      <c r="B59">
        <v>639</v>
      </c>
      <c r="C59" s="1">
        <v>35141</v>
      </c>
      <c r="D59" s="1">
        <v>35147</v>
      </c>
      <c r="E59" t="s">
        <v>13</v>
      </c>
      <c r="F59" t="s">
        <v>131</v>
      </c>
      <c r="P59" s="10"/>
    </row>
    <row r="60" spans="1:16" ht="14.65" thickBot="1" x14ac:dyDescent="0.5">
      <c r="A60">
        <v>13</v>
      </c>
      <c r="B60">
        <v>639</v>
      </c>
      <c r="C60" s="1">
        <v>35141</v>
      </c>
      <c r="D60" s="1">
        <v>35147</v>
      </c>
      <c r="E60" t="s">
        <v>13</v>
      </c>
      <c r="F60" t="s">
        <v>130</v>
      </c>
      <c r="P60" s="10"/>
    </row>
    <row r="61" spans="1:16" ht="14.65" thickBot="1" x14ac:dyDescent="0.5">
      <c r="A61">
        <v>13</v>
      </c>
      <c r="B61">
        <v>639</v>
      </c>
      <c r="C61" s="1">
        <v>35141</v>
      </c>
      <c r="D61" s="1">
        <v>35147</v>
      </c>
      <c r="E61" t="s">
        <v>13</v>
      </c>
      <c r="F61" t="s">
        <v>132</v>
      </c>
      <c r="P61" s="10"/>
    </row>
    <row r="62" spans="1:16" ht="14.65" thickBot="1" x14ac:dyDescent="0.5">
      <c r="A62">
        <v>13</v>
      </c>
      <c r="B62">
        <v>640</v>
      </c>
      <c r="C62" s="1">
        <v>35148</v>
      </c>
      <c r="D62" s="1">
        <v>35154</v>
      </c>
      <c r="E62" t="s">
        <v>13</v>
      </c>
      <c r="F62" t="s">
        <v>128</v>
      </c>
      <c r="G62">
        <v>387</v>
      </c>
      <c r="H62">
        <v>387</v>
      </c>
      <c r="P62" s="10">
        <f>O62+I62</f>
        <v>0</v>
      </c>
    </row>
    <row r="63" spans="1:16" ht="14.65" thickBot="1" x14ac:dyDescent="0.5">
      <c r="A63">
        <v>13</v>
      </c>
      <c r="B63">
        <v>640</v>
      </c>
      <c r="C63" s="1">
        <v>35148</v>
      </c>
      <c r="D63" s="1">
        <v>35154</v>
      </c>
      <c r="E63" t="s">
        <v>13</v>
      </c>
      <c r="F63" t="s">
        <v>129</v>
      </c>
      <c r="G63">
        <v>331</v>
      </c>
      <c r="H63">
        <v>331</v>
      </c>
      <c r="P63" s="10">
        <f>O63+I63</f>
        <v>0</v>
      </c>
    </row>
    <row r="64" spans="1:16" ht="14.65" thickBot="1" x14ac:dyDescent="0.5">
      <c r="A64">
        <v>13</v>
      </c>
      <c r="B64">
        <v>640</v>
      </c>
      <c r="C64" s="1">
        <v>35148</v>
      </c>
      <c r="D64" s="1">
        <v>35154</v>
      </c>
      <c r="E64" t="s">
        <v>13</v>
      </c>
      <c r="F64" t="s">
        <v>131</v>
      </c>
      <c r="G64">
        <v>63</v>
      </c>
      <c r="H64">
        <v>63</v>
      </c>
      <c r="P64" s="10">
        <f>O64+I64</f>
        <v>0</v>
      </c>
    </row>
    <row r="65" spans="1:22" ht="14.65" thickBot="1" x14ac:dyDescent="0.5">
      <c r="A65">
        <v>13</v>
      </c>
      <c r="B65">
        <v>640</v>
      </c>
      <c r="C65" s="1">
        <v>35148</v>
      </c>
      <c r="D65" s="1">
        <v>35154</v>
      </c>
      <c r="E65" t="s">
        <v>13</v>
      </c>
      <c r="F65" t="s">
        <v>130</v>
      </c>
      <c r="G65">
        <v>2</v>
      </c>
      <c r="H65">
        <v>2</v>
      </c>
      <c r="P65" s="10">
        <f>O65+I65</f>
        <v>0</v>
      </c>
      <c r="S65" t="s">
        <v>161</v>
      </c>
    </row>
    <row r="66" spans="1:22" ht="14.65" thickBot="1" x14ac:dyDescent="0.5">
      <c r="A66">
        <v>13</v>
      </c>
      <c r="B66">
        <v>640</v>
      </c>
      <c r="C66" s="1">
        <v>35148</v>
      </c>
      <c r="D66" s="1">
        <v>35154</v>
      </c>
      <c r="E66" t="s">
        <v>13</v>
      </c>
      <c r="F66" t="s">
        <v>132</v>
      </c>
      <c r="G66" s="11">
        <v>168</v>
      </c>
      <c r="H66" s="11">
        <v>168</v>
      </c>
      <c r="I66">
        <f>191+8</f>
        <v>199</v>
      </c>
      <c r="J66">
        <v>10</v>
      </c>
      <c r="K66">
        <v>25</v>
      </c>
      <c r="M66">
        <v>40</v>
      </c>
      <c r="N66" t="s">
        <v>160</v>
      </c>
      <c r="O66">
        <f>10+40+25+100</f>
        <v>175</v>
      </c>
      <c r="P66" s="10">
        <f>O66+I66</f>
        <v>374</v>
      </c>
      <c r="S66" t="s">
        <v>158</v>
      </c>
      <c r="V66" t="s">
        <v>159</v>
      </c>
    </row>
    <row r="67" spans="1:22" ht="14.65" thickBot="1" x14ac:dyDescent="0.5">
      <c r="A67">
        <v>13</v>
      </c>
      <c r="B67">
        <v>641</v>
      </c>
      <c r="C67" s="1">
        <v>35155</v>
      </c>
      <c r="D67" s="1">
        <v>35161</v>
      </c>
      <c r="E67" t="s">
        <v>13</v>
      </c>
      <c r="F67" t="s">
        <v>128</v>
      </c>
      <c r="G67">
        <v>186</v>
      </c>
      <c r="H67">
        <v>186</v>
      </c>
      <c r="P67" s="10">
        <f>O67+I67</f>
        <v>0</v>
      </c>
      <c r="S67" t="s">
        <v>162</v>
      </c>
    </row>
    <row r="68" spans="1:22" ht="14.65" thickBot="1" x14ac:dyDescent="0.5">
      <c r="A68">
        <v>13</v>
      </c>
      <c r="B68">
        <v>641</v>
      </c>
      <c r="C68" s="1">
        <v>35155</v>
      </c>
      <c r="D68" s="1">
        <v>35161</v>
      </c>
      <c r="E68" t="s">
        <v>13</v>
      </c>
      <c r="F68" t="s">
        <v>129</v>
      </c>
      <c r="G68">
        <v>175</v>
      </c>
      <c r="H68">
        <v>175</v>
      </c>
      <c r="P68" s="10">
        <f>O68+I68</f>
        <v>0</v>
      </c>
    </row>
    <row r="69" spans="1:22" ht="14.65" thickBot="1" x14ac:dyDescent="0.5">
      <c r="A69">
        <v>13</v>
      </c>
      <c r="B69">
        <v>641</v>
      </c>
      <c r="C69" s="1">
        <v>35155</v>
      </c>
      <c r="D69" s="1">
        <v>35161</v>
      </c>
      <c r="E69" t="s">
        <v>13</v>
      </c>
      <c r="F69" t="s">
        <v>131</v>
      </c>
      <c r="G69">
        <v>42</v>
      </c>
      <c r="H69">
        <v>42</v>
      </c>
      <c r="P69" s="10">
        <f>O69+I69</f>
        <v>0</v>
      </c>
    </row>
    <row r="70" spans="1:22" ht="14.65" thickBot="1" x14ac:dyDescent="0.5">
      <c r="A70">
        <v>13</v>
      </c>
      <c r="B70">
        <v>641</v>
      </c>
      <c r="C70" s="1">
        <v>35155</v>
      </c>
      <c r="D70" s="1">
        <v>35161</v>
      </c>
      <c r="E70" t="s">
        <v>13</v>
      </c>
      <c r="F70" t="s">
        <v>130</v>
      </c>
      <c r="G70">
        <v>2</v>
      </c>
      <c r="H70">
        <v>2</v>
      </c>
      <c r="P70" s="10">
        <f>O70+I70</f>
        <v>0</v>
      </c>
    </row>
    <row r="71" spans="1:22" ht="14.65" thickBot="1" x14ac:dyDescent="0.5">
      <c r="A71">
        <v>13</v>
      </c>
      <c r="B71">
        <v>641</v>
      </c>
      <c r="C71" s="1">
        <v>35155</v>
      </c>
      <c r="D71" s="1">
        <v>35161</v>
      </c>
      <c r="E71" t="s">
        <v>13</v>
      </c>
      <c r="F71" t="s">
        <v>132</v>
      </c>
      <c r="G71" s="11">
        <v>47</v>
      </c>
      <c r="H71" s="11">
        <v>47</v>
      </c>
      <c r="I71">
        <f>81+7</f>
        <v>88</v>
      </c>
      <c r="P71" s="10">
        <f>O71+I71</f>
        <v>88</v>
      </c>
    </row>
    <row r="72" spans="1:22" ht="14.65" thickBot="1" x14ac:dyDescent="0.5">
      <c r="A72">
        <v>13</v>
      </c>
      <c r="B72">
        <v>642</v>
      </c>
      <c r="C72" s="1">
        <v>35162</v>
      </c>
      <c r="D72" s="1">
        <v>35168</v>
      </c>
      <c r="E72" t="s">
        <v>13</v>
      </c>
      <c r="F72" t="s">
        <v>128</v>
      </c>
      <c r="G72">
        <v>174</v>
      </c>
      <c r="H72">
        <v>174</v>
      </c>
      <c r="P72" s="10">
        <f>O72+I72</f>
        <v>0</v>
      </c>
    </row>
    <row r="73" spans="1:22" ht="14.65" thickBot="1" x14ac:dyDescent="0.5">
      <c r="A73">
        <v>13</v>
      </c>
      <c r="B73">
        <v>642</v>
      </c>
      <c r="C73" s="1">
        <v>35162</v>
      </c>
      <c r="D73" s="1">
        <v>35168</v>
      </c>
      <c r="E73" t="s">
        <v>13</v>
      </c>
      <c r="F73" t="s">
        <v>129</v>
      </c>
      <c r="G73">
        <v>157</v>
      </c>
      <c r="H73">
        <v>157</v>
      </c>
      <c r="P73" s="10">
        <f>O73+I73</f>
        <v>0</v>
      </c>
    </row>
    <row r="74" spans="1:22" ht="14.65" thickBot="1" x14ac:dyDescent="0.5">
      <c r="A74">
        <v>13</v>
      </c>
      <c r="B74">
        <v>642</v>
      </c>
      <c r="C74" s="1">
        <v>35162</v>
      </c>
      <c r="D74" s="1">
        <v>35168</v>
      </c>
      <c r="E74" t="s">
        <v>13</v>
      </c>
      <c r="F74" t="s">
        <v>131</v>
      </c>
      <c r="G74">
        <v>49</v>
      </c>
      <c r="H74">
        <v>49</v>
      </c>
      <c r="P74" s="10">
        <f>O74+I74</f>
        <v>0</v>
      </c>
    </row>
    <row r="75" spans="1:22" ht="14.65" thickBot="1" x14ac:dyDescent="0.5">
      <c r="A75">
        <v>13</v>
      </c>
      <c r="B75">
        <v>642</v>
      </c>
      <c r="C75" s="1">
        <v>35162</v>
      </c>
      <c r="D75" s="1">
        <v>35168</v>
      </c>
      <c r="E75" t="s">
        <v>13</v>
      </c>
      <c r="F75" t="s">
        <v>130</v>
      </c>
      <c r="G75">
        <v>1</v>
      </c>
      <c r="H75">
        <v>1</v>
      </c>
      <c r="P75" s="10">
        <f>O75+I75</f>
        <v>0</v>
      </c>
    </row>
    <row r="76" spans="1:22" ht="14.65" thickBot="1" x14ac:dyDescent="0.5">
      <c r="A76">
        <v>13</v>
      </c>
      <c r="B76">
        <v>642</v>
      </c>
      <c r="C76" s="1">
        <v>35162</v>
      </c>
      <c r="D76" s="1">
        <v>35168</v>
      </c>
      <c r="E76" t="s">
        <v>13</v>
      </c>
      <c r="F76" t="s">
        <v>132</v>
      </c>
      <c r="G76" s="11">
        <v>67</v>
      </c>
      <c r="H76" s="11">
        <v>67</v>
      </c>
      <c r="I76">
        <v>101</v>
      </c>
      <c r="P76" s="10">
        <f>O76+I76</f>
        <v>101</v>
      </c>
    </row>
    <row r="77" spans="1:22" ht="14.65" thickBot="1" x14ac:dyDescent="0.5">
      <c r="A77">
        <v>13</v>
      </c>
      <c r="B77">
        <v>643</v>
      </c>
      <c r="C77" s="1">
        <v>35169</v>
      </c>
      <c r="D77" s="1">
        <v>35175</v>
      </c>
      <c r="E77" t="s">
        <v>13</v>
      </c>
      <c r="F77" t="s">
        <v>128</v>
      </c>
      <c r="G77">
        <v>402</v>
      </c>
      <c r="H77">
        <v>402</v>
      </c>
      <c r="P77" s="10">
        <f>O77+I77</f>
        <v>0</v>
      </c>
    </row>
    <row r="78" spans="1:22" ht="14.65" thickBot="1" x14ac:dyDescent="0.5">
      <c r="A78">
        <v>13</v>
      </c>
      <c r="B78">
        <v>643</v>
      </c>
      <c r="C78" s="1">
        <v>35169</v>
      </c>
      <c r="D78" s="1">
        <v>35175</v>
      </c>
      <c r="E78" t="s">
        <v>13</v>
      </c>
      <c r="F78" t="s">
        <v>129</v>
      </c>
      <c r="G78">
        <v>390</v>
      </c>
      <c r="H78">
        <v>390</v>
      </c>
      <c r="P78" s="10">
        <f>O78+I78</f>
        <v>0</v>
      </c>
    </row>
    <row r="79" spans="1:22" ht="14.65" thickBot="1" x14ac:dyDescent="0.5">
      <c r="A79">
        <v>13</v>
      </c>
      <c r="B79">
        <v>643</v>
      </c>
      <c r="C79" s="1">
        <v>35169</v>
      </c>
      <c r="D79" s="1">
        <v>35175</v>
      </c>
      <c r="E79" t="s">
        <v>13</v>
      </c>
      <c r="F79" t="s">
        <v>131</v>
      </c>
      <c r="G79">
        <v>72</v>
      </c>
      <c r="H79">
        <v>72</v>
      </c>
      <c r="P79" s="10">
        <f>O79+I79</f>
        <v>0</v>
      </c>
    </row>
    <row r="80" spans="1:22" ht="14.65" thickBot="1" x14ac:dyDescent="0.5">
      <c r="A80">
        <v>13</v>
      </c>
      <c r="B80">
        <v>643</v>
      </c>
      <c r="C80" s="1">
        <v>35169</v>
      </c>
      <c r="D80" s="1">
        <v>35175</v>
      </c>
      <c r="E80" t="s">
        <v>13</v>
      </c>
      <c r="F80" t="s">
        <v>130</v>
      </c>
      <c r="G80">
        <v>3</v>
      </c>
      <c r="H80">
        <v>3</v>
      </c>
      <c r="P80" s="10">
        <f>O80+I80</f>
        <v>0</v>
      </c>
    </row>
    <row r="81" spans="1:20" ht="14.65" thickBot="1" x14ac:dyDescent="0.5">
      <c r="A81">
        <v>13</v>
      </c>
      <c r="B81">
        <v>643</v>
      </c>
      <c r="C81" s="1">
        <v>35169</v>
      </c>
      <c r="D81" s="1">
        <v>35175</v>
      </c>
      <c r="E81" t="s">
        <v>13</v>
      </c>
      <c r="F81" t="s">
        <v>132</v>
      </c>
      <c r="G81" s="11">
        <v>234</v>
      </c>
      <c r="H81" s="11">
        <v>234</v>
      </c>
      <c r="I81">
        <f>298+5+5</f>
        <v>308</v>
      </c>
      <c r="J81">
        <v>11</v>
      </c>
      <c r="L81">
        <v>30</v>
      </c>
      <c r="O81">
        <f>11+30</f>
        <v>41</v>
      </c>
      <c r="P81" s="10">
        <f>O81+I81</f>
        <v>349</v>
      </c>
      <c r="R81" t="s">
        <v>163</v>
      </c>
      <c r="T81" t="s">
        <v>164</v>
      </c>
    </row>
    <row r="82" spans="1:20" ht="14.65" thickBot="1" x14ac:dyDescent="0.5">
      <c r="A82">
        <v>13</v>
      </c>
      <c r="B82">
        <v>644</v>
      </c>
      <c r="C82" s="1">
        <v>35176</v>
      </c>
      <c r="D82" s="1">
        <v>35182</v>
      </c>
      <c r="E82" t="s">
        <v>13</v>
      </c>
      <c r="F82" t="s">
        <v>128</v>
      </c>
      <c r="G82">
        <v>389</v>
      </c>
      <c r="H82">
        <v>389</v>
      </c>
      <c r="P82" s="10">
        <f>O82+I82</f>
        <v>0</v>
      </c>
    </row>
    <row r="83" spans="1:20" ht="14.65" thickBot="1" x14ac:dyDescent="0.5">
      <c r="A83">
        <v>13</v>
      </c>
      <c r="B83">
        <v>644</v>
      </c>
      <c r="C83" s="1">
        <v>35176</v>
      </c>
      <c r="D83" s="1">
        <v>35182</v>
      </c>
      <c r="E83" t="s">
        <v>13</v>
      </c>
      <c r="F83" t="s">
        <v>129</v>
      </c>
      <c r="G83">
        <v>330</v>
      </c>
      <c r="H83">
        <v>330</v>
      </c>
      <c r="P83" s="10">
        <f>O83+I83</f>
        <v>0</v>
      </c>
    </row>
    <row r="84" spans="1:20" ht="14.65" thickBot="1" x14ac:dyDescent="0.5">
      <c r="A84">
        <v>13</v>
      </c>
      <c r="B84">
        <v>644</v>
      </c>
      <c r="C84" s="1">
        <v>35176</v>
      </c>
      <c r="D84" s="1">
        <v>35182</v>
      </c>
      <c r="E84" t="s">
        <v>13</v>
      </c>
      <c r="F84" t="s">
        <v>131</v>
      </c>
      <c r="G84">
        <v>68</v>
      </c>
      <c r="H84">
        <v>68</v>
      </c>
      <c r="P84" s="10">
        <f>O84+I84</f>
        <v>0</v>
      </c>
    </row>
    <row r="85" spans="1:20" ht="14.65" thickBot="1" x14ac:dyDescent="0.5">
      <c r="A85">
        <v>13</v>
      </c>
      <c r="B85">
        <v>644</v>
      </c>
      <c r="C85" s="1">
        <v>35176</v>
      </c>
      <c r="D85" s="1">
        <v>35182</v>
      </c>
      <c r="E85" t="s">
        <v>13</v>
      </c>
      <c r="F85" t="s">
        <v>130</v>
      </c>
      <c r="G85">
        <v>0</v>
      </c>
      <c r="H85">
        <v>0</v>
      </c>
      <c r="P85" s="10">
        <f>O85+I85</f>
        <v>0</v>
      </c>
    </row>
    <row r="86" spans="1:20" ht="14.65" thickBot="1" x14ac:dyDescent="0.5">
      <c r="A86">
        <v>13</v>
      </c>
      <c r="B86">
        <v>644</v>
      </c>
      <c r="C86" s="1">
        <v>35176</v>
      </c>
      <c r="D86" s="1">
        <v>35182</v>
      </c>
      <c r="E86" t="s">
        <v>13</v>
      </c>
      <c r="F86" t="s">
        <v>132</v>
      </c>
      <c r="G86" s="11">
        <v>165</v>
      </c>
      <c r="H86" s="11">
        <v>165</v>
      </c>
      <c r="I86">
        <v>197</v>
      </c>
      <c r="P86" s="10">
        <f>O86+I86</f>
        <v>197</v>
      </c>
    </row>
    <row r="87" spans="1:20" ht="14.65" thickBot="1" x14ac:dyDescent="0.5">
      <c r="A87">
        <v>13</v>
      </c>
      <c r="B87">
        <v>645</v>
      </c>
      <c r="C87" s="1">
        <v>35183</v>
      </c>
      <c r="D87" s="1">
        <v>35189</v>
      </c>
      <c r="E87" t="s">
        <v>13</v>
      </c>
      <c r="F87" t="s">
        <v>128</v>
      </c>
      <c r="G87">
        <v>367</v>
      </c>
      <c r="H87">
        <v>367</v>
      </c>
      <c r="P87" s="10">
        <f>O87+I87</f>
        <v>0</v>
      </c>
    </row>
    <row r="88" spans="1:20" ht="14.65" thickBot="1" x14ac:dyDescent="0.5">
      <c r="A88">
        <v>13</v>
      </c>
      <c r="B88">
        <v>645</v>
      </c>
      <c r="C88" s="1">
        <v>35183</v>
      </c>
      <c r="D88" s="1">
        <v>35189</v>
      </c>
      <c r="E88" t="s">
        <v>13</v>
      </c>
      <c r="F88" t="s">
        <v>129</v>
      </c>
      <c r="G88">
        <v>346</v>
      </c>
      <c r="H88">
        <v>346</v>
      </c>
      <c r="P88" s="10">
        <f>O88+I88</f>
        <v>0</v>
      </c>
    </row>
    <row r="89" spans="1:20" ht="14.65" thickBot="1" x14ac:dyDescent="0.5">
      <c r="A89">
        <v>13</v>
      </c>
      <c r="B89">
        <v>645</v>
      </c>
      <c r="C89" s="1">
        <v>35183</v>
      </c>
      <c r="D89" s="1">
        <v>35189</v>
      </c>
      <c r="E89" t="s">
        <v>13</v>
      </c>
      <c r="F89" t="s">
        <v>131</v>
      </c>
      <c r="G89">
        <v>62</v>
      </c>
      <c r="H89">
        <v>62</v>
      </c>
      <c r="P89" s="10">
        <f>O89+I89</f>
        <v>0</v>
      </c>
    </row>
    <row r="90" spans="1:20" ht="14.65" thickBot="1" x14ac:dyDescent="0.5">
      <c r="A90">
        <v>13</v>
      </c>
      <c r="B90">
        <v>645</v>
      </c>
      <c r="C90" s="1">
        <v>35183</v>
      </c>
      <c r="D90" s="1">
        <v>35189</v>
      </c>
      <c r="E90" t="s">
        <v>13</v>
      </c>
      <c r="F90" t="s">
        <v>130</v>
      </c>
      <c r="G90">
        <v>3</v>
      </c>
      <c r="H90">
        <v>3</v>
      </c>
      <c r="P90" s="10">
        <f>O90+I90</f>
        <v>0</v>
      </c>
    </row>
    <row r="91" spans="1:20" ht="14.65" thickBot="1" x14ac:dyDescent="0.5">
      <c r="A91">
        <v>13</v>
      </c>
      <c r="B91">
        <v>645</v>
      </c>
      <c r="C91" s="1">
        <v>35183</v>
      </c>
      <c r="D91" s="1">
        <v>35189</v>
      </c>
      <c r="E91" t="s">
        <v>13</v>
      </c>
      <c r="F91" t="s">
        <v>132</v>
      </c>
      <c r="G91" s="11">
        <v>175</v>
      </c>
      <c r="H91" s="11">
        <v>175</v>
      </c>
      <c r="I91">
        <v>215</v>
      </c>
      <c r="J91">
        <v>12</v>
      </c>
      <c r="M91">
        <v>40</v>
      </c>
      <c r="O91">
        <f>12+40</f>
        <v>52</v>
      </c>
      <c r="P91" s="10">
        <f>O91+I91</f>
        <v>267</v>
      </c>
      <c r="Q91" t="s">
        <v>170</v>
      </c>
    </row>
    <row r="92" spans="1:20" ht="14.65" thickBot="1" x14ac:dyDescent="0.5">
      <c r="A92">
        <v>13</v>
      </c>
      <c r="B92">
        <v>646</v>
      </c>
      <c r="C92" s="1">
        <v>35190</v>
      </c>
      <c r="D92" s="1">
        <v>35196</v>
      </c>
      <c r="E92" t="s">
        <v>13</v>
      </c>
      <c r="F92" t="s">
        <v>128</v>
      </c>
      <c r="G92">
        <v>321</v>
      </c>
      <c r="H92">
        <v>321</v>
      </c>
      <c r="P92" s="10">
        <f>O92+I92</f>
        <v>0</v>
      </c>
    </row>
    <row r="93" spans="1:20" ht="14.65" thickBot="1" x14ac:dyDescent="0.5">
      <c r="A93">
        <v>13</v>
      </c>
      <c r="B93">
        <v>646</v>
      </c>
      <c r="C93" s="1">
        <v>35190</v>
      </c>
      <c r="D93" s="1">
        <v>35196</v>
      </c>
      <c r="E93" t="s">
        <v>13</v>
      </c>
      <c r="F93" t="s">
        <v>129</v>
      </c>
      <c r="G93">
        <v>329</v>
      </c>
      <c r="H93">
        <v>329</v>
      </c>
      <c r="P93" s="10">
        <f>O93+I93</f>
        <v>0</v>
      </c>
    </row>
    <row r="94" spans="1:20" ht="14.65" thickBot="1" x14ac:dyDescent="0.5">
      <c r="A94">
        <v>13</v>
      </c>
      <c r="B94">
        <v>646</v>
      </c>
      <c r="C94" s="1">
        <v>35190</v>
      </c>
      <c r="D94" s="1">
        <v>35196</v>
      </c>
      <c r="E94" t="s">
        <v>13</v>
      </c>
      <c r="F94" t="s">
        <v>131</v>
      </c>
      <c r="G94">
        <v>70</v>
      </c>
      <c r="H94">
        <v>70</v>
      </c>
      <c r="P94" s="10">
        <f>O94+I94</f>
        <v>0</v>
      </c>
    </row>
    <row r="95" spans="1:20" ht="14.65" thickBot="1" x14ac:dyDescent="0.5">
      <c r="A95">
        <v>13</v>
      </c>
      <c r="B95">
        <v>646</v>
      </c>
      <c r="C95" s="1">
        <v>35190</v>
      </c>
      <c r="D95" s="1">
        <v>35196</v>
      </c>
      <c r="E95" t="s">
        <v>13</v>
      </c>
      <c r="F95" t="s">
        <v>130</v>
      </c>
      <c r="G95">
        <v>0</v>
      </c>
      <c r="H95">
        <v>0</v>
      </c>
      <c r="P95" s="10">
        <f>O95+I95</f>
        <v>0</v>
      </c>
    </row>
    <row r="96" spans="1:20" ht="14.65" thickBot="1" x14ac:dyDescent="0.5">
      <c r="A96">
        <v>13</v>
      </c>
      <c r="B96">
        <v>646</v>
      </c>
      <c r="C96" s="1">
        <v>35190</v>
      </c>
      <c r="D96" s="1">
        <v>35196</v>
      </c>
      <c r="E96" t="s">
        <v>13</v>
      </c>
      <c r="F96" t="s">
        <v>132</v>
      </c>
      <c r="G96" s="11">
        <v>133</v>
      </c>
      <c r="H96" s="11">
        <v>133</v>
      </c>
      <c r="I96">
        <f>161+8+6+8</f>
        <v>183</v>
      </c>
      <c r="P96" s="10">
        <f>O96+I96</f>
        <v>183</v>
      </c>
      <c r="Q96" t="s">
        <v>171</v>
      </c>
    </row>
    <row r="97" spans="1:17" ht="14.65" thickBot="1" x14ac:dyDescent="0.5">
      <c r="A97">
        <v>13</v>
      </c>
      <c r="B97">
        <v>647</v>
      </c>
      <c r="C97" s="1">
        <v>35197</v>
      </c>
      <c r="D97" s="1">
        <v>35203</v>
      </c>
      <c r="E97" t="s">
        <v>13</v>
      </c>
      <c r="F97" t="s">
        <v>128</v>
      </c>
      <c r="G97">
        <v>316</v>
      </c>
      <c r="H97">
        <v>316</v>
      </c>
      <c r="P97" s="10">
        <f>O97+I97</f>
        <v>0</v>
      </c>
    </row>
    <row r="98" spans="1:17" ht="14.65" thickBot="1" x14ac:dyDescent="0.5">
      <c r="A98">
        <v>13</v>
      </c>
      <c r="B98">
        <v>647</v>
      </c>
      <c r="C98" s="1">
        <v>35197</v>
      </c>
      <c r="D98" s="1">
        <v>35203</v>
      </c>
      <c r="E98" t="s">
        <v>13</v>
      </c>
      <c r="F98" t="s">
        <v>129</v>
      </c>
      <c r="G98">
        <v>314</v>
      </c>
      <c r="H98">
        <v>314</v>
      </c>
      <c r="P98" s="10">
        <f>O98+I98</f>
        <v>0</v>
      </c>
    </row>
    <row r="99" spans="1:17" ht="14.65" thickBot="1" x14ac:dyDescent="0.5">
      <c r="A99">
        <v>13</v>
      </c>
      <c r="B99">
        <v>647</v>
      </c>
      <c r="C99" s="1">
        <v>35197</v>
      </c>
      <c r="D99" s="1">
        <v>35203</v>
      </c>
      <c r="E99" t="s">
        <v>13</v>
      </c>
      <c r="F99" t="s">
        <v>131</v>
      </c>
      <c r="G99">
        <v>64</v>
      </c>
      <c r="H99">
        <v>64</v>
      </c>
      <c r="P99" s="10">
        <f>O99+I99</f>
        <v>0</v>
      </c>
    </row>
    <row r="100" spans="1:17" ht="14.65" thickBot="1" x14ac:dyDescent="0.5">
      <c r="A100">
        <v>13</v>
      </c>
      <c r="B100">
        <v>647</v>
      </c>
      <c r="C100" s="1">
        <v>35197</v>
      </c>
      <c r="D100" s="1">
        <v>35203</v>
      </c>
      <c r="E100" t="s">
        <v>13</v>
      </c>
      <c r="F100" t="s">
        <v>130</v>
      </c>
      <c r="G100">
        <v>1</v>
      </c>
      <c r="H100">
        <v>1</v>
      </c>
      <c r="P100" s="10">
        <f>O100+I100</f>
        <v>0</v>
      </c>
    </row>
    <row r="101" spans="1:17" ht="14.65" thickBot="1" x14ac:dyDescent="0.5">
      <c r="A101">
        <v>13</v>
      </c>
      <c r="B101">
        <v>647</v>
      </c>
      <c r="C101" s="1">
        <v>35197</v>
      </c>
      <c r="D101" s="1">
        <v>35203</v>
      </c>
      <c r="E101" t="s">
        <v>13</v>
      </c>
      <c r="F101" t="s">
        <v>132</v>
      </c>
      <c r="G101" s="11">
        <v>190</v>
      </c>
      <c r="H101" s="11">
        <v>190</v>
      </c>
      <c r="I101">
        <f>223+7+6</f>
        <v>236</v>
      </c>
      <c r="P101" s="10">
        <f>O101+I101</f>
        <v>236</v>
      </c>
    </row>
    <row r="102" spans="1:17" ht="14.65" thickBot="1" x14ac:dyDescent="0.5">
      <c r="A102">
        <v>13</v>
      </c>
      <c r="B102">
        <v>648</v>
      </c>
      <c r="C102" s="1">
        <v>35204</v>
      </c>
      <c r="D102" s="1">
        <v>35210</v>
      </c>
      <c r="E102" t="s">
        <v>13</v>
      </c>
      <c r="F102" t="s">
        <v>128</v>
      </c>
      <c r="G102">
        <v>301</v>
      </c>
      <c r="H102">
        <v>301</v>
      </c>
      <c r="P102" s="10">
        <f>O102+I102</f>
        <v>0</v>
      </c>
    </row>
    <row r="103" spans="1:17" ht="14.65" thickBot="1" x14ac:dyDescent="0.5">
      <c r="A103">
        <v>13</v>
      </c>
      <c r="B103">
        <v>648</v>
      </c>
      <c r="C103" s="1">
        <v>35204</v>
      </c>
      <c r="D103" s="1">
        <v>35210</v>
      </c>
      <c r="E103" t="s">
        <v>13</v>
      </c>
      <c r="F103" t="s">
        <v>129</v>
      </c>
      <c r="G103">
        <v>310</v>
      </c>
      <c r="H103">
        <v>310</v>
      </c>
      <c r="P103" s="10">
        <f>O103+I103</f>
        <v>0</v>
      </c>
    </row>
    <row r="104" spans="1:17" ht="14.65" thickBot="1" x14ac:dyDescent="0.5">
      <c r="A104">
        <v>13</v>
      </c>
      <c r="B104">
        <v>648</v>
      </c>
      <c r="C104" s="1">
        <v>35204</v>
      </c>
      <c r="D104" s="1">
        <v>35210</v>
      </c>
      <c r="E104" t="s">
        <v>13</v>
      </c>
      <c r="F104" t="s">
        <v>131</v>
      </c>
      <c r="G104">
        <v>67</v>
      </c>
      <c r="H104">
        <v>67</v>
      </c>
      <c r="P104" s="10">
        <f>O104+I104</f>
        <v>0</v>
      </c>
    </row>
    <row r="105" spans="1:17" ht="14.65" thickBot="1" x14ac:dyDescent="0.5">
      <c r="A105">
        <v>13</v>
      </c>
      <c r="B105">
        <v>648</v>
      </c>
      <c r="C105" s="1">
        <v>35204</v>
      </c>
      <c r="D105" s="1">
        <v>35210</v>
      </c>
      <c r="E105" t="s">
        <v>13</v>
      </c>
      <c r="F105" t="s">
        <v>130</v>
      </c>
      <c r="G105">
        <v>2</v>
      </c>
      <c r="H105">
        <v>2</v>
      </c>
      <c r="P105" s="10">
        <f>O105+I105</f>
        <v>0</v>
      </c>
    </row>
    <row r="106" spans="1:17" ht="14.65" thickBot="1" x14ac:dyDescent="0.5">
      <c r="A106">
        <v>13</v>
      </c>
      <c r="B106">
        <v>648</v>
      </c>
      <c r="C106" s="1">
        <v>35204</v>
      </c>
      <c r="D106" s="1">
        <v>35210</v>
      </c>
      <c r="E106" t="s">
        <v>13</v>
      </c>
      <c r="F106" t="s">
        <v>132</v>
      </c>
      <c r="G106" s="11">
        <v>161</v>
      </c>
      <c r="H106" s="11">
        <v>161</v>
      </c>
      <c r="I106">
        <f>179+5+6+8+8+6</f>
        <v>212</v>
      </c>
      <c r="J106" t="s">
        <v>172</v>
      </c>
      <c r="L106">
        <v>30</v>
      </c>
      <c r="O106">
        <f>10+10+30</f>
        <v>50</v>
      </c>
      <c r="P106" s="10">
        <f>O106+I106</f>
        <v>262</v>
      </c>
      <c r="Q106" t="s">
        <v>173</v>
      </c>
    </row>
    <row r="107" spans="1:17" ht="14.65" thickBot="1" x14ac:dyDescent="0.5">
      <c r="A107">
        <v>13</v>
      </c>
      <c r="B107">
        <v>649</v>
      </c>
      <c r="C107" s="1">
        <v>35211</v>
      </c>
      <c r="D107" s="1">
        <v>35217</v>
      </c>
      <c r="E107" t="s">
        <v>13</v>
      </c>
      <c r="F107" t="s">
        <v>128</v>
      </c>
      <c r="G107">
        <v>217</v>
      </c>
      <c r="H107">
        <v>217</v>
      </c>
      <c r="P107" s="10">
        <f>O107+I107</f>
        <v>0</v>
      </c>
    </row>
    <row r="108" spans="1:17" ht="14.65" thickBot="1" x14ac:dyDescent="0.5">
      <c r="A108">
        <v>13</v>
      </c>
      <c r="B108">
        <v>649</v>
      </c>
      <c r="C108" s="1">
        <v>35211</v>
      </c>
      <c r="D108" s="1">
        <v>35217</v>
      </c>
      <c r="E108" t="s">
        <v>13</v>
      </c>
      <c r="F108" t="s">
        <v>129</v>
      </c>
      <c r="G108">
        <v>183</v>
      </c>
      <c r="H108">
        <v>183</v>
      </c>
      <c r="P108" s="10">
        <f>O108+I108</f>
        <v>0</v>
      </c>
    </row>
    <row r="109" spans="1:17" ht="14.65" thickBot="1" x14ac:dyDescent="0.5">
      <c r="A109">
        <v>13</v>
      </c>
      <c r="B109">
        <v>649</v>
      </c>
      <c r="C109" s="1">
        <v>35211</v>
      </c>
      <c r="D109" s="1">
        <v>35217</v>
      </c>
      <c r="E109" t="s">
        <v>13</v>
      </c>
      <c r="F109" t="s">
        <v>131</v>
      </c>
      <c r="G109">
        <v>52</v>
      </c>
      <c r="H109">
        <v>52</v>
      </c>
      <c r="P109" s="10">
        <f>O109+I109</f>
        <v>0</v>
      </c>
    </row>
    <row r="110" spans="1:17" ht="14.65" thickBot="1" x14ac:dyDescent="0.5">
      <c r="A110">
        <v>13</v>
      </c>
      <c r="B110">
        <v>649</v>
      </c>
      <c r="C110" s="1">
        <v>35211</v>
      </c>
      <c r="D110" s="1">
        <v>35217</v>
      </c>
      <c r="E110" t="s">
        <v>13</v>
      </c>
      <c r="F110" t="s">
        <v>130</v>
      </c>
      <c r="G110">
        <v>2</v>
      </c>
      <c r="H110">
        <v>2</v>
      </c>
      <c r="P110" s="10">
        <f>O110+I110</f>
        <v>0</v>
      </c>
    </row>
    <row r="111" spans="1:17" ht="14.65" thickBot="1" x14ac:dyDescent="0.5">
      <c r="A111">
        <v>13</v>
      </c>
      <c r="B111">
        <v>649</v>
      </c>
      <c r="C111" s="1">
        <v>35211</v>
      </c>
      <c r="D111" s="1">
        <v>35217</v>
      </c>
      <c r="E111" t="s">
        <v>13</v>
      </c>
      <c r="F111" t="s">
        <v>132</v>
      </c>
      <c r="G111" s="11">
        <v>85</v>
      </c>
      <c r="H111" s="11">
        <v>85</v>
      </c>
      <c r="I111">
        <v>101</v>
      </c>
      <c r="N111">
        <v>50</v>
      </c>
      <c r="O111">
        <f>50</f>
        <v>50</v>
      </c>
      <c r="P111" s="10">
        <f>O111+I111</f>
        <v>151</v>
      </c>
      <c r="Q111" t="s">
        <v>174</v>
      </c>
    </row>
    <row r="112" spans="1:17" ht="14.65" thickBot="1" x14ac:dyDescent="0.5">
      <c r="A112">
        <v>13</v>
      </c>
      <c r="B112">
        <v>650</v>
      </c>
      <c r="C112" s="1">
        <v>35218</v>
      </c>
      <c r="D112" s="1">
        <v>35224</v>
      </c>
      <c r="E112" t="s">
        <v>13</v>
      </c>
      <c r="F112" t="s">
        <v>128</v>
      </c>
      <c r="G112">
        <v>333</v>
      </c>
      <c r="H112">
        <v>333</v>
      </c>
      <c r="P112" s="10">
        <f>O112+I112</f>
        <v>0</v>
      </c>
    </row>
    <row r="113" spans="1:18" ht="14.65" thickBot="1" x14ac:dyDescent="0.5">
      <c r="A113">
        <v>13</v>
      </c>
      <c r="B113">
        <v>650</v>
      </c>
      <c r="C113" s="1">
        <v>35218</v>
      </c>
      <c r="D113" s="1">
        <v>35224</v>
      </c>
      <c r="E113" t="s">
        <v>13</v>
      </c>
      <c r="F113" t="s">
        <v>129</v>
      </c>
      <c r="G113">
        <v>343</v>
      </c>
      <c r="H113">
        <v>343</v>
      </c>
      <c r="P113" s="10">
        <f>O113+I113</f>
        <v>0</v>
      </c>
    </row>
    <row r="114" spans="1:18" ht="14.65" thickBot="1" x14ac:dyDescent="0.5">
      <c r="A114">
        <v>13</v>
      </c>
      <c r="B114">
        <v>650</v>
      </c>
      <c r="C114" s="1">
        <v>35218</v>
      </c>
      <c r="D114" s="1">
        <v>35224</v>
      </c>
      <c r="E114" t="s">
        <v>13</v>
      </c>
      <c r="F114" t="s">
        <v>131</v>
      </c>
      <c r="G114">
        <v>63</v>
      </c>
      <c r="H114">
        <v>63</v>
      </c>
      <c r="P114" s="10">
        <f>O114+I114</f>
        <v>0</v>
      </c>
    </row>
    <row r="115" spans="1:18" ht="14.65" thickBot="1" x14ac:dyDescent="0.5">
      <c r="A115">
        <v>13</v>
      </c>
      <c r="B115">
        <v>650</v>
      </c>
      <c r="C115" s="1">
        <v>35218</v>
      </c>
      <c r="D115" s="1">
        <v>35224</v>
      </c>
      <c r="E115" t="s">
        <v>13</v>
      </c>
      <c r="F115" t="s">
        <v>130</v>
      </c>
      <c r="G115">
        <v>3</v>
      </c>
      <c r="H115">
        <v>3</v>
      </c>
      <c r="P115" s="10">
        <f>O115+I115</f>
        <v>0</v>
      </c>
    </row>
    <row r="116" spans="1:18" ht="14.65" thickBot="1" x14ac:dyDescent="0.5">
      <c r="A116">
        <v>13</v>
      </c>
      <c r="B116">
        <v>650</v>
      </c>
      <c r="C116" s="1">
        <v>35218</v>
      </c>
      <c r="D116" s="1">
        <v>35224</v>
      </c>
      <c r="E116" t="s">
        <v>13</v>
      </c>
      <c r="F116" t="s">
        <v>132</v>
      </c>
      <c r="G116" s="12">
        <v>175</v>
      </c>
      <c r="H116" s="12">
        <v>175</v>
      </c>
      <c r="I116">
        <v>232</v>
      </c>
      <c r="J116">
        <v>10</v>
      </c>
      <c r="N116">
        <v>60</v>
      </c>
      <c r="O116">
        <f>10+60</f>
        <v>70</v>
      </c>
      <c r="P116" s="10">
        <f>O116+I116</f>
        <v>302</v>
      </c>
      <c r="Q116" t="s">
        <v>184</v>
      </c>
      <c r="R116" s="11" t="s">
        <v>181</v>
      </c>
    </row>
    <row r="117" spans="1:18" ht="14.65" thickBot="1" x14ac:dyDescent="0.5">
      <c r="A117">
        <v>13</v>
      </c>
      <c r="B117">
        <v>651</v>
      </c>
      <c r="C117" s="1">
        <v>35225</v>
      </c>
      <c r="D117" s="1">
        <v>35231</v>
      </c>
      <c r="E117" t="s">
        <v>13</v>
      </c>
      <c r="F117" t="s">
        <v>128</v>
      </c>
      <c r="G117">
        <v>336</v>
      </c>
      <c r="H117">
        <v>336</v>
      </c>
      <c r="P117" s="10">
        <f>O117+I117</f>
        <v>0</v>
      </c>
    </row>
    <row r="118" spans="1:18" ht="14.65" thickBot="1" x14ac:dyDescent="0.5">
      <c r="A118">
        <v>13</v>
      </c>
      <c r="B118">
        <v>651</v>
      </c>
      <c r="C118" s="1">
        <v>35225</v>
      </c>
      <c r="D118" s="1">
        <v>35231</v>
      </c>
      <c r="E118" t="s">
        <v>13</v>
      </c>
      <c r="F118" t="s">
        <v>129</v>
      </c>
      <c r="G118">
        <v>312</v>
      </c>
      <c r="H118">
        <v>312</v>
      </c>
      <c r="P118" s="10">
        <f>O118+I118</f>
        <v>0</v>
      </c>
    </row>
    <row r="119" spans="1:18" ht="14.65" thickBot="1" x14ac:dyDescent="0.5">
      <c r="A119">
        <v>13</v>
      </c>
      <c r="B119">
        <v>651</v>
      </c>
      <c r="C119" s="1">
        <v>35225</v>
      </c>
      <c r="D119" s="1">
        <v>35231</v>
      </c>
      <c r="E119" t="s">
        <v>13</v>
      </c>
      <c r="F119" t="s">
        <v>131</v>
      </c>
      <c r="G119">
        <v>65</v>
      </c>
      <c r="H119">
        <v>65</v>
      </c>
      <c r="P119" s="10">
        <f>O119+I119</f>
        <v>0</v>
      </c>
    </row>
    <row r="120" spans="1:18" ht="14.65" thickBot="1" x14ac:dyDescent="0.5">
      <c r="A120">
        <v>13</v>
      </c>
      <c r="B120">
        <v>651</v>
      </c>
      <c r="C120" s="1">
        <v>35225</v>
      </c>
      <c r="D120" s="1">
        <v>35231</v>
      </c>
      <c r="E120" t="s">
        <v>13</v>
      </c>
      <c r="F120" t="s">
        <v>130</v>
      </c>
      <c r="G120">
        <v>2</v>
      </c>
      <c r="H120">
        <v>2</v>
      </c>
      <c r="P120" s="10">
        <f>O120+I120</f>
        <v>0</v>
      </c>
    </row>
    <row r="121" spans="1:18" ht="14.65" thickBot="1" x14ac:dyDescent="0.5">
      <c r="A121">
        <v>13</v>
      </c>
      <c r="B121">
        <v>651</v>
      </c>
      <c r="C121" s="1">
        <v>35225</v>
      </c>
      <c r="D121" s="1">
        <v>35231</v>
      </c>
      <c r="E121" t="s">
        <v>13</v>
      </c>
      <c r="F121" t="s">
        <v>132</v>
      </c>
      <c r="G121">
        <v>137</v>
      </c>
      <c r="H121">
        <v>137</v>
      </c>
      <c r="I121">
        <v>177</v>
      </c>
      <c r="J121">
        <v>10</v>
      </c>
      <c r="L121">
        <v>30</v>
      </c>
      <c r="N121">
        <v>70</v>
      </c>
      <c r="O121">
        <f>10+30+70</f>
        <v>110</v>
      </c>
      <c r="P121" s="10">
        <f>O121+I121</f>
        <v>287</v>
      </c>
      <c r="Q121" t="s">
        <v>183</v>
      </c>
    </row>
    <row r="122" spans="1:18" ht="14.65" thickBot="1" x14ac:dyDescent="0.5">
      <c r="A122">
        <v>13</v>
      </c>
      <c r="B122">
        <v>652</v>
      </c>
      <c r="C122" s="1">
        <v>35232</v>
      </c>
      <c r="D122" s="1">
        <v>35238</v>
      </c>
      <c r="E122" t="s">
        <v>13</v>
      </c>
      <c r="F122" t="s">
        <v>128</v>
      </c>
      <c r="G122">
        <v>299</v>
      </c>
      <c r="H122">
        <v>299</v>
      </c>
      <c r="P122" s="10">
        <f>O122+I122</f>
        <v>0</v>
      </c>
    </row>
    <row r="123" spans="1:18" ht="14.65" thickBot="1" x14ac:dyDescent="0.5">
      <c r="A123">
        <v>13</v>
      </c>
      <c r="B123">
        <v>652</v>
      </c>
      <c r="C123" s="1">
        <v>35232</v>
      </c>
      <c r="D123" s="1">
        <v>35238</v>
      </c>
      <c r="E123" t="s">
        <v>13</v>
      </c>
      <c r="F123" t="s">
        <v>129</v>
      </c>
      <c r="G123">
        <v>280</v>
      </c>
      <c r="H123">
        <v>280</v>
      </c>
      <c r="P123" s="10">
        <f>O123+I123</f>
        <v>0</v>
      </c>
    </row>
    <row r="124" spans="1:18" ht="14.65" thickBot="1" x14ac:dyDescent="0.5">
      <c r="A124">
        <v>13</v>
      </c>
      <c r="B124">
        <v>652</v>
      </c>
      <c r="C124" s="1">
        <v>35232</v>
      </c>
      <c r="D124" s="1">
        <v>35238</v>
      </c>
      <c r="E124" t="s">
        <v>13</v>
      </c>
      <c r="F124" t="s">
        <v>131</v>
      </c>
      <c r="G124">
        <v>60</v>
      </c>
      <c r="H124">
        <v>60</v>
      </c>
      <c r="P124" s="10">
        <f>O124+I124</f>
        <v>0</v>
      </c>
    </row>
    <row r="125" spans="1:18" ht="14.65" thickBot="1" x14ac:dyDescent="0.5">
      <c r="A125">
        <v>13</v>
      </c>
      <c r="B125">
        <v>652</v>
      </c>
      <c r="C125" s="1">
        <v>35232</v>
      </c>
      <c r="D125" s="1">
        <v>35238</v>
      </c>
      <c r="E125" t="s">
        <v>13</v>
      </c>
      <c r="F125" t="s">
        <v>130</v>
      </c>
      <c r="G125">
        <v>2</v>
      </c>
      <c r="H125">
        <v>2</v>
      </c>
      <c r="P125" s="10">
        <f>O125+I125</f>
        <v>0</v>
      </c>
    </row>
    <row r="126" spans="1:18" ht="14.65" thickBot="1" x14ac:dyDescent="0.5">
      <c r="A126">
        <v>13</v>
      </c>
      <c r="B126">
        <v>652</v>
      </c>
      <c r="C126" s="1">
        <v>35232</v>
      </c>
      <c r="D126" s="1">
        <v>35238</v>
      </c>
      <c r="E126" t="s">
        <v>13</v>
      </c>
      <c r="F126" t="s">
        <v>132</v>
      </c>
      <c r="G126">
        <v>156</v>
      </c>
      <c r="H126">
        <v>156</v>
      </c>
      <c r="I126">
        <v>171</v>
      </c>
      <c r="J126">
        <v>10</v>
      </c>
      <c r="K126">
        <v>20</v>
      </c>
      <c r="L126">
        <v>35</v>
      </c>
      <c r="M126">
        <v>44</v>
      </c>
      <c r="O126">
        <f>10+20+35+44</f>
        <v>109</v>
      </c>
      <c r="P126" s="10">
        <f>O126+I126</f>
        <v>280</v>
      </c>
      <c r="Q126" t="s">
        <v>185</v>
      </c>
    </row>
    <row r="127" spans="1:18" ht="14.65" thickBot="1" x14ac:dyDescent="0.5">
      <c r="A127">
        <v>13</v>
      </c>
      <c r="B127">
        <v>653</v>
      </c>
      <c r="C127" s="1">
        <v>35239</v>
      </c>
      <c r="D127" s="1">
        <v>35245</v>
      </c>
      <c r="E127" t="s">
        <v>13</v>
      </c>
      <c r="F127" t="s">
        <v>128</v>
      </c>
      <c r="G127">
        <v>304</v>
      </c>
      <c r="H127">
        <v>304</v>
      </c>
      <c r="P127" s="10">
        <f>O127+I127</f>
        <v>0</v>
      </c>
    </row>
    <row r="128" spans="1:18" ht="14.65" thickBot="1" x14ac:dyDescent="0.5">
      <c r="A128">
        <v>13</v>
      </c>
      <c r="B128">
        <v>653</v>
      </c>
      <c r="C128" s="1">
        <v>35239</v>
      </c>
      <c r="D128" s="1">
        <v>35245</v>
      </c>
      <c r="E128" t="s">
        <v>13</v>
      </c>
      <c r="F128" t="s">
        <v>129</v>
      </c>
      <c r="G128">
        <v>297</v>
      </c>
      <c r="H128">
        <v>297</v>
      </c>
      <c r="P128" s="10">
        <f>O128+I128</f>
        <v>0</v>
      </c>
    </row>
    <row r="129" spans="1:17" ht="14.65" thickBot="1" x14ac:dyDescent="0.5">
      <c r="A129">
        <v>13</v>
      </c>
      <c r="B129">
        <v>653</v>
      </c>
      <c r="C129" s="1">
        <v>35239</v>
      </c>
      <c r="D129" s="1">
        <v>35245</v>
      </c>
      <c r="E129" t="s">
        <v>13</v>
      </c>
      <c r="F129" t="s">
        <v>131</v>
      </c>
      <c r="G129">
        <v>69</v>
      </c>
      <c r="H129">
        <v>69</v>
      </c>
      <c r="P129" s="10">
        <f>O129+I129</f>
        <v>0</v>
      </c>
    </row>
    <row r="130" spans="1:17" ht="14.65" thickBot="1" x14ac:dyDescent="0.5">
      <c r="A130">
        <v>13</v>
      </c>
      <c r="B130">
        <v>653</v>
      </c>
      <c r="C130" s="1">
        <v>35239</v>
      </c>
      <c r="D130" s="1">
        <v>35245</v>
      </c>
      <c r="E130" t="s">
        <v>13</v>
      </c>
      <c r="F130" t="s">
        <v>130</v>
      </c>
      <c r="G130">
        <v>2</v>
      </c>
      <c r="H130">
        <v>2</v>
      </c>
      <c r="P130" s="10">
        <f>O130+I130</f>
        <v>0</v>
      </c>
    </row>
    <row r="131" spans="1:17" ht="14.65" thickBot="1" x14ac:dyDescent="0.5">
      <c r="A131">
        <v>13</v>
      </c>
      <c r="B131">
        <v>653</v>
      </c>
      <c r="C131" s="1">
        <v>35239</v>
      </c>
      <c r="D131" s="1">
        <v>35245</v>
      </c>
      <c r="E131" t="s">
        <v>13</v>
      </c>
      <c r="F131" t="s">
        <v>132</v>
      </c>
      <c r="G131">
        <v>115</v>
      </c>
      <c r="H131">
        <v>115</v>
      </c>
      <c r="I131">
        <v>135</v>
      </c>
      <c r="J131" t="s">
        <v>186</v>
      </c>
      <c r="K131">
        <v>20</v>
      </c>
      <c r="L131">
        <v>36</v>
      </c>
      <c r="O131">
        <f>15+10+12+20+36</f>
        <v>93</v>
      </c>
      <c r="P131" s="10">
        <f>O131+I131</f>
        <v>228</v>
      </c>
      <c r="Q131" t="s">
        <v>187</v>
      </c>
    </row>
    <row r="132" spans="1:17" ht="14.65" thickBot="1" x14ac:dyDescent="0.5">
      <c r="A132">
        <v>13</v>
      </c>
      <c r="B132">
        <v>654</v>
      </c>
      <c r="C132" s="1">
        <v>35246</v>
      </c>
      <c r="D132" s="1">
        <v>35252</v>
      </c>
      <c r="E132" t="s">
        <v>13</v>
      </c>
      <c r="F132" t="s">
        <v>128</v>
      </c>
      <c r="G132">
        <v>291</v>
      </c>
      <c r="H132">
        <v>291</v>
      </c>
      <c r="P132" s="10">
        <f>O132+I132</f>
        <v>0</v>
      </c>
      <c r="Q132" s="11" t="s">
        <v>182</v>
      </c>
    </row>
    <row r="133" spans="1:17" ht="14.65" thickBot="1" x14ac:dyDescent="0.5">
      <c r="A133">
        <v>13</v>
      </c>
      <c r="B133">
        <v>654</v>
      </c>
      <c r="C133" s="1">
        <v>35246</v>
      </c>
      <c r="D133" s="1">
        <v>35252</v>
      </c>
      <c r="E133" t="s">
        <v>13</v>
      </c>
      <c r="F133" t="s">
        <v>129</v>
      </c>
      <c r="G133">
        <v>295</v>
      </c>
      <c r="H133">
        <v>295</v>
      </c>
      <c r="P133" s="10">
        <f>O133+I133</f>
        <v>0</v>
      </c>
    </row>
    <row r="134" spans="1:17" ht="14.65" thickBot="1" x14ac:dyDescent="0.5">
      <c r="A134">
        <v>13</v>
      </c>
      <c r="B134">
        <v>654</v>
      </c>
      <c r="C134" s="1">
        <v>35246</v>
      </c>
      <c r="D134" s="1">
        <v>35252</v>
      </c>
      <c r="E134" t="s">
        <v>13</v>
      </c>
      <c r="F134" t="s">
        <v>131</v>
      </c>
      <c r="G134">
        <v>61</v>
      </c>
      <c r="H134">
        <v>61</v>
      </c>
      <c r="P134" s="10">
        <f>O134+I134</f>
        <v>0</v>
      </c>
    </row>
    <row r="135" spans="1:17" ht="14.65" thickBot="1" x14ac:dyDescent="0.5">
      <c r="A135">
        <v>13</v>
      </c>
      <c r="B135">
        <v>654</v>
      </c>
      <c r="C135" s="1">
        <v>35246</v>
      </c>
      <c r="D135" s="1">
        <v>35252</v>
      </c>
      <c r="E135" t="s">
        <v>13</v>
      </c>
      <c r="F135" t="s">
        <v>130</v>
      </c>
      <c r="G135">
        <v>4</v>
      </c>
      <c r="H135">
        <v>4</v>
      </c>
      <c r="P135" s="10">
        <f>O135+I135</f>
        <v>0</v>
      </c>
    </row>
    <row r="136" spans="1:17" ht="14.65" thickBot="1" x14ac:dyDescent="0.5">
      <c r="A136">
        <v>13</v>
      </c>
      <c r="B136">
        <v>654</v>
      </c>
      <c r="C136" s="1">
        <v>35246</v>
      </c>
      <c r="D136" s="1">
        <v>35252</v>
      </c>
      <c r="E136" t="s">
        <v>13</v>
      </c>
      <c r="F136" t="s">
        <v>132</v>
      </c>
      <c r="G136" s="11">
        <v>156</v>
      </c>
      <c r="H136" s="11">
        <v>156</v>
      </c>
      <c r="I136">
        <v>196</v>
      </c>
      <c r="K136">
        <v>20</v>
      </c>
      <c r="O136">
        <f>20</f>
        <v>20</v>
      </c>
      <c r="P136" s="10">
        <f>O136+I136</f>
        <v>216</v>
      </c>
      <c r="Q136" t="s">
        <v>175</v>
      </c>
    </row>
    <row r="137" spans="1:17" ht="14.65" thickBot="1" x14ac:dyDescent="0.5">
      <c r="A137">
        <v>13</v>
      </c>
      <c r="B137">
        <v>655</v>
      </c>
      <c r="C137" s="1">
        <v>35253</v>
      </c>
      <c r="D137" s="1">
        <v>35259</v>
      </c>
      <c r="E137" t="s">
        <v>13</v>
      </c>
      <c r="F137" t="s">
        <v>128</v>
      </c>
      <c r="G137">
        <v>314</v>
      </c>
      <c r="H137">
        <v>314</v>
      </c>
      <c r="P137" s="10">
        <f>O137+I137</f>
        <v>0</v>
      </c>
    </row>
    <row r="138" spans="1:17" ht="14.65" thickBot="1" x14ac:dyDescent="0.5">
      <c r="A138">
        <v>13</v>
      </c>
      <c r="B138">
        <v>655</v>
      </c>
      <c r="C138" s="1">
        <v>35253</v>
      </c>
      <c r="D138" s="1">
        <v>35259</v>
      </c>
      <c r="E138" t="s">
        <v>13</v>
      </c>
      <c r="F138" t="s">
        <v>129</v>
      </c>
      <c r="G138">
        <v>298</v>
      </c>
      <c r="H138">
        <v>298</v>
      </c>
      <c r="P138" s="10">
        <f>O138+I138</f>
        <v>0</v>
      </c>
    </row>
    <row r="139" spans="1:17" ht="14.65" thickBot="1" x14ac:dyDescent="0.5">
      <c r="A139">
        <v>13</v>
      </c>
      <c r="B139">
        <v>655</v>
      </c>
      <c r="C139" s="1">
        <v>35253</v>
      </c>
      <c r="D139" s="1">
        <v>35259</v>
      </c>
      <c r="E139" t="s">
        <v>13</v>
      </c>
      <c r="F139" t="s">
        <v>131</v>
      </c>
      <c r="G139">
        <v>64</v>
      </c>
      <c r="H139">
        <v>64</v>
      </c>
      <c r="P139" s="10">
        <f>O139+I139</f>
        <v>0</v>
      </c>
    </row>
    <row r="140" spans="1:17" ht="14.65" thickBot="1" x14ac:dyDescent="0.5">
      <c r="A140">
        <v>13</v>
      </c>
      <c r="B140">
        <v>655</v>
      </c>
      <c r="C140" s="1">
        <v>35253</v>
      </c>
      <c r="D140" s="1">
        <v>35259</v>
      </c>
      <c r="E140" t="s">
        <v>13</v>
      </c>
      <c r="F140" t="s">
        <v>130</v>
      </c>
      <c r="G140">
        <v>0</v>
      </c>
      <c r="H140">
        <v>0</v>
      </c>
      <c r="P140" s="10">
        <f>O140+I140</f>
        <v>0</v>
      </c>
    </row>
    <row r="141" spans="1:17" ht="14.65" thickBot="1" x14ac:dyDescent="0.5">
      <c r="A141">
        <v>13</v>
      </c>
      <c r="B141">
        <v>655</v>
      </c>
      <c r="C141" s="1">
        <v>35253</v>
      </c>
      <c r="D141" s="1">
        <v>35259</v>
      </c>
      <c r="E141" t="s">
        <v>13</v>
      </c>
      <c r="F141" t="s">
        <v>132</v>
      </c>
      <c r="G141" s="11">
        <v>162</v>
      </c>
      <c r="H141" s="11">
        <v>162</v>
      </c>
      <c r="I141">
        <f>200+9+5</f>
        <v>214</v>
      </c>
      <c r="J141" t="s">
        <v>172</v>
      </c>
      <c r="K141">
        <v>21</v>
      </c>
      <c r="M141">
        <v>40</v>
      </c>
      <c r="O141">
        <f>10+10+21+40</f>
        <v>81</v>
      </c>
      <c r="P141" s="10">
        <f>O141+I141</f>
        <v>295</v>
      </c>
      <c r="Q141" t="s">
        <v>176</v>
      </c>
    </row>
    <row r="142" spans="1:17" ht="14.65" thickBot="1" x14ac:dyDescent="0.5">
      <c r="A142">
        <v>13</v>
      </c>
      <c r="B142">
        <v>656</v>
      </c>
      <c r="C142" s="1">
        <v>35260</v>
      </c>
      <c r="D142" s="1">
        <v>35266</v>
      </c>
      <c r="E142" t="s">
        <v>13</v>
      </c>
      <c r="F142" t="s">
        <v>128</v>
      </c>
      <c r="G142">
        <v>302</v>
      </c>
      <c r="H142">
        <v>302</v>
      </c>
      <c r="P142" s="10">
        <f>O142+I142</f>
        <v>0</v>
      </c>
    </row>
    <row r="143" spans="1:17" ht="14.65" thickBot="1" x14ac:dyDescent="0.5">
      <c r="A143">
        <v>13</v>
      </c>
      <c r="B143">
        <v>656</v>
      </c>
      <c r="C143" s="1">
        <v>35260</v>
      </c>
      <c r="D143" s="1">
        <v>35266</v>
      </c>
      <c r="E143" t="s">
        <v>13</v>
      </c>
      <c r="F143" t="s">
        <v>129</v>
      </c>
      <c r="G143">
        <v>281</v>
      </c>
      <c r="H143">
        <v>281</v>
      </c>
      <c r="P143" s="10">
        <f>O143+I143</f>
        <v>0</v>
      </c>
    </row>
    <row r="144" spans="1:17" ht="14.65" thickBot="1" x14ac:dyDescent="0.5">
      <c r="A144">
        <v>13</v>
      </c>
      <c r="B144">
        <v>656</v>
      </c>
      <c r="C144" s="1">
        <v>35260</v>
      </c>
      <c r="D144" s="1">
        <v>35266</v>
      </c>
      <c r="E144" t="s">
        <v>13</v>
      </c>
      <c r="F144" t="s">
        <v>131</v>
      </c>
      <c r="G144">
        <v>72</v>
      </c>
      <c r="H144">
        <v>72</v>
      </c>
      <c r="P144" s="10">
        <f>O144+I144</f>
        <v>0</v>
      </c>
    </row>
    <row r="145" spans="1:17" ht="14.65" thickBot="1" x14ac:dyDescent="0.5">
      <c r="A145">
        <v>13</v>
      </c>
      <c r="B145">
        <v>656</v>
      </c>
      <c r="C145" s="1">
        <v>35260</v>
      </c>
      <c r="D145" s="1">
        <v>35266</v>
      </c>
      <c r="E145" t="s">
        <v>13</v>
      </c>
      <c r="F145" t="s">
        <v>130</v>
      </c>
      <c r="G145">
        <v>0</v>
      </c>
      <c r="H145">
        <v>0</v>
      </c>
      <c r="P145" s="10">
        <f>O145+I145</f>
        <v>0</v>
      </c>
    </row>
    <row r="146" spans="1:17" ht="14.65" thickBot="1" x14ac:dyDescent="0.5">
      <c r="A146">
        <v>13</v>
      </c>
      <c r="B146">
        <v>656</v>
      </c>
      <c r="C146" s="1">
        <v>35260</v>
      </c>
      <c r="D146" s="1">
        <v>35266</v>
      </c>
      <c r="E146" t="s">
        <v>13</v>
      </c>
      <c r="F146" t="s">
        <v>132</v>
      </c>
      <c r="G146" s="11">
        <v>141</v>
      </c>
      <c r="H146" s="11">
        <v>141</v>
      </c>
      <c r="I146">
        <v>182</v>
      </c>
      <c r="J146" t="s">
        <v>177</v>
      </c>
      <c r="O146">
        <f>10+12</f>
        <v>22</v>
      </c>
      <c r="P146" s="10">
        <f>O146+I146</f>
        <v>204</v>
      </c>
      <c r="Q146" t="s">
        <v>178</v>
      </c>
    </row>
    <row r="147" spans="1:17" ht="14.65" thickBot="1" x14ac:dyDescent="0.5">
      <c r="A147">
        <v>13</v>
      </c>
      <c r="B147">
        <v>657</v>
      </c>
      <c r="C147" s="1">
        <v>35267</v>
      </c>
      <c r="D147" s="1">
        <v>35273</v>
      </c>
      <c r="E147" t="s">
        <v>13</v>
      </c>
      <c r="F147" t="s">
        <v>128</v>
      </c>
      <c r="G147">
        <v>271</v>
      </c>
      <c r="H147">
        <v>271</v>
      </c>
      <c r="P147" s="10">
        <f>O147+I147</f>
        <v>0</v>
      </c>
    </row>
    <row r="148" spans="1:17" ht="14.65" thickBot="1" x14ac:dyDescent="0.5">
      <c r="A148">
        <v>13</v>
      </c>
      <c r="B148">
        <v>657</v>
      </c>
      <c r="C148" s="1">
        <v>35267</v>
      </c>
      <c r="D148" s="1">
        <v>35273</v>
      </c>
      <c r="E148" t="s">
        <v>13</v>
      </c>
      <c r="F148" t="s">
        <v>129</v>
      </c>
      <c r="G148">
        <v>264</v>
      </c>
      <c r="H148">
        <v>264</v>
      </c>
      <c r="P148" s="10">
        <f>O148+I148</f>
        <v>0</v>
      </c>
    </row>
    <row r="149" spans="1:17" ht="14.65" thickBot="1" x14ac:dyDescent="0.5">
      <c r="A149">
        <v>13</v>
      </c>
      <c r="B149">
        <v>657</v>
      </c>
      <c r="C149" s="1">
        <v>35267</v>
      </c>
      <c r="D149" s="1">
        <v>35273</v>
      </c>
      <c r="E149" t="s">
        <v>13</v>
      </c>
      <c r="F149" t="s">
        <v>131</v>
      </c>
      <c r="G149">
        <v>58</v>
      </c>
      <c r="H149">
        <v>58</v>
      </c>
      <c r="P149" s="10">
        <f>O149+I149</f>
        <v>0</v>
      </c>
    </row>
    <row r="150" spans="1:17" ht="14.65" thickBot="1" x14ac:dyDescent="0.5">
      <c r="A150">
        <v>13</v>
      </c>
      <c r="B150">
        <v>657</v>
      </c>
      <c r="C150" s="1">
        <v>35267</v>
      </c>
      <c r="D150" s="1">
        <v>35273</v>
      </c>
      <c r="E150" t="s">
        <v>13</v>
      </c>
      <c r="F150" t="s">
        <v>130</v>
      </c>
      <c r="G150">
        <v>0</v>
      </c>
      <c r="H150">
        <v>0</v>
      </c>
      <c r="P150" s="10">
        <f>O150+I150</f>
        <v>0</v>
      </c>
    </row>
    <row r="151" spans="1:17" ht="14.65" thickBot="1" x14ac:dyDescent="0.5">
      <c r="A151">
        <v>13</v>
      </c>
      <c r="B151">
        <v>657</v>
      </c>
      <c r="C151" s="1">
        <v>35267</v>
      </c>
      <c r="D151" s="1">
        <v>35273</v>
      </c>
      <c r="E151" t="s">
        <v>13</v>
      </c>
      <c r="F151" t="s">
        <v>132</v>
      </c>
      <c r="G151" s="11">
        <v>112</v>
      </c>
      <c r="H151" s="11">
        <v>112</v>
      </c>
      <c r="I151">
        <v>162</v>
      </c>
      <c r="K151">
        <v>20</v>
      </c>
      <c r="N151">
        <v>58</v>
      </c>
      <c r="O151">
        <f>20+58</f>
        <v>78</v>
      </c>
      <c r="P151" s="10">
        <f>O151+I151</f>
        <v>240</v>
      </c>
      <c r="Q151" t="s">
        <v>179</v>
      </c>
    </row>
    <row r="152" spans="1:17" ht="14.65" thickBot="1" x14ac:dyDescent="0.5">
      <c r="A152">
        <v>13</v>
      </c>
      <c r="B152">
        <v>658</v>
      </c>
      <c r="C152" s="1">
        <v>35274</v>
      </c>
      <c r="D152" s="1">
        <v>35280</v>
      </c>
      <c r="E152" t="s">
        <v>13</v>
      </c>
      <c r="F152" t="s">
        <v>128</v>
      </c>
      <c r="G152">
        <v>303</v>
      </c>
      <c r="H152">
        <v>303</v>
      </c>
      <c r="P152" s="10">
        <f>O152+I152</f>
        <v>0</v>
      </c>
    </row>
    <row r="153" spans="1:17" ht="14.65" thickBot="1" x14ac:dyDescent="0.5">
      <c r="A153">
        <v>13</v>
      </c>
      <c r="B153">
        <v>658</v>
      </c>
      <c r="C153" s="1">
        <v>35274</v>
      </c>
      <c r="D153" s="1">
        <v>35280</v>
      </c>
      <c r="E153" t="s">
        <v>13</v>
      </c>
      <c r="F153" t="s">
        <v>129</v>
      </c>
      <c r="G153">
        <v>346</v>
      </c>
      <c r="H153">
        <v>346</v>
      </c>
      <c r="P153" s="10">
        <f>O153+I153</f>
        <v>0</v>
      </c>
    </row>
    <row r="154" spans="1:17" ht="14.65" thickBot="1" x14ac:dyDescent="0.5">
      <c r="A154">
        <v>13</v>
      </c>
      <c r="B154">
        <v>658</v>
      </c>
      <c r="C154" s="1">
        <v>35274</v>
      </c>
      <c r="D154" s="1">
        <v>35280</v>
      </c>
      <c r="E154" t="s">
        <v>13</v>
      </c>
      <c r="F154" t="s">
        <v>131</v>
      </c>
      <c r="G154">
        <v>67</v>
      </c>
      <c r="H154">
        <v>67</v>
      </c>
      <c r="P154" s="10">
        <f>O154+I154</f>
        <v>0</v>
      </c>
    </row>
    <row r="155" spans="1:17" ht="14.65" thickBot="1" x14ac:dyDescent="0.5">
      <c r="A155">
        <v>13</v>
      </c>
      <c r="B155">
        <v>658</v>
      </c>
      <c r="C155" s="1">
        <v>35274</v>
      </c>
      <c r="D155" s="1">
        <v>35280</v>
      </c>
      <c r="E155" t="s">
        <v>13</v>
      </c>
      <c r="F155" t="s">
        <v>130</v>
      </c>
      <c r="G155">
        <v>1</v>
      </c>
      <c r="H155">
        <v>1</v>
      </c>
      <c r="P155" s="10">
        <f>O155+I155</f>
        <v>0</v>
      </c>
    </row>
    <row r="156" spans="1:17" ht="14.65" thickBot="1" x14ac:dyDescent="0.5">
      <c r="A156">
        <v>13</v>
      </c>
      <c r="B156">
        <v>658</v>
      </c>
      <c r="C156" s="1">
        <v>35274</v>
      </c>
      <c r="D156" s="1">
        <v>35280</v>
      </c>
      <c r="E156" t="s">
        <v>13</v>
      </c>
      <c r="F156" t="s">
        <v>132</v>
      </c>
      <c r="G156" s="11">
        <v>151</v>
      </c>
      <c r="H156" s="11">
        <v>151</v>
      </c>
      <c r="I156">
        <v>206</v>
      </c>
      <c r="K156">
        <v>20</v>
      </c>
      <c r="O156">
        <v>20</v>
      </c>
      <c r="P156" s="10">
        <f>O156+I156</f>
        <v>226</v>
      </c>
      <c r="Q156" t="s">
        <v>180</v>
      </c>
    </row>
    <row r="157" spans="1:17" ht="14.65" thickBot="1" x14ac:dyDescent="0.5">
      <c r="A157">
        <v>13</v>
      </c>
      <c r="B157">
        <v>659</v>
      </c>
      <c r="C157" s="1">
        <v>35281</v>
      </c>
      <c r="D157" s="1">
        <v>35287</v>
      </c>
      <c r="E157" t="s">
        <v>13</v>
      </c>
      <c r="F157" t="s">
        <v>128</v>
      </c>
      <c r="G157">
        <v>294</v>
      </c>
      <c r="H157">
        <v>294</v>
      </c>
      <c r="P157" s="10">
        <f>O157+I157</f>
        <v>0</v>
      </c>
    </row>
    <row r="158" spans="1:17" ht="14.65" thickBot="1" x14ac:dyDescent="0.5">
      <c r="A158">
        <v>13</v>
      </c>
      <c r="B158">
        <v>659</v>
      </c>
      <c r="C158" s="1">
        <v>35281</v>
      </c>
      <c r="D158" s="1">
        <v>35287</v>
      </c>
      <c r="E158" t="s">
        <v>13</v>
      </c>
      <c r="F158" t="s">
        <v>129</v>
      </c>
      <c r="G158">
        <v>348</v>
      </c>
      <c r="H158">
        <v>348</v>
      </c>
      <c r="P158" s="10">
        <f>O158+I158</f>
        <v>0</v>
      </c>
    </row>
    <row r="159" spans="1:17" ht="14.65" thickBot="1" x14ac:dyDescent="0.5">
      <c r="A159">
        <v>13</v>
      </c>
      <c r="B159">
        <v>659</v>
      </c>
      <c r="C159" s="1">
        <v>35281</v>
      </c>
      <c r="D159" s="1">
        <v>35287</v>
      </c>
      <c r="E159" t="s">
        <v>13</v>
      </c>
      <c r="F159" t="s">
        <v>131</v>
      </c>
      <c r="G159">
        <v>62</v>
      </c>
      <c r="H159">
        <v>62</v>
      </c>
      <c r="P159" s="10">
        <f>O159+I159</f>
        <v>0</v>
      </c>
    </row>
    <row r="160" spans="1:17" ht="14.65" thickBot="1" x14ac:dyDescent="0.5">
      <c r="A160">
        <v>13</v>
      </c>
      <c r="B160">
        <v>659</v>
      </c>
      <c r="C160" s="1">
        <v>35281</v>
      </c>
      <c r="D160" s="1">
        <v>35287</v>
      </c>
      <c r="E160" t="s">
        <v>13</v>
      </c>
      <c r="F160" t="s">
        <v>130</v>
      </c>
      <c r="G160">
        <v>2</v>
      </c>
      <c r="H160">
        <v>2</v>
      </c>
      <c r="P160" s="10">
        <f>O160+I160</f>
        <v>0</v>
      </c>
    </row>
    <row r="161" spans="1:17" ht="14.65" thickBot="1" x14ac:dyDescent="0.5">
      <c r="A161">
        <v>13</v>
      </c>
      <c r="B161">
        <v>659</v>
      </c>
      <c r="C161" s="1">
        <v>35281</v>
      </c>
      <c r="D161" s="1">
        <v>35287</v>
      </c>
      <c r="E161" t="s">
        <v>13</v>
      </c>
      <c r="F161" t="s">
        <v>132</v>
      </c>
      <c r="G161">
        <v>147</v>
      </c>
      <c r="H161">
        <v>147</v>
      </c>
      <c r="I161">
        <v>202</v>
      </c>
      <c r="J161" t="s">
        <v>172</v>
      </c>
      <c r="L161">
        <v>30</v>
      </c>
      <c r="O161">
        <f>10+10+30</f>
        <v>50</v>
      </c>
      <c r="P161" s="10">
        <f>O161+I161</f>
        <v>252</v>
      </c>
      <c r="Q161" t="s">
        <v>188</v>
      </c>
    </row>
    <row r="162" spans="1:17" ht="14.65" thickBot="1" x14ac:dyDescent="0.5">
      <c r="A162">
        <v>13</v>
      </c>
      <c r="B162">
        <v>660</v>
      </c>
      <c r="C162" s="1">
        <v>35288</v>
      </c>
      <c r="D162" s="1">
        <v>35294</v>
      </c>
      <c r="E162" t="s">
        <v>13</v>
      </c>
      <c r="F162" t="s">
        <v>128</v>
      </c>
      <c r="G162">
        <v>309</v>
      </c>
      <c r="H162">
        <v>309</v>
      </c>
      <c r="P162" s="10">
        <f>O162+I162</f>
        <v>0</v>
      </c>
    </row>
    <row r="163" spans="1:17" ht="14.65" thickBot="1" x14ac:dyDescent="0.5">
      <c r="A163">
        <v>13</v>
      </c>
      <c r="B163">
        <v>660</v>
      </c>
      <c r="C163" s="1">
        <v>35288</v>
      </c>
      <c r="D163" s="1">
        <v>35294</v>
      </c>
      <c r="E163" t="s">
        <v>13</v>
      </c>
      <c r="F163" t="s">
        <v>129</v>
      </c>
      <c r="G163">
        <v>313</v>
      </c>
      <c r="H163">
        <v>313</v>
      </c>
      <c r="P163" s="10">
        <f>O163+I163</f>
        <v>0</v>
      </c>
    </row>
    <row r="164" spans="1:17" ht="14.65" thickBot="1" x14ac:dyDescent="0.5">
      <c r="A164">
        <v>13</v>
      </c>
      <c r="B164">
        <v>660</v>
      </c>
      <c r="C164" s="1">
        <v>35288</v>
      </c>
      <c r="D164" s="1">
        <v>35294</v>
      </c>
      <c r="E164" t="s">
        <v>13</v>
      </c>
      <c r="F164" t="s">
        <v>131</v>
      </c>
      <c r="G164">
        <v>78</v>
      </c>
      <c r="H164">
        <v>78</v>
      </c>
      <c r="P164" s="10">
        <f>O164+I164</f>
        <v>0</v>
      </c>
    </row>
    <row r="165" spans="1:17" ht="14.65" thickBot="1" x14ac:dyDescent="0.5">
      <c r="A165">
        <v>13</v>
      </c>
      <c r="B165">
        <v>660</v>
      </c>
      <c r="C165" s="1">
        <v>35288</v>
      </c>
      <c r="D165" s="1">
        <v>35294</v>
      </c>
      <c r="E165" t="s">
        <v>13</v>
      </c>
      <c r="F165" t="s">
        <v>130</v>
      </c>
      <c r="G165">
        <v>1</v>
      </c>
      <c r="H165">
        <v>1</v>
      </c>
      <c r="P165" s="10">
        <f>O165+I165</f>
        <v>0</v>
      </c>
    </row>
    <row r="166" spans="1:17" ht="14.65" thickBot="1" x14ac:dyDescent="0.5">
      <c r="A166">
        <v>13</v>
      </c>
      <c r="B166">
        <v>660</v>
      </c>
      <c r="C166" s="1">
        <v>35288</v>
      </c>
      <c r="D166" s="1">
        <v>35294</v>
      </c>
      <c r="E166" t="s">
        <v>13</v>
      </c>
      <c r="F166" t="s">
        <v>132</v>
      </c>
      <c r="G166">
        <v>115</v>
      </c>
      <c r="H166">
        <v>115</v>
      </c>
      <c r="I166">
        <v>153</v>
      </c>
      <c r="P166" s="10">
        <f>O166+I166</f>
        <v>153</v>
      </c>
    </row>
    <row r="167" spans="1:17" ht="14.65" thickBot="1" x14ac:dyDescent="0.5">
      <c r="A167">
        <v>13</v>
      </c>
      <c r="B167">
        <v>661</v>
      </c>
      <c r="C167" s="1">
        <v>35295</v>
      </c>
      <c r="D167" s="1">
        <v>35301</v>
      </c>
      <c r="E167" t="s">
        <v>13</v>
      </c>
      <c r="F167" t="s">
        <v>128</v>
      </c>
      <c r="G167">
        <v>332</v>
      </c>
      <c r="H167">
        <v>332</v>
      </c>
      <c r="P167" s="10">
        <f>O167+I167</f>
        <v>0</v>
      </c>
    </row>
    <row r="168" spans="1:17" ht="14.65" thickBot="1" x14ac:dyDescent="0.5">
      <c r="A168">
        <v>13</v>
      </c>
      <c r="B168">
        <v>661</v>
      </c>
      <c r="C168" s="1">
        <v>35295</v>
      </c>
      <c r="D168" s="1">
        <v>35301</v>
      </c>
      <c r="E168" t="s">
        <v>13</v>
      </c>
      <c r="F168" t="s">
        <v>129</v>
      </c>
      <c r="G168">
        <v>326</v>
      </c>
      <c r="H168">
        <v>326</v>
      </c>
      <c r="P168" s="10">
        <f>O168+I168</f>
        <v>0</v>
      </c>
    </row>
    <row r="169" spans="1:17" ht="14.65" thickBot="1" x14ac:dyDescent="0.5">
      <c r="A169">
        <v>13</v>
      </c>
      <c r="B169">
        <v>661</v>
      </c>
      <c r="C169" s="1">
        <v>35295</v>
      </c>
      <c r="D169" s="1">
        <v>35301</v>
      </c>
      <c r="E169" t="s">
        <v>13</v>
      </c>
      <c r="F169" t="s">
        <v>131</v>
      </c>
      <c r="G169">
        <v>62</v>
      </c>
      <c r="H169">
        <v>62</v>
      </c>
      <c r="P169" s="10">
        <f>O169+I169</f>
        <v>0</v>
      </c>
    </row>
    <row r="170" spans="1:17" ht="14.65" thickBot="1" x14ac:dyDescent="0.5">
      <c r="A170">
        <v>13</v>
      </c>
      <c r="B170">
        <v>661</v>
      </c>
      <c r="C170" s="1">
        <v>35295</v>
      </c>
      <c r="D170" s="1">
        <v>35301</v>
      </c>
      <c r="E170" t="s">
        <v>13</v>
      </c>
      <c r="F170" t="s">
        <v>130</v>
      </c>
      <c r="G170">
        <v>0</v>
      </c>
      <c r="H170">
        <v>0</v>
      </c>
      <c r="P170" s="10">
        <f>O170+I170</f>
        <v>0</v>
      </c>
    </row>
    <row r="171" spans="1:17" ht="14.65" thickBot="1" x14ac:dyDescent="0.5">
      <c r="A171">
        <v>13</v>
      </c>
      <c r="B171">
        <v>661</v>
      </c>
      <c r="C171" s="1">
        <v>35295</v>
      </c>
      <c r="D171" s="1">
        <v>35301</v>
      </c>
      <c r="E171" t="s">
        <v>13</v>
      </c>
      <c r="F171" t="s">
        <v>132</v>
      </c>
      <c r="G171">
        <v>134</v>
      </c>
      <c r="H171">
        <v>134</v>
      </c>
      <c r="I171">
        <v>171</v>
      </c>
      <c r="J171" t="s">
        <v>190</v>
      </c>
      <c r="O171">
        <f>11+ 18</f>
        <v>29</v>
      </c>
      <c r="P171" s="10">
        <f>O171+I171</f>
        <v>200</v>
      </c>
      <c r="Q171" t="s">
        <v>191</v>
      </c>
    </row>
    <row r="172" spans="1:17" ht="14.65" thickBot="1" x14ac:dyDescent="0.5">
      <c r="A172">
        <v>13</v>
      </c>
      <c r="B172">
        <v>662</v>
      </c>
      <c r="C172" s="1">
        <v>35302</v>
      </c>
      <c r="D172" s="1">
        <v>35308</v>
      </c>
      <c r="E172" t="s">
        <v>13</v>
      </c>
      <c r="F172" t="s">
        <v>128</v>
      </c>
      <c r="G172">
        <v>356</v>
      </c>
      <c r="H172">
        <v>356</v>
      </c>
      <c r="P172" s="10">
        <f>O172+I172</f>
        <v>0</v>
      </c>
    </row>
    <row r="173" spans="1:17" ht="14.65" thickBot="1" x14ac:dyDescent="0.5">
      <c r="A173">
        <v>13</v>
      </c>
      <c r="B173">
        <v>662</v>
      </c>
      <c r="C173" s="1">
        <v>35302</v>
      </c>
      <c r="D173" s="1">
        <v>35308</v>
      </c>
      <c r="E173" t="s">
        <v>13</v>
      </c>
      <c r="F173" t="s">
        <v>129</v>
      </c>
      <c r="G173">
        <v>356</v>
      </c>
      <c r="H173">
        <v>356</v>
      </c>
      <c r="P173" s="10">
        <f>O173+I173</f>
        <v>0</v>
      </c>
    </row>
    <row r="174" spans="1:17" ht="14.65" thickBot="1" x14ac:dyDescent="0.5">
      <c r="A174">
        <v>13</v>
      </c>
      <c r="B174">
        <v>662</v>
      </c>
      <c r="C174" s="1">
        <v>35302</v>
      </c>
      <c r="D174" s="1">
        <v>35308</v>
      </c>
      <c r="E174" t="s">
        <v>13</v>
      </c>
      <c r="F174" t="s">
        <v>131</v>
      </c>
      <c r="G174">
        <v>63</v>
      </c>
      <c r="H174">
        <v>63</v>
      </c>
      <c r="P174" s="10">
        <f>O174+I174</f>
        <v>0</v>
      </c>
    </row>
    <row r="175" spans="1:17" ht="14.65" thickBot="1" x14ac:dyDescent="0.5">
      <c r="A175">
        <v>13</v>
      </c>
      <c r="B175">
        <v>662</v>
      </c>
      <c r="C175" s="1">
        <v>35302</v>
      </c>
      <c r="D175" s="1">
        <v>35308</v>
      </c>
      <c r="E175" t="s">
        <v>13</v>
      </c>
      <c r="F175" t="s">
        <v>130</v>
      </c>
      <c r="G175">
        <v>3</v>
      </c>
      <c r="H175">
        <v>3</v>
      </c>
      <c r="P175" s="10">
        <f>O175+I175</f>
        <v>0</v>
      </c>
    </row>
    <row r="176" spans="1:17" ht="14.65" thickBot="1" x14ac:dyDescent="0.5">
      <c r="A176">
        <v>13</v>
      </c>
      <c r="B176">
        <v>662</v>
      </c>
      <c r="C176" s="1">
        <v>35302</v>
      </c>
      <c r="D176" s="1">
        <v>35308</v>
      </c>
      <c r="E176" t="s">
        <v>13</v>
      </c>
      <c r="F176" t="s">
        <v>132</v>
      </c>
      <c r="G176">
        <v>149</v>
      </c>
      <c r="H176">
        <v>149</v>
      </c>
      <c r="I176">
        <v>211</v>
      </c>
      <c r="J176" t="s">
        <v>172</v>
      </c>
      <c r="N176">
        <v>50</v>
      </c>
      <c r="O176">
        <f>10+10+50</f>
        <v>70</v>
      </c>
      <c r="P176" s="10">
        <f>O176+I176</f>
        <v>281</v>
      </c>
      <c r="Q176" t="s">
        <v>192</v>
      </c>
    </row>
    <row r="177" spans="1:19" ht="14.65" thickBot="1" x14ac:dyDescent="0.5">
      <c r="A177">
        <v>13</v>
      </c>
      <c r="B177">
        <v>663</v>
      </c>
      <c r="C177" s="1">
        <v>35309</v>
      </c>
      <c r="D177" s="1">
        <v>35315</v>
      </c>
      <c r="E177" t="s">
        <v>13</v>
      </c>
      <c r="F177" t="s">
        <v>128</v>
      </c>
      <c r="G177">
        <v>330</v>
      </c>
      <c r="H177">
        <v>330</v>
      </c>
      <c r="I177">
        <f>319+9+5</f>
        <v>333</v>
      </c>
      <c r="J177">
        <v>12</v>
      </c>
      <c r="K177">
        <v>20</v>
      </c>
      <c r="O177">
        <f>12+20</f>
        <v>32</v>
      </c>
      <c r="P177" s="10">
        <f>O177+I177</f>
        <v>365</v>
      </c>
      <c r="Q177" t="s">
        <v>193</v>
      </c>
      <c r="R177" t="s">
        <v>219</v>
      </c>
    </row>
    <row r="178" spans="1:19" ht="14.65" thickBot="1" x14ac:dyDescent="0.5">
      <c r="A178">
        <v>13</v>
      </c>
      <c r="B178">
        <v>663</v>
      </c>
      <c r="C178" s="1">
        <v>35309</v>
      </c>
      <c r="D178" s="1">
        <v>35315</v>
      </c>
      <c r="E178" t="s">
        <v>13</v>
      </c>
      <c r="F178" t="s">
        <v>129</v>
      </c>
      <c r="G178">
        <v>312</v>
      </c>
      <c r="H178">
        <v>312</v>
      </c>
      <c r="I178">
        <f>288+9</f>
        <v>297</v>
      </c>
      <c r="K178" t="s">
        <v>195</v>
      </c>
      <c r="O178">
        <f>20+20+20</f>
        <v>60</v>
      </c>
      <c r="P178" s="10">
        <f>O178+I178</f>
        <v>357</v>
      </c>
      <c r="Q178" t="s">
        <v>196</v>
      </c>
    </row>
    <row r="179" spans="1:19" ht="14.65" thickBot="1" x14ac:dyDescent="0.5">
      <c r="A179">
        <v>13</v>
      </c>
      <c r="B179">
        <v>663</v>
      </c>
      <c r="C179" s="1">
        <v>35309</v>
      </c>
      <c r="D179" s="1">
        <v>35315</v>
      </c>
      <c r="E179" t="s">
        <v>13</v>
      </c>
      <c r="F179" t="s">
        <v>131</v>
      </c>
      <c r="G179">
        <v>63</v>
      </c>
      <c r="H179">
        <v>63</v>
      </c>
      <c r="I179">
        <v>61</v>
      </c>
      <c r="N179" t="s">
        <v>197</v>
      </c>
      <c r="P179" s="10">
        <f>O179+I179</f>
        <v>61</v>
      </c>
      <c r="Q179" t="s">
        <v>198</v>
      </c>
    </row>
    <row r="180" spans="1:19" ht="14.65" thickBot="1" x14ac:dyDescent="0.5">
      <c r="A180">
        <v>13</v>
      </c>
      <c r="B180">
        <v>663</v>
      </c>
      <c r="C180" s="1">
        <v>35309</v>
      </c>
      <c r="D180" s="1">
        <v>35315</v>
      </c>
      <c r="E180" t="s">
        <v>13</v>
      </c>
      <c r="F180" t="s">
        <v>130</v>
      </c>
      <c r="G180">
        <v>2</v>
      </c>
      <c r="H180">
        <v>2</v>
      </c>
      <c r="I180">
        <v>1</v>
      </c>
      <c r="P180" s="10">
        <f>O180+I180</f>
        <v>1</v>
      </c>
    </row>
    <row r="181" spans="1:19" ht="14.65" thickBot="1" x14ac:dyDescent="0.5">
      <c r="A181">
        <v>13</v>
      </c>
      <c r="B181">
        <v>663</v>
      </c>
      <c r="C181" s="1">
        <v>35309</v>
      </c>
      <c r="D181" s="1">
        <v>35315</v>
      </c>
      <c r="E181" t="s">
        <v>13</v>
      </c>
      <c r="F181" t="s">
        <v>132</v>
      </c>
      <c r="G181">
        <v>144</v>
      </c>
      <c r="H181">
        <v>144</v>
      </c>
      <c r="I181">
        <v>189</v>
      </c>
      <c r="P181" s="10">
        <f>O181+I181</f>
        <v>189</v>
      </c>
    </row>
    <row r="182" spans="1:19" ht="14.65" thickBot="1" x14ac:dyDescent="0.5">
      <c r="A182">
        <v>13</v>
      </c>
      <c r="B182">
        <v>664</v>
      </c>
      <c r="C182" s="1">
        <v>35316</v>
      </c>
      <c r="D182" s="1">
        <v>35322</v>
      </c>
      <c r="E182" t="s">
        <v>13</v>
      </c>
      <c r="F182" t="s">
        <v>128</v>
      </c>
      <c r="G182">
        <v>360</v>
      </c>
      <c r="H182">
        <v>360</v>
      </c>
      <c r="I182">
        <f>317+9+5+5</f>
        <v>336</v>
      </c>
      <c r="J182" t="s">
        <v>206</v>
      </c>
      <c r="K182" t="s">
        <v>194</v>
      </c>
      <c r="O182">
        <f>10+10+15+20+20</f>
        <v>75</v>
      </c>
      <c r="P182" s="10">
        <f>O182+I182</f>
        <v>411</v>
      </c>
      <c r="Q182" t="s">
        <v>221</v>
      </c>
      <c r="R182" t="s">
        <v>219</v>
      </c>
      <c r="S182" t="s">
        <v>210</v>
      </c>
    </row>
    <row r="183" spans="1:19" ht="14.65" thickBot="1" x14ac:dyDescent="0.5">
      <c r="A183">
        <v>13</v>
      </c>
      <c r="B183">
        <v>664</v>
      </c>
      <c r="C183" s="1">
        <v>35316</v>
      </c>
      <c r="D183" s="1">
        <v>35322</v>
      </c>
      <c r="E183" t="s">
        <v>13</v>
      </c>
      <c r="F183" t="s">
        <v>129</v>
      </c>
      <c r="G183">
        <v>314</v>
      </c>
      <c r="H183">
        <v>314</v>
      </c>
      <c r="I183">
        <f>283+8+9</f>
        <v>300</v>
      </c>
      <c r="J183" t="s">
        <v>209</v>
      </c>
      <c r="K183" t="s">
        <v>194</v>
      </c>
      <c r="O183">
        <f>18+15+10+20+20</f>
        <v>83</v>
      </c>
      <c r="P183" s="10">
        <f>O183+I183</f>
        <v>383</v>
      </c>
      <c r="Q183" t="s">
        <v>211</v>
      </c>
      <c r="S183" t="s">
        <v>210</v>
      </c>
    </row>
    <row r="184" spans="1:19" ht="14.65" thickBot="1" x14ac:dyDescent="0.5">
      <c r="A184">
        <v>13</v>
      </c>
      <c r="B184">
        <v>664</v>
      </c>
      <c r="C184" s="1">
        <v>35316</v>
      </c>
      <c r="D184" s="1">
        <v>35322</v>
      </c>
      <c r="E184" t="s">
        <v>13</v>
      </c>
      <c r="F184" t="s">
        <v>131</v>
      </c>
      <c r="G184">
        <v>64</v>
      </c>
      <c r="H184">
        <v>64</v>
      </c>
      <c r="I184">
        <v>62</v>
      </c>
      <c r="N184" t="s">
        <v>213</v>
      </c>
      <c r="P184" s="10">
        <f>O184+I184</f>
        <v>62</v>
      </c>
      <c r="Q184" t="s">
        <v>214</v>
      </c>
    </row>
    <row r="185" spans="1:19" ht="14.65" thickBot="1" x14ac:dyDescent="0.5">
      <c r="A185">
        <v>13</v>
      </c>
      <c r="B185">
        <v>664</v>
      </c>
      <c r="C185" s="1">
        <v>35316</v>
      </c>
      <c r="D185" s="1">
        <v>35322</v>
      </c>
      <c r="E185" t="s">
        <v>13</v>
      </c>
      <c r="F185" t="s">
        <v>130</v>
      </c>
      <c r="G185">
        <v>1</v>
      </c>
      <c r="H185">
        <v>1</v>
      </c>
      <c r="I185">
        <v>0</v>
      </c>
      <c r="P185" s="10">
        <f>O185+I185</f>
        <v>0</v>
      </c>
    </row>
    <row r="186" spans="1:19" ht="14.65" thickBot="1" x14ac:dyDescent="0.5">
      <c r="A186">
        <v>13</v>
      </c>
      <c r="B186">
        <v>664</v>
      </c>
      <c r="C186" s="1">
        <v>35316</v>
      </c>
      <c r="D186" s="1">
        <v>35322</v>
      </c>
      <c r="E186" t="s">
        <v>13</v>
      </c>
      <c r="F186" t="s">
        <v>132</v>
      </c>
      <c r="G186">
        <v>117</v>
      </c>
      <c r="H186">
        <v>117</v>
      </c>
      <c r="I186">
        <v>178</v>
      </c>
      <c r="N186">
        <v>70</v>
      </c>
      <c r="O186">
        <f>70</f>
        <v>70</v>
      </c>
      <c r="P186" s="10">
        <f>O186+I186</f>
        <v>248</v>
      </c>
      <c r="Q186" t="s">
        <v>215</v>
      </c>
    </row>
    <row r="187" spans="1:19" ht="14.65" thickBot="1" x14ac:dyDescent="0.5">
      <c r="A187">
        <v>13</v>
      </c>
      <c r="B187">
        <v>665</v>
      </c>
      <c r="C187" s="1">
        <v>35323</v>
      </c>
      <c r="D187" s="1">
        <v>35329</v>
      </c>
      <c r="E187" t="s">
        <v>13</v>
      </c>
      <c r="F187" t="s">
        <v>128</v>
      </c>
      <c r="G187">
        <v>333</v>
      </c>
      <c r="H187">
        <v>333</v>
      </c>
      <c r="I187">
        <f>292+9+7+5+5+6</f>
        <v>324</v>
      </c>
      <c r="J187">
        <v>10</v>
      </c>
      <c r="K187" t="s">
        <v>194</v>
      </c>
      <c r="P187" s="10">
        <f>O187+I187</f>
        <v>324</v>
      </c>
      <c r="Q187" t="s">
        <v>223</v>
      </c>
      <c r="R187" t="s">
        <v>222</v>
      </c>
    </row>
    <row r="188" spans="1:19" ht="14.65" thickBot="1" x14ac:dyDescent="0.5">
      <c r="A188">
        <v>13</v>
      </c>
      <c r="B188">
        <v>665</v>
      </c>
      <c r="C188" s="1">
        <v>35323</v>
      </c>
      <c r="D188" s="1">
        <v>35329</v>
      </c>
      <c r="E188" t="s">
        <v>13</v>
      </c>
      <c r="F188" t="s">
        <v>129</v>
      </c>
      <c r="G188">
        <v>303</v>
      </c>
      <c r="H188">
        <v>303</v>
      </c>
      <c r="I188">
        <f>281+7+6+8+9</f>
        <v>311</v>
      </c>
      <c r="J188">
        <v>18</v>
      </c>
      <c r="K188" t="s">
        <v>195</v>
      </c>
      <c r="P188" s="10">
        <f>O188+I188</f>
        <v>311</v>
      </c>
      <c r="Q188" t="s">
        <v>224</v>
      </c>
    </row>
    <row r="189" spans="1:19" ht="14.65" thickBot="1" x14ac:dyDescent="0.5">
      <c r="A189">
        <v>13</v>
      </c>
      <c r="B189">
        <v>665</v>
      </c>
      <c r="C189" s="1">
        <v>35323</v>
      </c>
      <c r="D189" s="1">
        <v>35329</v>
      </c>
      <c r="E189" t="s">
        <v>13</v>
      </c>
      <c r="F189" t="s">
        <v>131</v>
      </c>
      <c r="G189">
        <v>61</v>
      </c>
      <c r="H189">
        <v>61</v>
      </c>
      <c r="I189">
        <v>61</v>
      </c>
      <c r="N189" t="s">
        <v>225</v>
      </c>
      <c r="P189" s="10">
        <f>O189+I189</f>
        <v>61</v>
      </c>
    </row>
    <row r="190" spans="1:19" ht="14.65" thickBot="1" x14ac:dyDescent="0.5">
      <c r="A190">
        <v>13</v>
      </c>
      <c r="B190">
        <v>665</v>
      </c>
      <c r="C190" s="1">
        <v>35323</v>
      </c>
      <c r="D190" s="1">
        <v>35329</v>
      </c>
      <c r="E190" t="s">
        <v>13</v>
      </c>
      <c r="F190" t="s">
        <v>130</v>
      </c>
      <c r="G190">
        <v>0</v>
      </c>
      <c r="H190">
        <v>0</v>
      </c>
      <c r="I190">
        <v>0</v>
      </c>
      <c r="P190" s="10">
        <f>O190+I190</f>
        <v>0</v>
      </c>
    </row>
    <row r="191" spans="1:19" ht="14.65" thickBot="1" x14ac:dyDescent="0.5">
      <c r="A191">
        <v>13</v>
      </c>
      <c r="B191">
        <v>665</v>
      </c>
      <c r="C191" s="1">
        <v>35323</v>
      </c>
      <c r="D191" s="1">
        <v>35329</v>
      </c>
      <c r="E191" t="s">
        <v>13</v>
      </c>
      <c r="F191" t="s">
        <v>132</v>
      </c>
      <c r="G191">
        <v>171</v>
      </c>
      <c r="H191">
        <v>171</v>
      </c>
      <c r="I191">
        <v>212</v>
      </c>
      <c r="P191" s="10">
        <f>O191+I191</f>
        <v>212</v>
      </c>
      <c r="S191" t="s">
        <v>218</v>
      </c>
    </row>
    <row r="192" spans="1:19" ht="14.65" thickBot="1" x14ac:dyDescent="0.5">
      <c r="A192">
        <v>13</v>
      </c>
      <c r="B192">
        <v>666</v>
      </c>
      <c r="C192" s="1">
        <v>35330</v>
      </c>
      <c r="D192" s="1">
        <v>35336</v>
      </c>
      <c r="E192" t="s">
        <v>13</v>
      </c>
      <c r="F192" t="s">
        <v>128</v>
      </c>
      <c r="G192">
        <v>344</v>
      </c>
      <c r="H192">
        <v>344</v>
      </c>
      <c r="I192" s="12">
        <f>291+9+5+8</f>
        <v>313</v>
      </c>
      <c r="K192">
        <v>20</v>
      </c>
      <c r="L192">
        <v>30</v>
      </c>
      <c r="N192">
        <v>50</v>
      </c>
      <c r="O192">
        <f>20+30+50</f>
        <v>100</v>
      </c>
      <c r="P192" s="10">
        <f>O192+I192</f>
        <v>413</v>
      </c>
      <c r="Q192" t="s">
        <v>231</v>
      </c>
    </row>
    <row r="193" spans="1:19" ht="14.65" thickBot="1" x14ac:dyDescent="0.5">
      <c r="A193">
        <v>13</v>
      </c>
      <c r="B193">
        <v>666</v>
      </c>
      <c r="C193" s="1">
        <v>35330</v>
      </c>
      <c r="D193" s="1">
        <v>35336</v>
      </c>
      <c r="E193" t="s">
        <v>13</v>
      </c>
      <c r="F193" t="s">
        <v>129</v>
      </c>
      <c r="G193">
        <v>304</v>
      </c>
      <c r="H193">
        <v>304</v>
      </c>
      <c r="I193" s="12">
        <f>287+5+9</f>
        <v>301</v>
      </c>
      <c r="J193">
        <v>18</v>
      </c>
      <c r="L193">
        <v>30</v>
      </c>
      <c r="O193">
        <f>18+30</f>
        <v>48</v>
      </c>
      <c r="P193" s="10">
        <f>O193+I193</f>
        <v>349</v>
      </c>
      <c r="Q193" t="s">
        <v>232</v>
      </c>
    </row>
    <row r="194" spans="1:19" ht="14.65" thickBot="1" x14ac:dyDescent="0.5">
      <c r="A194">
        <v>13</v>
      </c>
      <c r="B194">
        <v>666</v>
      </c>
      <c r="C194" s="1">
        <v>35330</v>
      </c>
      <c r="D194" s="1">
        <v>35336</v>
      </c>
      <c r="E194" t="s">
        <v>13</v>
      </c>
      <c r="F194" t="s">
        <v>131</v>
      </c>
      <c r="G194">
        <v>60</v>
      </c>
      <c r="H194">
        <v>60</v>
      </c>
      <c r="I194" s="14">
        <v>61</v>
      </c>
      <c r="N194" t="s">
        <v>230</v>
      </c>
      <c r="P194" s="10">
        <f>O194+I194</f>
        <v>61</v>
      </c>
    </row>
    <row r="195" spans="1:19" ht="14.65" thickBot="1" x14ac:dyDescent="0.5">
      <c r="A195">
        <v>13</v>
      </c>
      <c r="B195">
        <v>666</v>
      </c>
      <c r="C195" s="1">
        <v>35330</v>
      </c>
      <c r="D195" s="1">
        <v>35336</v>
      </c>
      <c r="E195" t="s">
        <v>13</v>
      </c>
      <c r="F195" t="s">
        <v>130</v>
      </c>
      <c r="G195">
        <v>1</v>
      </c>
      <c r="H195">
        <v>1</v>
      </c>
      <c r="I195">
        <v>1</v>
      </c>
      <c r="P195" s="10">
        <f>O195+I195</f>
        <v>1</v>
      </c>
    </row>
    <row r="196" spans="1:19" ht="14.65" thickBot="1" x14ac:dyDescent="0.5">
      <c r="A196">
        <v>13</v>
      </c>
      <c r="B196">
        <v>666</v>
      </c>
      <c r="C196" s="1">
        <v>35330</v>
      </c>
      <c r="D196" s="1">
        <v>35336</v>
      </c>
      <c r="E196" t="s">
        <v>13</v>
      </c>
      <c r="F196" t="s">
        <v>132</v>
      </c>
      <c r="G196">
        <v>176</v>
      </c>
      <c r="H196">
        <v>150</v>
      </c>
      <c r="I196">
        <v>206</v>
      </c>
      <c r="P196" s="10">
        <f>O196+I196</f>
        <v>206</v>
      </c>
      <c r="S196" t="s">
        <v>229</v>
      </c>
    </row>
    <row r="197" spans="1:19" ht="14.65" thickBot="1" x14ac:dyDescent="0.5">
      <c r="A197">
        <v>13</v>
      </c>
      <c r="B197">
        <v>667</v>
      </c>
      <c r="C197" s="1">
        <v>35337</v>
      </c>
      <c r="D197" s="1">
        <v>35343</v>
      </c>
      <c r="E197" t="s">
        <v>13</v>
      </c>
      <c r="F197" t="s">
        <v>128</v>
      </c>
      <c r="G197">
        <v>348</v>
      </c>
      <c r="H197">
        <v>348</v>
      </c>
      <c r="I197" s="11">
        <f>316+5+9+6+6</f>
        <v>342</v>
      </c>
      <c r="J197" t="s">
        <v>235</v>
      </c>
      <c r="K197" t="s">
        <v>194</v>
      </c>
      <c r="L197">
        <v>30</v>
      </c>
      <c r="N197">
        <v>50</v>
      </c>
      <c r="O197">
        <f>10+10+18+20+20+30+50</f>
        <v>158</v>
      </c>
      <c r="P197" s="10">
        <f>O197+I197</f>
        <v>500</v>
      </c>
      <c r="Q197" t="s">
        <v>236</v>
      </c>
    </row>
    <row r="198" spans="1:19" ht="14.65" thickBot="1" x14ac:dyDescent="0.5">
      <c r="A198">
        <v>13</v>
      </c>
      <c r="B198">
        <v>667</v>
      </c>
      <c r="C198" s="1">
        <v>35337</v>
      </c>
      <c r="D198" s="1">
        <v>35343</v>
      </c>
      <c r="E198" t="s">
        <v>13</v>
      </c>
      <c r="F198" t="s">
        <v>129</v>
      </c>
      <c r="G198">
        <v>352</v>
      </c>
      <c r="H198">
        <v>352</v>
      </c>
      <c r="I198" s="11">
        <v>316</v>
      </c>
      <c r="J198" t="s">
        <v>237</v>
      </c>
      <c r="K198" t="s">
        <v>238</v>
      </c>
      <c r="L198">
        <v>30</v>
      </c>
      <c r="P198" s="10">
        <f>O198+I198</f>
        <v>316</v>
      </c>
      <c r="Q198" t="s">
        <v>239</v>
      </c>
    </row>
    <row r="199" spans="1:19" ht="14.65" thickBot="1" x14ac:dyDescent="0.5">
      <c r="A199">
        <v>13</v>
      </c>
      <c r="B199">
        <v>667</v>
      </c>
      <c r="C199" s="1">
        <v>35337</v>
      </c>
      <c r="D199" s="1">
        <v>35343</v>
      </c>
      <c r="E199" t="s">
        <v>13</v>
      </c>
      <c r="F199" t="s">
        <v>131</v>
      </c>
      <c r="G199">
        <v>59</v>
      </c>
      <c r="H199">
        <v>59</v>
      </c>
      <c r="I199">
        <v>61</v>
      </c>
      <c r="N199" t="s">
        <v>233</v>
      </c>
      <c r="P199" s="10">
        <f>O199+I199</f>
        <v>61</v>
      </c>
    </row>
    <row r="200" spans="1:19" ht="14.65" thickBot="1" x14ac:dyDescent="0.5">
      <c r="A200">
        <v>13</v>
      </c>
      <c r="B200">
        <v>667</v>
      </c>
      <c r="C200" s="1">
        <v>35337</v>
      </c>
      <c r="D200" s="1">
        <v>35343</v>
      </c>
      <c r="E200" t="s">
        <v>13</v>
      </c>
      <c r="F200" t="s">
        <v>130</v>
      </c>
      <c r="G200">
        <v>1</v>
      </c>
      <c r="H200">
        <v>1</v>
      </c>
      <c r="I200">
        <v>0</v>
      </c>
      <c r="P200" s="10">
        <f>O200+I200</f>
        <v>0</v>
      </c>
    </row>
    <row r="201" spans="1:19" ht="14.65" thickBot="1" x14ac:dyDescent="0.5">
      <c r="A201">
        <v>13</v>
      </c>
      <c r="B201">
        <v>667</v>
      </c>
      <c r="C201" s="1">
        <v>35337</v>
      </c>
      <c r="D201" s="1">
        <v>35343</v>
      </c>
      <c r="E201" t="s">
        <v>13</v>
      </c>
      <c r="F201" t="s">
        <v>132</v>
      </c>
      <c r="G201">
        <v>182</v>
      </c>
      <c r="H201">
        <v>161</v>
      </c>
      <c r="I201">
        <v>214</v>
      </c>
      <c r="J201">
        <v>10</v>
      </c>
      <c r="O201">
        <f>10</f>
        <v>10</v>
      </c>
      <c r="P201" s="10">
        <f>O201+I201</f>
        <v>224</v>
      </c>
      <c r="Q201" t="s">
        <v>234</v>
      </c>
    </row>
    <row r="202" spans="1:19" ht="14.65" thickBot="1" x14ac:dyDescent="0.5">
      <c r="A202">
        <v>13</v>
      </c>
      <c r="B202">
        <v>668</v>
      </c>
      <c r="C202" s="1">
        <v>35344</v>
      </c>
      <c r="D202" s="1">
        <v>35350</v>
      </c>
      <c r="E202" t="s">
        <v>13</v>
      </c>
      <c r="F202" t="s">
        <v>128</v>
      </c>
      <c r="P202" s="10"/>
    </row>
    <row r="203" spans="1:19" ht="14.65" thickBot="1" x14ac:dyDescent="0.5">
      <c r="A203">
        <v>13</v>
      </c>
      <c r="B203">
        <v>668</v>
      </c>
      <c r="C203" s="1">
        <v>35344</v>
      </c>
      <c r="D203" s="1">
        <v>35350</v>
      </c>
      <c r="E203" t="s">
        <v>13</v>
      </c>
      <c r="F203" t="s">
        <v>129</v>
      </c>
      <c r="P203" s="10"/>
    </row>
    <row r="204" spans="1:19" ht="14.65" thickBot="1" x14ac:dyDescent="0.5">
      <c r="A204">
        <v>13</v>
      </c>
      <c r="B204">
        <v>668</v>
      </c>
      <c r="C204" s="1">
        <v>35344</v>
      </c>
      <c r="D204" s="1">
        <v>35350</v>
      </c>
      <c r="E204" t="s">
        <v>13</v>
      </c>
      <c r="F204" t="s">
        <v>131</v>
      </c>
      <c r="P204" s="10"/>
    </row>
    <row r="205" spans="1:19" ht="14.65" thickBot="1" x14ac:dyDescent="0.5">
      <c r="A205">
        <v>13</v>
      </c>
      <c r="B205">
        <v>668</v>
      </c>
      <c r="C205" s="1">
        <v>35344</v>
      </c>
      <c r="D205" s="1">
        <v>35350</v>
      </c>
      <c r="E205" t="s">
        <v>13</v>
      </c>
      <c r="F205" t="s">
        <v>130</v>
      </c>
      <c r="P205" s="10"/>
    </row>
    <row r="206" spans="1:19" ht="14.65" thickBot="1" x14ac:dyDescent="0.5">
      <c r="A206">
        <v>13</v>
      </c>
      <c r="B206">
        <v>668</v>
      </c>
      <c r="C206" s="1">
        <v>35344</v>
      </c>
      <c r="D206" s="1">
        <v>35350</v>
      </c>
      <c r="E206" t="s">
        <v>13</v>
      </c>
      <c r="F206" t="s">
        <v>132</v>
      </c>
      <c r="P206" s="10"/>
    </row>
    <row r="207" spans="1:19" ht="14.65" thickBot="1" x14ac:dyDescent="0.5">
      <c r="A207">
        <v>13</v>
      </c>
      <c r="B207">
        <v>669</v>
      </c>
      <c r="C207" s="1">
        <v>35351</v>
      </c>
      <c r="D207" s="1">
        <v>35357</v>
      </c>
      <c r="E207" t="s">
        <v>13</v>
      </c>
      <c r="F207" t="s">
        <v>128</v>
      </c>
      <c r="P207" s="10"/>
    </row>
    <row r="208" spans="1:19" ht="14.65" thickBot="1" x14ac:dyDescent="0.5">
      <c r="A208">
        <v>13</v>
      </c>
      <c r="B208">
        <v>669</v>
      </c>
      <c r="C208" s="1">
        <v>35351</v>
      </c>
      <c r="D208" s="1">
        <v>35357</v>
      </c>
      <c r="E208" t="s">
        <v>13</v>
      </c>
      <c r="F208" t="s">
        <v>129</v>
      </c>
      <c r="P208" s="10"/>
    </row>
    <row r="209" spans="1:16" ht="14.65" thickBot="1" x14ac:dyDescent="0.5">
      <c r="A209">
        <v>13</v>
      </c>
      <c r="B209">
        <v>669</v>
      </c>
      <c r="C209" s="1">
        <v>35351</v>
      </c>
      <c r="D209" s="1">
        <v>35357</v>
      </c>
      <c r="E209" t="s">
        <v>13</v>
      </c>
      <c r="F209" t="s">
        <v>131</v>
      </c>
      <c r="P209" s="10"/>
    </row>
    <row r="210" spans="1:16" ht="14.65" thickBot="1" x14ac:dyDescent="0.5">
      <c r="A210">
        <v>13</v>
      </c>
      <c r="B210">
        <v>669</v>
      </c>
      <c r="C210" s="1">
        <v>35351</v>
      </c>
      <c r="D210" s="1">
        <v>35357</v>
      </c>
      <c r="E210" t="s">
        <v>13</v>
      </c>
      <c r="F210" t="s">
        <v>130</v>
      </c>
      <c r="P210" s="10"/>
    </row>
    <row r="211" spans="1:16" ht="14.65" thickBot="1" x14ac:dyDescent="0.5">
      <c r="A211">
        <v>13</v>
      </c>
      <c r="B211">
        <v>669</v>
      </c>
      <c r="C211" s="1">
        <v>35351</v>
      </c>
      <c r="D211" s="1">
        <v>35357</v>
      </c>
      <c r="E211" t="s">
        <v>13</v>
      </c>
      <c r="F211" t="s">
        <v>132</v>
      </c>
      <c r="P211" s="10"/>
    </row>
    <row r="212" spans="1:16" ht="14.65" thickBot="1" x14ac:dyDescent="0.5">
      <c r="A212">
        <v>13</v>
      </c>
      <c r="B212">
        <v>670</v>
      </c>
      <c r="C212" s="1">
        <v>35358</v>
      </c>
      <c r="D212" s="1">
        <v>35364</v>
      </c>
      <c r="E212" t="s">
        <v>13</v>
      </c>
      <c r="F212" t="s">
        <v>128</v>
      </c>
      <c r="P212" s="10"/>
    </row>
    <row r="213" spans="1:16" ht="14.65" thickBot="1" x14ac:dyDescent="0.5">
      <c r="A213">
        <v>13</v>
      </c>
      <c r="B213">
        <v>670</v>
      </c>
      <c r="C213" s="1">
        <v>35358</v>
      </c>
      <c r="D213" s="1">
        <v>35364</v>
      </c>
      <c r="E213" t="s">
        <v>13</v>
      </c>
      <c r="F213" t="s">
        <v>129</v>
      </c>
      <c r="P213" s="10"/>
    </row>
    <row r="214" spans="1:16" ht="14.65" thickBot="1" x14ac:dyDescent="0.5">
      <c r="A214">
        <v>13</v>
      </c>
      <c r="B214">
        <v>670</v>
      </c>
      <c r="C214" s="1">
        <v>35358</v>
      </c>
      <c r="D214" s="1">
        <v>35364</v>
      </c>
      <c r="E214" t="s">
        <v>13</v>
      </c>
      <c r="F214" t="s">
        <v>131</v>
      </c>
      <c r="P214" s="10"/>
    </row>
    <row r="215" spans="1:16" ht="14.65" thickBot="1" x14ac:dyDescent="0.5">
      <c r="A215">
        <v>13</v>
      </c>
      <c r="B215">
        <v>670</v>
      </c>
      <c r="C215" s="1">
        <v>35358</v>
      </c>
      <c r="D215" s="1">
        <v>35364</v>
      </c>
      <c r="E215" t="s">
        <v>13</v>
      </c>
      <c r="F215" t="s">
        <v>130</v>
      </c>
      <c r="P215" s="10"/>
    </row>
    <row r="216" spans="1:16" ht="14.65" thickBot="1" x14ac:dyDescent="0.5">
      <c r="A216">
        <v>13</v>
      </c>
      <c r="B216">
        <v>670</v>
      </c>
      <c r="C216" s="1">
        <v>35358</v>
      </c>
      <c r="D216" s="1">
        <v>35364</v>
      </c>
      <c r="E216" t="s">
        <v>13</v>
      </c>
      <c r="F216" t="s">
        <v>132</v>
      </c>
      <c r="P216" s="10"/>
    </row>
    <row r="217" spans="1:16" ht="14.65" thickBot="1" x14ac:dyDescent="0.5">
      <c r="A217">
        <v>13</v>
      </c>
      <c r="B217">
        <v>671</v>
      </c>
      <c r="C217" s="1">
        <v>35365</v>
      </c>
      <c r="D217" s="1">
        <v>35371</v>
      </c>
      <c r="E217" t="s">
        <v>13</v>
      </c>
      <c r="F217" t="s">
        <v>128</v>
      </c>
      <c r="P217" s="10"/>
    </row>
    <row r="218" spans="1:16" ht="14.65" thickBot="1" x14ac:dyDescent="0.5">
      <c r="A218">
        <v>13</v>
      </c>
      <c r="B218">
        <v>671</v>
      </c>
      <c r="C218" s="1">
        <v>35365</v>
      </c>
      <c r="D218" s="1">
        <v>35371</v>
      </c>
      <c r="E218" t="s">
        <v>13</v>
      </c>
      <c r="F218" t="s">
        <v>129</v>
      </c>
      <c r="P218" s="10"/>
    </row>
    <row r="219" spans="1:16" ht="14.65" thickBot="1" x14ac:dyDescent="0.5">
      <c r="A219">
        <v>13</v>
      </c>
      <c r="B219">
        <v>671</v>
      </c>
      <c r="C219" s="1">
        <v>35365</v>
      </c>
      <c r="D219" s="1">
        <v>35371</v>
      </c>
      <c r="E219" t="s">
        <v>13</v>
      </c>
      <c r="F219" t="s">
        <v>131</v>
      </c>
      <c r="P219" s="10"/>
    </row>
    <row r="220" spans="1:16" ht="14.65" thickBot="1" x14ac:dyDescent="0.5">
      <c r="A220">
        <v>13</v>
      </c>
      <c r="B220">
        <v>671</v>
      </c>
      <c r="C220" s="1">
        <v>35365</v>
      </c>
      <c r="D220" s="1">
        <v>35371</v>
      </c>
      <c r="E220" t="s">
        <v>13</v>
      </c>
      <c r="F220" t="s">
        <v>130</v>
      </c>
      <c r="P220" s="10"/>
    </row>
    <row r="221" spans="1:16" ht="14.65" thickBot="1" x14ac:dyDescent="0.5">
      <c r="A221">
        <v>13</v>
      </c>
      <c r="B221">
        <v>671</v>
      </c>
      <c r="C221" s="1">
        <v>35365</v>
      </c>
      <c r="D221" s="1">
        <v>35371</v>
      </c>
      <c r="E221" t="s">
        <v>13</v>
      </c>
      <c r="F221" t="s">
        <v>132</v>
      </c>
      <c r="P221" s="10"/>
    </row>
    <row r="222" spans="1:16" ht="14.65" thickBot="1" x14ac:dyDescent="0.5">
      <c r="A222">
        <v>13</v>
      </c>
      <c r="B222">
        <v>672</v>
      </c>
      <c r="C222" s="1">
        <v>35372</v>
      </c>
      <c r="D222" s="1">
        <v>35378</v>
      </c>
      <c r="E222" t="s">
        <v>13</v>
      </c>
      <c r="F222" t="s">
        <v>128</v>
      </c>
      <c r="G222">
        <v>508</v>
      </c>
      <c r="P222" s="10">
        <f>O222+I222</f>
        <v>0</v>
      </c>
    </row>
    <row r="223" spans="1:16" ht="14.65" thickBot="1" x14ac:dyDescent="0.5">
      <c r="A223">
        <v>13</v>
      </c>
      <c r="B223">
        <v>672</v>
      </c>
      <c r="C223" s="1">
        <v>35372</v>
      </c>
      <c r="D223" s="1">
        <v>35378</v>
      </c>
      <c r="E223" t="s">
        <v>13</v>
      </c>
      <c r="F223" t="s">
        <v>129</v>
      </c>
      <c r="G223">
        <v>452</v>
      </c>
      <c r="P223" s="10">
        <f>O223+I223</f>
        <v>0</v>
      </c>
    </row>
    <row r="224" spans="1:16" ht="14.65" thickBot="1" x14ac:dyDescent="0.5">
      <c r="A224">
        <v>13</v>
      </c>
      <c r="B224">
        <v>672</v>
      </c>
      <c r="C224" s="1">
        <v>35372</v>
      </c>
      <c r="D224" s="1">
        <v>35378</v>
      </c>
      <c r="E224" t="s">
        <v>13</v>
      </c>
      <c r="F224" t="s">
        <v>131</v>
      </c>
      <c r="G224">
        <v>65</v>
      </c>
      <c r="P224" s="10">
        <f>O224+I224</f>
        <v>0</v>
      </c>
    </row>
    <row r="225" spans="1:17" ht="14.65" thickBot="1" x14ac:dyDescent="0.5">
      <c r="A225">
        <v>13</v>
      </c>
      <c r="B225">
        <v>672</v>
      </c>
      <c r="C225" s="1">
        <v>35372</v>
      </c>
      <c r="D225" s="1">
        <v>35378</v>
      </c>
      <c r="E225" t="s">
        <v>13</v>
      </c>
      <c r="F225" t="s">
        <v>130</v>
      </c>
      <c r="G225">
        <v>4</v>
      </c>
      <c r="H225">
        <v>4</v>
      </c>
      <c r="I225">
        <v>4</v>
      </c>
      <c r="P225" s="10">
        <f>O225+I225</f>
        <v>4</v>
      </c>
    </row>
    <row r="226" spans="1:17" ht="14.65" thickBot="1" x14ac:dyDescent="0.5">
      <c r="A226">
        <v>13</v>
      </c>
      <c r="B226">
        <v>672</v>
      </c>
      <c r="C226" s="1">
        <v>35372</v>
      </c>
      <c r="D226" s="1">
        <v>35378</v>
      </c>
      <c r="E226" t="s">
        <v>13</v>
      </c>
      <c r="F226" t="s">
        <v>132</v>
      </c>
      <c r="G226">
        <v>154</v>
      </c>
      <c r="H226">
        <v>135</v>
      </c>
      <c r="I226">
        <v>173</v>
      </c>
      <c r="J226" t="s">
        <v>172</v>
      </c>
      <c r="K226" t="s">
        <v>194</v>
      </c>
      <c r="O226">
        <f>10+10+20+20</f>
        <v>60</v>
      </c>
      <c r="P226" s="10">
        <f>O226+I226</f>
        <v>233</v>
      </c>
      <c r="Q226" t="s">
        <v>240</v>
      </c>
    </row>
    <row r="227" spans="1:17" ht="14.65" thickBot="1" x14ac:dyDescent="0.5">
      <c r="A227">
        <v>13</v>
      </c>
      <c r="B227">
        <v>673</v>
      </c>
      <c r="C227" s="1">
        <v>35379</v>
      </c>
      <c r="D227" s="1">
        <v>35385</v>
      </c>
      <c r="E227" t="s">
        <v>13</v>
      </c>
      <c r="F227" t="s">
        <v>128</v>
      </c>
      <c r="G227">
        <v>491</v>
      </c>
      <c r="P227" s="10">
        <f>O227+I227</f>
        <v>0</v>
      </c>
    </row>
    <row r="228" spans="1:17" ht="14.65" thickBot="1" x14ac:dyDescent="0.5">
      <c r="A228">
        <v>13</v>
      </c>
      <c r="B228">
        <v>673</v>
      </c>
      <c r="C228" s="1">
        <v>35379</v>
      </c>
      <c r="D228" s="1">
        <v>35385</v>
      </c>
      <c r="E228" t="s">
        <v>13</v>
      </c>
      <c r="F228" t="s">
        <v>129</v>
      </c>
      <c r="G228">
        <v>457</v>
      </c>
      <c r="P228" s="10">
        <f>O228+I228</f>
        <v>0</v>
      </c>
    </row>
    <row r="229" spans="1:17" ht="14.65" thickBot="1" x14ac:dyDescent="0.5">
      <c r="A229">
        <v>13</v>
      </c>
      <c r="B229">
        <v>673</v>
      </c>
      <c r="C229" s="1">
        <v>35379</v>
      </c>
      <c r="D229" s="1">
        <v>35385</v>
      </c>
      <c r="E229" t="s">
        <v>13</v>
      </c>
      <c r="F229" t="s">
        <v>131</v>
      </c>
      <c r="G229">
        <v>65</v>
      </c>
      <c r="P229" s="10">
        <f>O229+I229</f>
        <v>0</v>
      </c>
    </row>
    <row r="230" spans="1:17" ht="14.65" thickBot="1" x14ac:dyDescent="0.5">
      <c r="A230">
        <v>13</v>
      </c>
      <c r="B230">
        <v>673</v>
      </c>
      <c r="C230" s="1">
        <v>35379</v>
      </c>
      <c r="D230" s="1">
        <v>35385</v>
      </c>
      <c r="E230" t="s">
        <v>13</v>
      </c>
      <c r="F230" t="s">
        <v>130</v>
      </c>
      <c r="G230">
        <v>3</v>
      </c>
      <c r="H230">
        <v>3</v>
      </c>
      <c r="I230">
        <v>2</v>
      </c>
      <c r="P230" s="10">
        <f>O230+I230</f>
        <v>2</v>
      </c>
    </row>
    <row r="231" spans="1:17" ht="14.65" thickBot="1" x14ac:dyDescent="0.5">
      <c r="A231">
        <v>13</v>
      </c>
      <c r="B231">
        <v>673</v>
      </c>
      <c r="C231" s="1">
        <v>35379</v>
      </c>
      <c r="D231" s="1">
        <v>35385</v>
      </c>
      <c r="E231" t="s">
        <v>13</v>
      </c>
      <c r="F231" t="s">
        <v>132</v>
      </c>
      <c r="G231">
        <v>165</v>
      </c>
      <c r="H231">
        <v>146</v>
      </c>
      <c r="I231">
        <v>204</v>
      </c>
      <c r="J231" t="s">
        <v>241</v>
      </c>
      <c r="K231">
        <v>20</v>
      </c>
      <c r="O231">
        <f>15+13+10+15+10+20</f>
        <v>83</v>
      </c>
      <c r="P231" s="10">
        <f>O231+I231</f>
        <v>287</v>
      </c>
      <c r="Q231" t="s">
        <v>242</v>
      </c>
    </row>
    <row r="232" spans="1:17" ht="14.65" thickBot="1" x14ac:dyDescent="0.5">
      <c r="A232">
        <v>13</v>
      </c>
      <c r="B232">
        <v>674</v>
      </c>
      <c r="C232" s="1">
        <v>35386</v>
      </c>
      <c r="D232" s="1">
        <v>35392</v>
      </c>
      <c r="E232" t="s">
        <v>13</v>
      </c>
      <c r="F232" t="s">
        <v>128</v>
      </c>
      <c r="G232">
        <v>544</v>
      </c>
      <c r="P232" s="10">
        <f>O232+I232</f>
        <v>0</v>
      </c>
    </row>
    <row r="233" spans="1:17" ht="14.65" thickBot="1" x14ac:dyDescent="0.5">
      <c r="A233">
        <v>13</v>
      </c>
      <c r="B233">
        <v>674</v>
      </c>
      <c r="C233" s="1">
        <v>35386</v>
      </c>
      <c r="D233" s="1">
        <v>35392</v>
      </c>
      <c r="E233" t="s">
        <v>13</v>
      </c>
      <c r="F233" t="s">
        <v>129</v>
      </c>
      <c r="G233">
        <v>494</v>
      </c>
      <c r="P233" s="10">
        <f>O233+I233</f>
        <v>0</v>
      </c>
    </row>
    <row r="234" spans="1:17" ht="14.65" thickBot="1" x14ac:dyDescent="0.5">
      <c r="A234">
        <v>13</v>
      </c>
      <c r="B234">
        <v>674</v>
      </c>
      <c r="C234" s="1">
        <v>35386</v>
      </c>
      <c r="D234" s="1">
        <v>35392</v>
      </c>
      <c r="E234" t="s">
        <v>13</v>
      </c>
      <c r="F234" t="s">
        <v>131</v>
      </c>
      <c r="G234">
        <v>74</v>
      </c>
      <c r="P234" s="10">
        <f>O234+I234</f>
        <v>0</v>
      </c>
    </row>
    <row r="235" spans="1:17" ht="14.65" thickBot="1" x14ac:dyDescent="0.5">
      <c r="A235">
        <v>13</v>
      </c>
      <c r="B235">
        <v>674</v>
      </c>
      <c r="C235" s="1">
        <v>35386</v>
      </c>
      <c r="D235" s="1">
        <v>35392</v>
      </c>
      <c r="E235" t="s">
        <v>13</v>
      </c>
      <c r="F235" t="s">
        <v>130</v>
      </c>
      <c r="G235">
        <v>1</v>
      </c>
      <c r="H235">
        <v>1</v>
      </c>
      <c r="I235">
        <v>1</v>
      </c>
      <c r="P235" s="10">
        <f>O235+I235</f>
        <v>1</v>
      </c>
    </row>
    <row r="236" spans="1:17" ht="14.65" thickBot="1" x14ac:dyDescent="0.5">
      <c r="A236">
        <v>13</v>
      </c>
      <c r="B236">
        <v>674</v>
      </c>
      <c r="C236" s="1">
        <v>35386</v>
      </c>
      <c r="D236" s="1">
        <v>35392</v>
      </c>
      <c r="E236" t="s">
        <v>13</v>
      </c>
      <c r="F236" t="s">
        <v>132</v>
      </c>
      <c r="G236">
        <v>168</v>
      </c>
      <c r="H236">
        <v>154</v>
      </c>
      <c r="I236">
        <v>193</v>
      </c>
      <c r="J236" t="s">
        <v>172</v>
      </c>
      <c r="L236">
        <v>30</v>
      </c>
      <c r="N236">
        <v>50</v>
      </c>
      <c r="O236">
        <f>10+10+30+50</f>
        <v>100</v>
      </c>
      <c r="P236" s="10">
        <f>O236+I236</f>
        <v>293</v>
      </c>
      <c r="Q236" t="s">
        <v>244</v>
      </c>
    </row>
    <row r="237" spans="1:17" ht="14.65" thickBot="1" x14ac:dyDescent="0.5">
      <c r="A237">
        <v>13</v>
      </c>
      <c r="B237">
        <v>675</v>
      </c>
      <c r="C237" s="1">
        <v>35393</v>
      </c>
      <c r="D237" s="1">
        <v>35399</v>
      </c>
      <c r="E237" t="s">
        <v>13</v>
      </c>
      <c r="F237" t="s">
        <v>128</v>
      </c>
      <c r="G237">
        <v>534</v>
      </c>
      <c r="H237">
        <v>534</v>
      </c>
      <c r="P237" s="10">
        <f>O237+I237</f>
        <v>0</v>
      </c>
    </row>
    <row r="238" spans="1:17" ht="14.65" thickBot="1" x14ac:dyDescent="0.5">
      <c r="A238">
        <v>13</v>
      </c>
      <c r="B238">
        <v>675</v>
      </c>
      <c r="C238" s="1">
        <v>35393</v>
      </c>
      <c r="D238" s="1">
        <v>35399</v>
      </c>
      <c r="E238" t="s">
        <v>13</v>
      </c>
      <c r="F238" t="s">
        <v>129</v>
      </c>
      <c r="G238">
        <v>493</v>
      </c>
      <c r="H238">
        <v>493</v>
      </c>
      <c r="P238" s="10">
        <f>O238+I238</f>
        <v>0</v>
      </c>
    </row>
    <row r="239" spans="1:17" ht="14.65" thickBot="1" x14ac:dyDescent="0.5">
      <c r="A239">
        <v>13</v>
      </c>
      <c r="B239">
        <v>675</v>
      </c>
      <c r="C239" s="1">
        <v>35393</v>
      </c>
      <c r="D239" s="1">
        <v>35399</v>
      </c>
      <c r="E239" t="s">
        <v>13</v>
      </c>
      <c r="F239" t="s">
        <v>131</v>
      </c>
      <c r="G239">
        <v>72</v>
      </c>
      <c r="H239">
        <v>72</v>
      </c>
      <c r="P239" s="10">
        <f>O239+I239</f>
        <v>0</v>
      </c>
    </row>
    <row r="240" spans="1:17" ht="14.65" thickBot="1" x14ac:dyDescent="0.5">
      <c r="A240">
        <v>13</v>
      </c>
      <c r="B240">
        <v>675</v>
      </c>
      <c r="C240" s="1">
        <v>35393</v>
      </c>
      <c r="D240" s="1">
        <v>35399</v>
      </c>
      <c r="E240" t="s">
        <v>13</v>
      </c>
      <c r="F240" t="s">
        <v>130</v>
      </c>
      <c r="G240">
        <v>1</v>
      </c>
      <c r="H240">
        <v>1</v>
      </c>
      <c r="P240" s="10">
        <f>O240+I240</f>
        <v>0</v>
      </c>
    </row>
    <row r="241" spans="1:17" ht="14.65" thickBot="1" x14ac:dyDescent="0.5">
      <c r="A241">
        <v>13</v>
      </c>
      <c r="B241">
        <v>675</v>
      </c>
      <c r="C241" s="1">
        <v>35393</v>
      </c>
      <c r="D241" s="1">
        <v>35399</v>
      </c>
      <c r="E241" t="s">
        <v>13</v>
      </c>
      <c r="F241" t="s">
        <v>132</v>
      </c>
      <c r="G241">
        <v>155</v>
      </c>
      <c r="H241">
        <v>141</v>
      </c>
      <c r="I241">
        <v>184</v>
      </c>
      <c r="J241" t="s">
        <v>172</v>
      </c>
      <c r="L241">
        <v>30</v>
      </c>
      <c r="O241">
        <f>10+10+30</f>
        <v>50</v>
      </c>
      <c r="P241" s="10">
        <f>O241+I241</f>
        <v>234</v>
      </c>
      <c r="Q241" t="s">
        <v>245</v>
      </c>
    </row>
    <row r="242" spans="1:17" ht="14.65" thickBot="1" x14ac:dyDescent="0.5">
      <c r="A242">
        <v>13</v>
      </c>
      <c r="B242">
        <v>676</v>
      </c>
      <c r="C242" s="1">
        <v>35400</v>
      </c>
      <c r="D242" s="1">
        <v>35406</v>
      </c>
      <c r="E242" t="s">
        <v>13</v>
      </c>
      <c r="F242" t="s">
        <v>128</v>
      </c>
      <c r="P242" s="10"/>
    </row>
    <row r="243" spans="1:17" ht="14.65" thickBot="1" x14ac:dyDescent="0.5">
      <c r="A243">
        <v>13</v>
      </c>
      <c r="B243">
        <v>676</v>
      </c>
      <c r="C243" s="1">
        <v>35400</v>
      </c>
      <c r="D243" s="1">
        <v>35406</v>
      </c>
      <c r="E243" t="s">
        <v>13</v>
      </c>
      <c r="F243" t="s">
        <v>129</v>
      </c>
      <c r="P243" s="10"/>
    </row>
    <row r="244" spans="1:17" ht="14.65" thickBot="1" x14ac:dyDescent="0.5">
      <c r="A244">
        <v>13</v>
      </c>
      <c r="B244">
        <v>676</v>
      </c>
      <c r="C244" s="1">
        <v>35400</v>
      </c>
      <c r="D244" s="1">
        <v>35406</v>
      </c>
      <c r="E244" t="s">
        <v>13</v>
      </c>
      <c r="F244" t="s">
        <v>131</v>
      </c>
      <c r="P244" s="10"/>
    </row>
    <row r="245" spans="1:17" ht="14.65" thickBot="1" x14ac:dyDescent="0.5">
      <c r="A245">
        <v>13</v>
      </c>
      <c r="B245">
        <v>676</v>
      </c>
      <c r="C245" s="1">
        <v>35400</v>
      </c>
      <c r="D245" s="1">
        <v>35406</v>
      </c>
      <c r="E245" t="s">
        <v>13</v>
      </c>
      <c r="F245" t="s">
        <v>130</v>
      </c>
      <c r="P245" s="10"/>
    </row>
    <row r="246" spans="1:17" ht="14.65" thickBot="1" x14ac:dyDescent="0.5">
      <c r="A246">
        <v>13</v>
      </c>
      <c r="B246">
        <v>676</v>
      </c>
      <c r="C246" s="1">
        <v>35400</v>
      </c>
      <c r="D246" s="1">
        <v>35406</v>
      </c>
      <c r="E246" t="s">
        <v>13</v>
      </c>
      <c r="F246" t="s">
        <v>132</v>
      </c>
      <c r="P246" s="10"/>
    </row>
    <row r="247" spans="1:17" ht="14.65" thickBot="1" x14ac:dyDescent="0.5">
      <c r="A247">
        <v>13</v>
      </c>
      <c r="B247">
        <v>677</v>
      </c>
      <c r="C247" s="1">
        <v>35407</v>
      </c>
      <c r="D247" s="1">
        <v>35413</v>
      </c>
      <c r="E247" t="s">
        <v>13</v>
      </c>
      <c r="F247" t="s">
        <v>128</v>
      </c>
      <c r="G247">
        <v>496</v>
      </c>
      <c r="H247">
        <v>496</v>
      </c>
      <c r="P247" s="10">
        <f>O247+I247</f>
        <v>0</v>
      </c>
    </row>
    <row r="248" spans="1:17" ht="14.65" thickBot="1" x14ac:dyDescent="0.5">
      <c r="A248">
        <v>13</v>
      </c>
      <c r="B248">
        <v>677</v>
      </c>
      <c r="C248" s="1">
        <v>35407</v>
      </c>
      <c r="D248" s="1">
        <v>35413</v>
      </c>
      <c r="E248" t="s">
        <v>13</v>
      </c>
      <c r="F248" t="s">
        <v>129</v>
      </c>
      <c r="G248">
        <v>493</v>
      </c>
      <c r="H248">
        <v>493</v>
      </c>
      <c r="P248" s="10">
        <f>O248+I248</f>
        <v>0</v>
      </c>
    </row>
    <row r="249" spans="1:17" ht="14.65" thickBot="1" x14ac:dyDescent="0.5">
      <c r="A249">
        <v>13</v>
      </c>
      <c r="B249">
        <v>677</v>
      </c>
      <c r="C249" s="1">
        <v>35407</v>
      </c>
      <c r="D249" s="1">
        <v>35413</v>
      </c>
      <c r="E249" t="s">
        <v>13</v>
      </c>
      <c r="F249" t="s">
        <v>131</v>
      </c>
      <c r="G249">
        <v>89</v>
      </c>
      <c r="H249">
        <v>89</v>
      </c>
      <c r="P249" s="10">
        <f>O249+I249</f>
        <v>0</v>
      </c>
    </row>
    <row r="250" spans="1:17" ht="14.65" thickBot="1" x14ac:dyDescent="0.5">
      <c r="A250">
        <v>13</v>
      </c>
      <c r="B250">
        <v>677</v>
      </c>
      <c r="C250" s="1">
        <v>35407</v>
      </c>
      <c r="D250" s="1">
        <v>35413</v>
      </c>
      <c r="E250" t="s">
        <v>13</v>
      </c>
      <c r="F250" t="s">
        <v>130</v>
      </c>
      <c r="G250">
        <v>0</v>
      </c>
      <c r="H250">
        <v>0</v>
      </c>
      <c r="P250" s="10">
        <f>O250+I250</f>
        <v>0</v>
      </c>
    </row>
    <row r="251" spans="1:17" ht="14.65" thickBot="1" x14ac:dyDescent="0.5">
      <c r="A251">
        <v>13</v>
      </c>
      <c r="B251">
        <v>677</v>
      </c>
      <c r="C251" s="1">
        <v>35407</v>
      </c>
      <c r="D251" s="1">
        <v>35413</v>
      </c>
      <c r="E251" t="s">
        <v>13</v>
      </c>
      <c r="F251" t="s">
        <v>132</v>
      </c>
      <c r="G251">
        <v>152</v>
      </c>
      <c r="H251">
        <v>136</v>
      </c>
      <c r="I251">
        <v>185</v>
      </c>
      <c r="J251" t="s">
        <v>247</v>
      </c>
      <c r="O251">
        <f>17+18</f>
        <v>35</v>
      </c>
      <c r="P251" s="10">
        <f>O251+I251</f>
        <v>220</v>
      </c>
      <c r="Q251" t="s">
        <v>248</v>
      </c>
    </row>
    <row r="252" spans="1:17" ht="14.65" thickBot="1" x14ac:dyDescent="0.5">
      <c r="A252">
        <v>13</v>
      </c>
      <c r="B252">
        <v>678</v>
      </c>
      <c r="C252" s="1">
        <v>35414</v>
      </c>
      <c r="D252" s="1">
        <v>35420</v>
      </c>
      <c r="E252" t="s">
        <v>13</v>
      </c>
      <c r="F252" t="s">
        <v>128</v>
      </c>
      <c r="G252">
        <v>441</v>
      </c>
      <c r="H252">
        <v>441</v>
      </c>
      <c r="P252" s="10">
        <f>O252+I252</f>
        <v>0</v>
      </c>
    </row>
    <row r="253" spans="1:17" ht="14.65" thickBot="1" x14ac:dyDescent="0.5">
      <c r="A253">
        <v>13</v>
      </c>
      <c r="B253">
        <v>678</v>
      </c>
      <c r="C253" s="1">
        <v>35414</v>
      </c>
      <c r="D253" s="1">
        <v>35420</v>
      </c>
      <c r="E253" t="s">
        <v>13</v>
      </c>
      <c r="F253" t="s">
        <v>129</v>
      </c>
      <c r="G253">
        <v>430</v>
      </c>
      <c r="H253">
        <v>430</v>
      </c>
      <c r="P253" s="10">
        <f>O253+I253</f>
        <v>0</v>
      </c>
    </row>
    <row r="254" spans="1:17" ht="14.65" thickBot="1" x14ac:dyDescent="0.5">
      <c r="A254">
        <v>13</v>
      </c>
      <c r="B254">
        <v>678</v>
      </c>
      <c r="C254" s="1">
        <v>35414</v>
      </c>
      <c r="D254" s="1">
        <v>35420</v>
      </c>
      <c r="E254" t="s">
        <v>13</v>
      </c>
      <c r="F254" t="s">
        <v>131</v>
      </c>
      <c r="G254">
        <v>73</v>
      </c>
      <c r="H254">
        <v>73</v>
      </c>
      <c r="P254" s="10">
        <f>O254+I254</f>
        <v>0</v>
      </c>
    </row>
    <row r="255" spans="1:17" ht="14.65" thickBot="1" x14ac:dyDescent="0.5">
      <c r="A255">
        <v>13</v>
      </c>
      <c r="B255">
        <v>678</v>
      </c>
      <c r="C255" s="1">
        <v>35414</v>
      </c>
      <c r="D255" s="1">
        <v>35420</v>
      </c>
      <c r="E255" t="s">
        <v>13</v>
      </c>
      <c r="F255" t="s">
        <v>130</v>
      </c>
      <c r="G255">
        <v>0</v>
      </c>
      <c r="H255">
        <v>0</v>
      </c>
      <c r="P255" s="10">
        <f>O255+I255</f>
        <v>0</v>
      </c>
    </row>
    <row r="256" spans="1:17" ht="14.65" thickBot="1" x14ac:dyDescent="0.5">
      <c r="A256">
        <v>13</v>
      </c>
      <c r="B256">
        <v>678</v>
      </c>
      <c r="C256" s="1">
        <v>35414</v>
      </c>
      <c r="D256" s="1">
        <v>35420</v>
      </c>
      <c r="E256" t="s">
        <v>13</v>
      </c>
      <c r="F256" t="s">
        <v>132</v>
      </c>
      <c r="G256">
        <v>161</v>
      </c>
      <c r="H256">
        <v>145</v>
      </c>
      <c r="I256">
        <v>213</v>
      </c>
      <c r="J256" t="s">
        <v>172</v>
      </c>
      <c r="K256">
        <v>20</v>
      </c>
      <c r="N256">
        <v>86</v>
      </c>
      <c r="O256">
        <f>10+10+20+86</f>
        <v>126</v>
      </c>
      <c r="P256" s="10">
        <f>O256+I256</f>
        <v>339</v>
      </c>
      <c r="Q256" t="s">
        <v>249</v>
      </c>
    </row>
    <row r="257" spans="1:17" ht="14.65" thickBot="1" x14ac:dyDescent="0.5">
      <c r="A257">
        <v>13</v>
      </c>
      <c r="B257">
        <v>679</v>
      </c>
      <c r="C257" s="1">
        <v>35421</v>
      </c>
      <c r="D257" s="1">
        <v>35427</v>
      </c>
      <c r="E257" t="s">
        <v>13</v>
      </c>
      <c r="F257" t="s">
        <v>128</v>
      </c>
      <c r="G257">
        <v>285</v>
      </c>
      <c r="H257">
        <v>285</v>
      </c>
      <c r="P257" s="10">
        <f>O257+I257</f>
        <v>0</v>
      </c>
    </row>
    <row r="258" spans="1:17" ht="14.65" thickBot="1" x14ac:dyDescent="0.5">
      <c r="A258">
        <v>13</v>
      </c>
      <c r="B258">
        <v>679</v>
      </c>
      <c r="C258" s="1">
        <v>35421</v>
      </c>
      <c r="D258" s="1">
        <v>35427</v>
      </c>
      <c r="E258" t="s">
        <v>13</v>
      </c>
      <c r="F258" t="s">
        <v>129</v>
      </c>
      <c r="G258">
        <v>308</v>
      </c>
      <c r="H258">
        <v>308</v>
      </c>
      <c r="P258" s="10">
        <f>O258+I258</f>
        <v>0</v>
      </c>
    </row>
    <row r="259" spans="1:17" ht="14.65" thickBot="1" x14ac:dyDescent="0.5">
      <c r="A259">
        <v>13</v>
      </c>
      <c r="B259">
        <v>679</v>
      </c>
      <c r="C259" s="1">
        <v>35421</v>
      </c>
      <c r="D259" s="1">
        <v>35427</v>
      </c>
      <c r="E259" t="s">
        <v>13</v>
      </c>
      <c r="F259" t="s">
        <v>131</v>
      </c>
      <c r="G259">
        <v>59</v>
      </c>
      <c r="H259">
        <v>59</v>
      </c>
      <c r="P259" s="10">
        <f>O259+I259</f>
        <v>0</v>
      </c>
    </row>
    <row r="260" spans="1:17" ht="14.65" thickBot="1" x14ac:dyDescent="0.5">
      <c r="A260">
        <v>13</v>
      </c>
      <c r="B260">
        <v>679</v>
      </c>
      <c r="C260" s="1">
        <v>35421</v>
      </c>
      <c r="D260" s="1">
        <v>35427</v>
      </c>
      <c r="E260" t="s">
        <v>13</v>
      </c>
      <c r="F260" t="s">
        <v>130</v>
      </c>
      <c r="G260">
        <v>0</v>
      </c>
      <c r="H260">
        <v>0</v>
      </c>
      <c r="P260" s="10">
        <f>O260+I260</f>
        <v>0</v>
      </c>
    </row>
    <row r="261" spans="1:17" ht="14.65" thickBot="1" x14ac:dyDescent="0.5">
      <c r="A261">
        <v>13</v>
      </c>
      <c r="B261">
        <v>679</v>
      </c>
      <c r="C261" s="1">
        <v>35421</v>
      </c>
      <c r="D261" s="1">
        <v>35427</v>
      </c>
      <c r="E261" t="s">
        <v>13</v>
      </c>
      <c r="F261" t="s">
        <v>132</v>
      </c>
      <c r="G261">
        <v>90</v>
      </c>
      <c r="H261">
        <v>83</v>
      </c>
      <c r="I261">
        <v>116</v>
      </c>
      <c r="J261">
        <v>14</v>
      </c>
      <c r="N261">
        <v>130</v>
      </c>
      <c r="O261">
        <f>14+130</f>
        <v>144</v>
      </c>
      <c r="P261" s="10">
        <f>O261+I261</f>
        <v>260</v>
      </c>
      <c r="Q261" t="s">
        <v>250</v>
      </c>
    </row>
    <row r="262" spans="1:17" ht="14.65" thickBot="1" x14ac:dyDescent="0.5">
      <c r="A262">
        <v>13</v>
      </c>
      <c r="B262">
        <v>680</v>
      </c>
      <c r="C262" s="1">
        <v>35428</v>
      </c>
      <c r="D262" s="1">
        <v>35434</v>
      </c>
      <c r="E262" t="s">
        <v>13</v>
      </c>
      <c r="F262" t="s">
        <v>128</v>
      </c>
      <c r="G262">
        <v>209</v>
      </c>
      <c r="H262">
        <v>209</v>
      </c>
      <c r="P262" s="10">
        <f>O262+I262</f>
        <v>0</v>
      </c>
    </row>
    <row r="263" spans="1:17" ht="14.65" thickBot="1" x14ac:dyDescent="0.5">
      <c r="A263">
        <v>13</v>
      </c>
      <c r="B263">
        <v>680</v>
      </c>
      <c r="C263" s="1">
        <v>35428</v>
      </c>
      <c r="D263" s="1">
        <v>35434</v>
      </c>
      <c r="E263" t="s">
        <v>13</v>
      </c>
      <c r="F263" t="s">
        <v>129</v>
      </c>
      <c r="G263">
        <v>205</v>
      </c>
      <c r="H263">
        <v>205</v>
      </c>
      <c r="P263" s="10">
        <f>O263+I263</f>
        <v>0</v>
      </c>
    </row>
    <row r="264" spans="1:17" ht="14.65" thickBot="1" x14ac:dyDescent="0.5">
      <c r="A264">
        <v>13</v>
      </c>
      <c r="B264">
        <v>680</v>
      </c>
      <c r="C264" s="1">
        <v>35428</v>
      </c>
      <c r="D264" s="1">
        <v>35434</v>
      </c>
      <c r="E264" t="s">
        <v>13</v>
      </c>
      <c r="F264" t="s">
        <v>131</v>
      </c>
      <c r="G264">
        <v>44</v>
      </c>
      <c r="H264">
        <v>44</v>
      </c>
      <c r="P264" s="10">
        <f>O264+I264</f>
        <v>0</v>
      </c>
    </row>
    <row r="265" spans="1:17" ht="14.65" thickBot="1" x14ac:dyDescent="0.5">
      <c r="A265">
        <v>13</v>
      </c>
      <c r="B265">
        <v>680</v>
      </c>
      <c r="C265" s="1">
        <v>35428</v>
      </c>
      <c r="D265" s="1">
        <v>35434</v>
      </c>
      <c r="E265" t="s">
        <v>13</v>
      </c>
      <c r="F265" t="s">
        <v>130</v>
      </c>
      <c r="G265">
        <v>1</v>
      </c>
      <c r="H265">
        <v>1</v>
      </c>
      <c r="I265">
        <v>1</v>
      </c>
      <c r="P265" s="10">
        <f>O265+I265</f>
        <v>1</v>
      </c>
    </row>
    <row r="266" spans="1:17" ht="14.65" thickBot="1" x14ac:dyDescent="0.5">
      <c r="A266">
        <v>13</v>
      </c>
      <c r="B266">
        <v>680</v>
      </c>
      <c r="C266" s="1">
        <v>35428</v>
      </c>
      <c r="D266" s="1">
        <v>35434</v>
      </c>
      <c r="E266" t="s">
        <v>13</v>
      </c>
      <c r="F266" t="s">
        <v>132</v>
      </c>
      <c r="G266">
        <v>39</v>
      </c>
      <c r="H266">
        <v>35</v>
      </c>
      <c r="I266">
        <v>59</v>
      </c>
      <c r="K266" t="s">
        <v>251</v>
      </c>
      <c r="O266">
        <f>24+20</f>
        <v>44</v>
      </c>
      <c r="P266" s="10">
        <f>O266+I266</f>
        <v>103</v>
      </c>
      <c r="Q266" t="s">
        <v>252</v>
      </c>
    </row>
    <row r="267" spans="1:17" ht="14.65" thickBot="1" x14ac:dyDescent="0.5">
      <c r="A267">
        <v>14</v>
      </c>
      <c r="B267">
        <v>681</v>
      </c>
      <c r="C267" s="1">
        <v>35435</v>
      </c>
      <c r="D267" s="1">
        <v>35441</v>
      </c>
      <c r="E267" t="s">
        <v>13</v>
      </c>
      <c r="F267" t="s">
        <v>128</v>
      </c>
      <c r="G267">
        <v>291</v>
      </c>
      <c r="H267">
        <v>291</v>
      </c>
      <c r="P267" s="10">
        <f>O267+I267</f>
        <v>0</v>
      </c>
    </row>
    <row r="268" spans="1:17" ht="14.65" thickBot="1" x14ac:dyDescent="0.5">
      <c r="A268">
        <v>14</v>
      </c>
      <c r="B268">
        <v>681</v>
      </c>
      <c r="C268" s="1">
        <v>35435</v>
      </c>
      <c r="D268" s="1">
        <v>35441</v>
      </c>
      <c r="E268" t="s">
        <v>13</v>
      </c>
      <c r="F268" t="s">
        <v>129</v>
      </c>
      <c r="G268">
        <v>316</v>
      </c>
      <c r="H268">
        <v>316</v>
      </c>
      <c r="P268" s="10">
        <f>O268+I268</f>
        <v>0</v>
      </c>
    </row>
    <row r="269" spans="1:17" ht="14.65" thickBot="1" x14ac:dyDescent="0.5">
      <c r="A269">
        <v>14</v>
      </c>
      <c r="B269">
        <v>681</v>
      </c>
      <c r="C269" s="1">
        <v>35435</v>
      </c>
      <c r="D269" s="1">
        <v>35441</v>
      </c>
      <c r="E269" t="s">
        <v>13</v>
      </c>
      <c r="F269" t="s">
        <v>131</v>
      </c>
      <c r="G269">
        <v>57</v>
      </c>
      <c r="H269">
        <v>57</v>
      </c>
      <c r="P269" s="10">
        <f>O269+I269</f>
        <v>0</v>
      </c>
    </row>
    <row r="270" spans="1:17" ht="14.65" thickBot="1" x14ac:dyDescent="0.5">
      <c r="A270">
        <v>14</v>
      </c>
      <c r="B270">
        <v>681</v>
      </c>
      <c r="C270" s="1">
        <v>35435</v>
      </c>
      <c r="D270" s="1">
        <v>35441</v>
      </c>
      <c r="E270" t="s">
        <v>13</v>
      </c>
      <c r="F270" t="s">
        <v>130</v>
      </c>
      <c r="G270">
        <v>1</v>
      </c>
      <c r="H270">
        <v>1</v>
      </c>
      <c r="I270">
        <v>1</v>
      </c>
      <c r="P270" s="10">
        <f>O270+I270</f>
        <v>1</v>
      </c>
    </row>
    <row r="271" spans="1:17" ht="14.65" thickBot="1" x14ac:dyDescent="0.5">
      <c r="A271">
        <v>14</v>
      </c>
      <c r="B271">
        <v>681</v>
      </c>
      <c r="C271" s="1">
        <v>35435</v>
      </c>
      <c r="D271" s="1">
        <v>35441</v>
      </c>
      <c r="E271" t="s">
        <v>13</v>
      </c>
      <c r="F271" t="s">
        <v>132</v>
      </c>
      <c r="G271">
        <v>94</v>
      </c>
      <c r="H271">
        <v>82</v>
      </c>
      <c r="I271">
        <v>119</v>
      </c>
      <c r="J271">
        <v>10</v>
      </c>
      <c r="K271">
        <v>21</v>
      </c>
      <c r="M271">
        <v>40</v>
      </c>
      <c r="O271">
        <f>10+21+40</f>
        <v>71</v>
      </c>
      <c r="P271" s="10">
        <f>O271+I271</f>
        <v>190</v>
      </c>
      <c r="Q271" t="s">
        <v>261</v>
      </c>
    </row>
    <row r="272" spans="1:17" ht="14.65" thickBot="1" x14ac:dyDescent="0.5">
      <c r="A272">
        <v>14</v>
      </c>
      <c r="B272">
        <v>682</v>
      </c>
      <c r="C272" s="1">
        <v>35442</v>
      </c>
      <c r="D272" s="1">
        <v>35448</v>
      </c>
      <c r="E272" t="s">
        <v>13</v>
      </c>
      <c r="F272" t="s">
        <v>128</v>
      </c>
      <c r="G272">
        <v>385</v>
      </c>
      <c r="P272" s="10"/>
    </row>
    <row r="273" spans="1:18" ht="14.65" thickBot="1" x14ac:dyDescent="0.5">
      <c r="A273">
        <v>14</v>
      </c>
      <c r="B273">
        <v>682</v>
      </c>
      <c r="C273" s="1">
        <v>35442</v>
      </c>
      <c r="D273" s="1">
        <v>35448</v>
      </c>
      <c r="E273" t="s">
        <v>13</v>
      </c>
      <c r="F273" t="s">
        <v>129</v>
      </c>
      <c r="G273">
        <v>430</v>
      </c>
      <c r="P273" s="10"/>
    </row>
    <row r="274" spans="1:18" ht="14.65" thickBot="1" x14ac:dyDescent="0.5">
      <c r="A274">
        <v>14</v>
      </c>
      <c r="B274">
        <v>682</v>
      </c>
      <c r="C274" s="1">
        <v>35442</v>
      </c>
      <c r="D274" s="1">
        <v>35448</v>
      </c>
      <c r="E274" t="s">
        <v>13</v>
      </c>
      <c r="F274" t="s">
        <v>131</v>
      </c>
      <c r="G274">
        <v>70</v>
      </c>
      <c r="P274" s="10"/>
    </row>
    <row r="275" spans="1:18" ht="14.65" thickBot="1" x14ac:dyDescent="0.5">
      <c r="A275">
        <v>14</v>
      </c>
      <c r="B275">
        <v>682</v>
      </c>
      <c r="C275" s="1">
        <v>35442</v>
      </c>
      <c r="D275" s="1">
        <v>35448</v>
      </c>
      <c r="E275" t="s">
        <v>13</v>
      </c>
      <c r="F275" t="s">
        <v>130</v>
      </c>
      <c r="G275">
        <v>1</v>
      </c>
      <c r="P275" s="10"/>
    </row>
    <row r="276" spans="1:18" ht="14.65" thickBot="1" x14ac:dyDescent="0.5">
      <c r="A276">
        <v>14</v>
      </c>
      <c r="B276">
        <v>682</v>
      </c>
      <c r="C276" s="1">
        <v>35442</v>
      </c>
      <c r="D276" s="1">
        <v>35448</v>
      </c>
      <c r="E276" t="s">
        <v>13</v>
      </c>
      <c r="F276" t="s">
        <v>132</v>
      </c>
      <c r="G276">
        <v>202</v>
      </c>
      <c r="H276">
        <v>182</v>
      </c>
      <c r="I276">
        <v>243</v>
      </c>
      <c r="J276">
        <v>10</v>
      </c>
      <c r="K276">
        <v>20</v>
      </c>
      <c r="M276">
        <v>40</v>
      </c>
      <c r="O276">
        <f>10+20+40</f>
        <v>70</v>
      </c>
      <c r="P276" s="10">
        <f>O276+I276</f>
        <v>313</v>
      </c>
      <c r="Q276" t="s">
        <v>267</v>
      </c>
    </row>
    <row r="277" spans="1:18" ht="14.65" thickBot="1" x14ac:dyDescent="0.5">
      <c r="A277">
        <v>14</v>
      </c>
      <c r="B277">
        <v>683</v>
      </c>
      <c r="C277" s="1">
        <v>35449</v>
      </c>
      <c r="D277" s="1">
        <v>35455</v>
      </c>
      <c r="E277" t="s">
        <v>13</v>
      </c>
      <c r="F277" t="s">
        <v>128</v>
      </c>
      <c r="G277">
        <v>409</v>
      </c>
      <c r="H277">
        <v>409</v>
      </c>
      <c r="P277" s="10">
        <f>O277+I277</f>
        <v>0</v>
      </c>
    </row>
    <row r="278" spans="1:18" ht="14.65" thickBot="1" x14ac:dyDescent="0.5">
      <c r="A278">
        <v>14</v>
      </c>
      <c r="B278">
        <v>683</v>
      </c>
      <c r="C278" s="1">
        <v>35449</v>
      </c>
      <c r="D278" s="1">
        <v>35455</v>
      </c>
      <c r="E278" t="s">
        <v>13</v>
      </c>
      <c r="F278" t="s">
        <v>129</v>
      </c>
      <c r="G278">
        <v>469</v>
      </c>
      <c r="H278">
        <v>469</v>
      </c>
      <c r="P278" s="10">
        <f>O278+I278</f>
        <v>0</v>
      </c>
    </row>
    <row r="279" spans="1:18" ht="14.65" thickBot="1" x14ac:dyDescent="0.5">
      <c r="A279">
        <v>14</v>
      </c>
      <c r="B279">
        <v>683</v>
      </c>
      <c r="C279" s="1">
        <v>35449</v>
      </c>
      <c r="D279" s="1">
        <v>35455</v>
      </c>
      <c r="E279" t="s">
        <v>13</v>
      </c>
      <c r="F279" t="s">
        <v>131</v>
      </c>
      <c r="G279">
        <v>69</v>
      </c>
      <c r="H279">
        <v>69</v>
      </c>
      <c r="P279" s="10">
        <f>O279+I279</f>
        <v>0</v>
      </c>
    </row>
    <row r="280" spans="1:18" ht="14.65" thickBot="1" x14ac:dyDescent="0.5">
      <c r="A280">
        <v>14</v>
      </c>
      <c r="B280">
        <v>683</v>
      </c>
      <c r="C280" s="1">
        <v>35449</v>
      </c>
      <c r="D280" s="1">
        <v>35455</v>
      </c>
      <c r="E280" t="s">
        <v>13</v>
      </c>
      <c r="F280" t="s">
        <v>130</v>
      </c>
      <c r="G280">
        <v>1</v>
      </c>
      <c r="H280">
        <v>1</v>
      </c>
      <c r="P280" s="10">
        <f>O280+I280</f>
        <v>0</v>
      </c>
    </row>
    <row r="281" spans="1:18" ht="14.65" thickBot="1" x14ac:dyDescent="0.5">
      <c r="A281">
        <v>14</v>
      </c>
      <c r="B281">
        <v>683</v>
      </c>
      <c r="C281" s="1">
        <v>35449</v>
      </c>
      <c r="D281" s="1">
        <v>35455</v>
      </c>
      <c r="E281" t="s">
        <v>13</v>
      </c>
      <c r="F281" t="s">
        <v>132</v>
      </c>
      <c r="G281">
        <v>159</v>
      </c>
      <c r="H281">
        <v>143</v>
      </c>
      <c r="I281">
        <v>215</v>
      </c>
      <c r="J281" t="s">
        <v>172</v>
      </c>
      <c r="O281">
        <f>10+10</f>
        <v>20</v>
      </c>
      <c r="P281" s="10">
        <f>O281+I281</f>
        <v>235</v>
      </c>
      <c r="Q281" t="s">
        <v>263</v>
      </c>
      <c r="R281" t="s">
        <v>262</v>
      </c>
    </row>
    <row r="282" spans="1:18" ht="14.65" thickBot="1" x14ac:dyDescent="0.5">
      <c r="A282">
        <v>14</v>
      </c>
      <c r="B282">
        <v>684</v>
      </c>
      <c r="C282" s="1">
        <v>35456</v>
      </c>
      <c r="D282" s="1">
        <v>35462</v>
      </c>
      <c r="E282" t="s">
        <v>13</v>
      </c>
      <c r="F282" t="s">
        <v>128</v>
      </c>
      <c r="G282">
        <v>438</v>
      </c>
      <c r="H282">
        <v>438</v>
      </c>
      <c r="P282" s="10">
        <f>O282+I282</f>
        <v>0</v>
      </c>
    </row>
    <row r="283" spans="1:18" ht="14.65" thickBot="1" x14ac:dyDescent="0.5">
      <c r="A283">
        <v>14</v>
      </c>
      <c r="B283">
        <v>684</v>
      </c>
      <c r="C283" s="1">
        <v>35456</v>
      </c>
      <c r="D283" s="1">
        <v>35462</v>
      </c>
      <c r="E283" t="s">
        <v>13</v>
      </c>
      <c r="F283" t="s">
        <v>129</v>
      </c>
      <c r="G283">
        <v>444</v>
      </c>
      <c r="H283">
        <v>444</v>
      </c>
      <c r="P283" s="10">
        <f>O283+I283</f>
        <v>0</v>
      </c>
    </row>
    <row r="284" spans="1:18" ht="14.65" thickBot="1" x14ac:dyDescent="0.5">
      <c r="A284">
        <v>14</v>
      </c>
      <c r="B284">
        <v>684</v>
      </c>
      <c r="C284" s="1">
        <v>35456</v>
      </c>
      <c r="D284" s="1">
        <v>35462</v>
      </c>
      <c r="E284" t="s">
        <v>13</v>
      </c>
      <c r="F284" t="s">
        <v>131</v>
      </c>
      <c r="G284">
        <v>55</v>
      </c>
      <c r="H284">
        <v>55</v>
      </c>
      <c r="P284" s="10">
        <f>O284+I284</f>
        <v>0</v>
      </c>
    </row>
    <row r="285" spans="1:18" ht="14.65" thickBot="1" x14ac:dyDescent="0.5">
      <c r="A285">
        <v>14</v>
      </c>
      <c r="B285">
        <v>684</v>
      </c>
      <c r="C285" s="1">
        <v>35456</v>
      </c>
      <c r="D285" s="1">
        <v>35462</v>
      </c>
      <c r="E285" t="s">
        <v>13</v>
      </c>
      <c r="F285" t="s">
        <v>130</v>
      </c>
      <c r="G285">
        <v>0</v>
      </c>
      <c r="H285">
        <v>0</v>
      </c>
      <c r="P285" s="10">
        <f>O285+I285</f>
        <v>0</v>
      </c>
    </row>
    <row r="286" spans="1:18" x14ac:dyDescent="0.45">
      <c r="A286">
        <v>14</v>
      </c>
      <c r="B286">
        <v>684</v>
      </c>
      <c r="C286" s="1">
        <v>35456</v>
      </c>
      <c r="D286" s="1">
        <v>35462</v>
      </c>
      <c r="E286" t="s">
        <v>13</v>
      </c>
      <c r="F286" t="s">
        <v>132</v>
      </c>
      <c r="G286">
        <v>142</v>
      </c>
      <c r="H286">
        <v>129</v>
      </c>
      <c r="I286">
        <v>176</v>
      </c>
      <c r="J286">
        <v>10</v>
      </c>
      <c r="O286">
        <f>10</f>
        <v>10</v>
      </c>
      <c r="P286" s="9">
        <f>O286+I286</f>
        <v>186</v>
      </c>
      <c r="Q286" t="s">
        <v>264</v>
      </c>
    </row>
    <row r="287" spans="1:18" x14ac:dyDescent="0.45">
      <c r="A287">
        <v>14</v>
      </c>
      <c r="B287">
        <v>685</v>
      </c>
      <c r="C287" s="1">
        <v>35463</v>
      </c>
      <c r="D287" s="1">
        <v>35469</v>
      </c>
      <c r="E287" t="s">
        <v>13</v>
      </c>
      <c r="F287" t="s">
        <v>128</v>
      </c>
      <c r="G287">
        <v>428</v>
      </c>
      <c r="P287" s="6"/>
    </row>
    <row r="288" spans="1:18" x14ac:dyDescent="0.45">
      <c r="A288">
        <v>14</v>
      </c>
      <c r="B288">
        <v>685</v>
      </c>
      <c r="C288" s="1">
        <v>35463</v>
      </c>
      <c r="D288" s="1">
        <v>35469</v>
      </c>
      <c r="E288" t="s">
        <v>13</v>
      </c>
      <c r="F288" t="s">
        <v>129</v>
      </c>
      <c r="G288">
        <v>429</v>
      </c>
      <c r="P288" s="6"/>
    </row>
    <row r="289" spans="1:17" x14ac:dyDescent="0.45">
      <c r="A289">
        <v>14</v>
      </c>
      <c r="B289">
        <v>685</v>
      </c>
      <c r="C289" s="1">
        <v>35463</v>
      </c>
      <c r="D289" s="1">
        <v>35469</v>
      </c>
      <c r="E289" t="s">
        <v>13</v>
      </c>
      <c r="F289" t="s">
        <v>131</v>
      </c>
      <c r="G289">
        <v>74</v>
      </c>
      <c r="P289" s="6"/>
    </row>
    <row r="290" spans="1:17" x14ac:dyDescent="0.45">
      <c r="A290">
        <v>14</v>
      </c>
      <c r="B290">
        <v>685</v>
      </c>
      <c r="C290" s="1">
        <v>35463</v>
      </c>
      <c r="D290" s="1">
        <v>35469</v>
      </c>
      <c r="E290" t="s">
        <v>13</v>
      </c>
      <c r="F290" t="s">
        <v>130</v>
      </c>
      <c r="G290">
        <v>2</v>
      </c>
      <c r="P290" s="6"/>
    </row>
    <row r="291" spans="1:17" x14ac:dyDescent="0.45">
      <c r="A291">
        <v>14</v>
      </c>
      <c r="B291">
        <v>685</v>
      </c>
      <c r="C291" s="1">
        <v>35463</v>
      </c>
      <c r="D291" s="1">
        <v>35469</v>
      </c>
      <c r="E291" t="s">
        <v>13</v>
      </c>
      <c r="F291" t="s">
        <v>132</v>
      </c>
      <c r="G291">
        <v>152</v>
      </c>
      <c r="H291">
        <v>132</v>
      </c>
      <c r="I291">
        <v>179</v>
      </c>
      <c r="J291" t="s">
        <v>268</v>
      </c>
      <c r="K291" t="s">
        <v>269</v>
      </c>
      <c r="O291">
        <f>10+15+15+24+21</f>
        <v>85</v>
      </c>
      <c r="P291" s="6">
        <f>O291+I291</f>
        <v>264</v>
      </c>
      <c r="Q291" t="s">
        <v>270</v>
      </c>
    </row>
    <row r="292" spans="1:17" x14ac:dyDescent="0.45">
      <c r="A292">
        <v>14</v>
      </c>
      <c r="B292">
        <v>686</v>
      </c>
      <c r="C292" s="1">
        <v>35470</v>
      </c>
      <c r="D292" s="1">
        <v>35476</v>
      </c>
      <c r="E292" t="s">
        <v>13</v>
      </c>
      <c r="F292" t="s">
        <v>128</v>
      </c>
      <c r="G292">
        <v>324</v>
      </c>
      <c r="P292" s="6"/>
    </row>
    <row r="293" spans="1:17" x14ac:dyDescent="0.45">
      <c r="A293">
        <v>14</v>
      </c>
      <c r="B293">
        <v>686</v>
      </c>
      <c r="C293" s="1">
        <v>35470</v>
      </c>
      <c r="D293" s="1">
        <v>35476</v>
      </c>
      <c r="E293" t="s">
        <v>13</v>
      </c>
      <c r="F293" t="s">
        <v>129</v>
      </c>
      <c r="G293">
        <v>278</v>
      </c>
      <c r="P293" s="6"/>
    </row>
    <row r="294" spans="1:17" x14ac:dyDescent="0.45">
      <c r="A294">
        <v>14</v>
      </c>
      <c r="B294">
        <v>686</v>
      </c>
      <c r="C294" s="1">
        <v>35470</v>
      </c>
      <c r="D294" s="1">
        <v>35476</v>
      </c>
      <c r="E294" t="s">
        <v>13</v>
      </c>
      <c r="F294" t="s">
        <v>131</v>
      </c>
      <c r="G294">
        <v>49</v>
      </c>
      <c r="P294" s="6"/>
    </row>
    <row r="295" spans="1:17" x14ac:dyDescent="0.45">
      <c r="A295">
        <v>14</v>
      </c>
      <c r="B295">
        <v>686</v>
      </c>
      <c r="C295" s="1">
        <v>35470</v>
      </c>
      <c r="D295" s="1">
        <v>35476</v>
      </c>
      <c r="E295" t="s">
        <v>13</v>
      </c>
      <c r="F295" t="s">
        <v>130</v>
      </c>
      <c r="G295">
        <v>2</v>
      </c>
      <c r="P295" s="6"/>
    </row>
    <row r="296" spans="1:17" x14ac:dyDescent="0.45">
      <c r="A296">
        <v>14</v>
      </c>
      <c r="B296">
        <v>686</v>
      </c>
      <c r="C296" s="1">
        <v>35470</v>
      </c>
      <c r="D296" s="1">
        <v>35476</v>
      </c>
      <c r="E296" t="s">
        <v>13</v>
      </c>
      <c r="F296" t="s">
        <v>132</v>
      </c>
      <c r="G296">
        <v>72</v>
      </c>
      <c r="H296">
        <v>60</v>
      </c>
      <c r="I296">
        <v>102</v>
      </c>
      <c r="K296">
        <v>23</v>
      </c>
      <c r="O296">
        <f>23</f>
        <v>23</v>
      </c>
      <c r="P296" s="6">
        <f>O296+I296</f>
        <v>125</v>
      </c>
      <c r="Q296" t="s">
        <v>271</v>
      </c>
    </row>
    <row r="297" spans="1:17" x14ac:dyDescent="0.45">
      <c r="A297">
        <v>14</v>
      </c>
      <c r="B297">
        <v>687</v>
      </c>
      <c r="C297" s="1">
        <v>35477</v>
      </c>
      <c r="D297" s="1">
        <v>35483</v>
      </c>
      <c r="E297" t="s">
        <v>13</v>
      </c>
      <c r="F297" t="s">
        <v>128</v>
      </c>
      <c r="G297">
        <v>401</v>
      </c>
      <c r="P297" s="6"/>
    </row>
    <row r="298" spans="1:17" x14ac:dyDescent="0.45">
      <c r="A298">
        <v>14</v>
      </c>
      <c r="B298">
        <v>687</v>
      </c>
      <c r="C298" s="1">
        <v>35477</v>
      </c>
      <c r="D298" s="1">
        <v>35483</v>
      </c>
      <c r="E298" t="s">
        <v>13</v>
      </c>
      <c r="F298" t="s">
        <v>129</v>
      </c>
      <c r="G298">
        <v>387</v>
      </c>
      <c r="P298" s="6"/>
    </row>
    <row r="299" spans="1:17" x14ac:dyDescent="0.45">
      <c r="A299">
        <v>14</v>
      </c>
      <c r="B299">
        <v>687</v>
      </c>
      <c r="C299" s="1">
        <v>35477</v>
      </c>
      <c r="D299" s="1">
        <v>35483</v>
      </c>
      <c r="E299" t="s">
        <v>13</v>
      </c>
      <c r="F299" t="s">
        <v>131</v>
      </c>
      <c r="G299">
        <v>67</v>
      </c>
      <c r="P299" s="6"/>
    </row>
    <row r="300" spans="1:17" x14ac:dyDescent="0.45">
      <c r="A300">
        <v>14</v>
      </c>
      <c r="B300">
        <v>687</v>
      </c>
      <c r="C300" s="1">
        <v>35477</v>
      </c>
      <c r="D300" s="1">
        <v>35483</v>
      </c>
      <c r="E300" t="s">
        <v>13</v>
      </c>
      <c r="F300" t="s">
        <v>130</v>
      </c>
      <c r="G300">
        <v>1</v>
      </c>
      <c r="P300" s="6"/>
    </row>
    <row r="301" spans="1:17" x14ac:dyDescent="0.45">
      <c r="A301">
        <v>14</v>
      </c>
      <c r="B301">
        <v>687</v>
      </c>
      <c r="C301" s="1">
        <v>35477</v>
      </c>
      <c r="D301" s="1">
        <v>35483</v>
      </c>
      <c r="E301" t="s">
        <v>13</v>
      </c>
      <c r="F301" t="s">
        <v>132</v>
      </c>
      <c r="G301">
        <v>148</v>
      </c>
      <c r="H301">
        <v>130</v>
      </c>
      <c r="I301">
        <v>196</v>
      </c>
      <c r="J301" t="s">
        <v>268</v>
      </c>
      <c r="K301">
        <v>25</v>
      </c>
      <c r="O301">
        <f>10+15+15+25</f>
        <v>65</v>
      </c>
      <c r="P301" s="6">
        <f>O301+I301</f>
        <v>261</v>
      </c>
      <c r="Q301" t="s">
        <v>272</v>
      </c>
    </row>
    <row r="302" spans="1:17" x14ac:dyDescent="0.45">
      <c r="A302">
        <v>14</v>
      </c>
      <c r="B302">
        <v>688</v>
      </c>
      <c r="C302" s="1">
        <v>35484</v>
      </c>
      <c r="D302" s="1">
        <v>35490</v>
      </c>
      <c r="E302" t="s">
        <v>13</v>
      </c>
      <c r="F302" t="s">
        <v>128</v>
      </c>
      <c r="G302">
        <v>555</v>
      </c>
      <c r="P302" s="6"/>
    </row>
    <row r="303" spans="1:17" x14ac:dyDescent="0.45">
      <c r="A303">
        <v>14</v>
      </c>
      <c r="B303">
        <v>688</v>
      </c>
      <c r="C303" s="1">
        <v>35484</v>
      </c>
      <c r="D303" s="1">
        <v>35490</v>
      </c>
      <c r="E303" t="s">
        <v>13</v>
      </c>
      <c r="F303" t="s">
        <v>129</v>
      </c>
      <c r="G303">
        <v>507</v>
      </c>
      <c r="P303" s="6"/>
    </row>
    <row r="304" spans="1:17" x14ac:dyDescent="0.45">
      <c r="A304">
        <v>14</v>
      </c>
      <c r="B304">
        <v>688</v>
      </c>
      <c r="C304" s="1">
        <v>35484</v>
      </c>
      <c r="D304" s="1">
        <v>35490</v>
      </c>
      <c r="E304" t="s">
        <v>13</v>
      </c>
      <c r="F304" t="s">
        <v>131</v>
      </c>
      <c r="G304">
        <v>87</v>
      </c>
      <c r="P304" s="6"/>
    </row>
    <row r="305" spans="1:17" x14ac:dyDescent="0.45">
      <c r="A305">
        <v>14</v>
      </c>
      <c r="B305">
        <v>688</v>
      </c>
      <c r="C305" s="1">
        <v>35484</v>
      </c>
      <c r="D305" s="1">
        <v>35490</v>
      </c>
      <c r="E305" t="s">
        <v>13</v>
      </c>
      <c r="F305" t="s">
        <v>130</v>
      </c>
      <c r="G305">
        <v>3</v>
      </c>
      <c r="P305" s="6"/>
    </row>
    <row r="306" spans="1:17" x14ac:dyDescent="0.45">
      <c r="A306">
        <v>14</v>
      </c>
      <c r="B306">
        <v>688</v>
      </c>
      <c r="C306" s="1">
        <v>35484</v>
      </c>
      <c r="D306" s="1">
        <v>35490</v>
      </c>
      <c r="E306" t="s">
        <v>13</v>
      </c>
      <c r="F306" t="s">
        <v>132</v>
      </c>
      <c r="G306">
        <v>228</v>
      </c>
      <c r="H306">
        <v>204</v>
      </c>
      <c r="I306">
        <v>267</v>
      </c>
      <c r="J306" t="s">
        <v>273</v>
      </c>
      <c r="K306">
        <v>20</v>
      </c>
      <c r="L306">
        <v>35</v>
      </c>
      <c r="O306">
        <f>15+10+10+20+35</f>
        <v>90</v>
      </c>
      <c r="P306" s="6">
        <f>I306+O306</f>
        <v>357</v>
      </c>
      <c r="Q306" t="s">
        <v>274</v>
      </c>
    </row>
    <row r="307" spans="1:17" x14ac:dyDescent="0.45">
      <c r="A307">
        <v>14</v>
      </c>
      <c r="B307">
        <v>689</v>
      </c>
      <c r="C307" s="1">
        <v>35491</v>
      </c>
      <c r="D307" s="1">
        <v>35497</v>
      </c>
      <c r="E307" t="s">
        <v>13</v>
      </c>
      <c r="F307" t="s">
        <v>128</v>
      </c>
      <c r="G307">
        <v>462</v>
      </c>
      <c r="P307" s="6"/>
    </row>
    <row r="308" spans="1:17" x14ac:dyDescent="0.45">
      <c r="A308">
        <v>14</v>
      </c>
      <c r="B308">
        <v>689</v>
      </c>
      <c r="C308" s="1">
        <v>35491</v>
      </c>
      <c r="D308" s="1">
        <v>35497</v>
      </c>
      <c r="E308" t="s">
        <v>13</v>
      </c>
      <c r="F308" t="s">
        <v>129</v>
      </c>
      <c r="G308">
        <v>459</v>
      </c>
      <c r="P308" s="6"/>
    </row>
    <row r="309" spans="1:17" x14ac:dyDescent="0.45">
      <c r="A309">
        <v>14</v>
      </c>
      <c r="B309">
        <v>689</v>
      </c>
      <c r="C309" s="1">
        <v>35491</v>
      </c>
      <c r="D309" s="1">
        <v>35497</v>
      </c>
      <c r="E309" t="s">
        <v>13</v>
      </c>
      <c r="F309" t="s">
        <v>131</v>
      </c>
      <c r="G309">
        <v>87</v>
      </c>
      <c r="P309" s="6"/>
    </row>
    <row r="310" spans="1:17" x14ac:dyDescent="0.45">
      <c r="A310">
        <v>14</v>
      </c>
      <c r="B310">
        <v>689</v>
      </c>
      <c r="C310" s="1">
        <v>35491</v>
      </c>
      <c r="D310" s="1">
        <v>35497</v>
      </c>
      <c r="E310" t="s">
        <v>13</v>
      </c>
      <c r="F310" t="s">
        <v>130</v>
      </c>
      <c r="G310">
        <v>5</v>
      </c>
      <c r="P310" s="6"/>
    </row>
    <row r="311" spans="1:17" x14ac:dyDescent="0.45">
      <c r="A311">
        <v>14</v>
      </c>
      <c r="B311">
        <v>689</v>
      </c>
      <c r="C311" s="1">
        <v>35491</v>
      </c>
      <c r="D311" s="1">
        <v>35497</v>
      </c>
      <c r="E311" t="s">
        <v>13</v>
      </c>
      <c r="F311" t="s">
        <v>132</v>
      </c>
      <c r="G311">
        <v>205</v>
      </c>
      <c r="H311">
        <v>164</v>
      </c>
      <c r="I311">
        <v>216</v>
      </c>
      <c r="J311" t="s">
        <v>190</v>
      </c>
      <c r="K311">
        <v>20</v>
      </c>
      <c r="O311">
        <f>11+18+20</f>
        <v>49</v>
      </c>
      <c r="P311">
        <f>I311+O311</f>
        <v>265</v>
      </c>
      <c r="Q311" t="s">
        <v>275</v>
      </c>
    </row>
    <row r="312" spans="1:17" x14ac:dyDescent="0.45">
      <c r="A312">
        <v>14</v>
      </c>
      <c r="B312">
        <v>690</v>
      </c>
      <c r="C312" s="1">
        <v>35498</v>
      </c>
      <c r="D312" s="1">
        <v>35504</v>
      </c>
      <c r="E312" t="s">
        <v>13</v>
      </c>
      <c r="F312" t="s">
        <v>128</v>
      </c>
      <c r="G312">
        <v>548</v>
      </c>
    </row>
    <row r="313" spans="1:17" x14ac:dyDescent="0.45">
      <c r="A313">
        <v>14</v>
      </c>
      <c r="B313">
        <v>690</v>
      </c>
      <c r="C313" s="1">
        <v>35498</v>
      </c>
      <c r="D313" s="1">
        <v>35504</v>
      </c>
      <c r="E313" t="s">
        <v>13</v>
      </c>
      <c r="F313" t="s">
        <v>129</v>
      </c>
      <c r="G313">
        <v>512</v>
      </c>
    </row>
    <row r="314" spans="1:17" x14ac:dyDescent="0.45">
      <c r="A314">
        <v>14</v>
      </c>
      <c r="B314">
        <v>690</v>
      </c>
      <c r="C314" s="1">
        <v>35498</v>
      </c>
      <c r="D314" s="1">
        <v>35504</v>
      </c>
      <c r="E314" t="s">
        <v>13</v>
      </c>
      <c r="F314" t="s">
        <v>131</v>
      </c>
      <c r="G314">
        <v>75</v>
      </c>
    </row>
    <row r="315" spans="1:17" x14ac:dyDescent="0.45">
      <c r="A315">
        <v>14</v>
      </c>
      <c r="B315">
        <v>690</v>
      </c>
      <c r="C315" s="1">
        <v>35498</v>
      </c>
      <c r="D315" s="1">
        <v>35504</v>
      </c>
      <c r="E315" t="s">
        <v>13</v>
      </c>
      <c r="F315" t="s">
        <v>130</v>
      </c>
      <c r="G315">
        <v>1</v>
      </c>
    </row>
    <row r="316" spans="1:17" x14ac:dyDescent="0.45">
      <c r="A316">
        <v>14</v>
      </c>
      <c r="B316">
        <v>690</v>
      </c>
      <c r="C316" s="1">
        <v>35498</v>
      </c>
      <c r="D316" s="1">
        <v>35504</v>
      </c>
      <c r="E316" t="s">
        <v>13</v>
      </c>
      <c r="F316" t="s">
        <v>132</v>
      </c>
      <c r="G316">
        <v>211</v>
      </c>
      <c r="H316">
        <v>175</v>
      </c>
      <c r="I316">
        <v>236</v>
      </c>
      <c r="J316" t="s">
        <v>276</v>
      </c>
      <c r="K316">
        <v>20</v>
      </c>
      <c r="L316">
        <v>35</v>
      </c>
      <c r="O316">
        <f>10+15+10+20+35</f>
        <v>90</v>
      </c>
      <c r="P316">
        <f>I316+O316</f>
        <v>326</v>
      </c>
      <c r="Q316" t="s">
        <v>277</v>
      </c>
    </row>
    <row r="317" spans="1:17" x14ac:dyDescent="0.45">
      <c r="A317">
        <v>14</v>
      </c>
      <c r="B317">
        <v>691</v>
      </c>
      <c r="C317" s="1">
        <v>35505</v>
      </c>
      <c r="D317" s="1">
        <v>35511</v>
      </c>
      <c r="E317" t="s">
        <v>13</v>
      </c>
      <c r="F317" t="s">
        <v>128</v>
      </c>
      <c r="G317">
        <v>566</v>
      </c>
    </row>
    <row r="318" spans="1:17" x14ac:dyDescent="0.45">
      <c r="A318">
        <v>14</v>
      </c>
      <c r="B318">
        <v>691</v>
      </c>
      <c r="C318" s="1">
        <v>35505</v>
      </c>
      <c r="D318" s="1">
        <v>35511</v>
      </c>
      <c r="E318" t="s">
        <v>13</v>
      </c>
      <c r="F318" t="s">
        <v>129</v>
      </c>
      <c r="G318">
        <v>476</v>
      </c>
    </row>
    <row r="319" spans="1:17" x14ac:dyDescent="0.45">
      <c r="A319">
        <v>14</v>
      </c>
      <c r="B319">
        <v>691</v>
      </c>
      <c r="C319" s="1">
        <v>35505</v>
      </c>
      <c r="D319" s="1">
        <v>35511</v>
      </c>
      <c r="E319" t="s">
        <v>13</v>
      </c>
      <c r="F319" t="s">
        <v>131</v>
      </c>
      <c r="G319">
        <v>67</v>
      </c>
    </row>
    <row r="320" spans="1:17" x14ac:dyDescent="0.45">
      <c r="A320">
        <v>14</v>
      </c>
      <c r="B320">
        <v>691</v>
      </c>
      <c r="C320" s="1">
        <v>35505</v>
      </c>
      <c r="D320" s="1">
        <v>35511</v>
      </c>
      <c r="E320" t="s">
        <v>13</v>
      </c>
      <c r="F320" t="s">
        <v>130</v>
      </c>
      <c r="G320">
        <v>2</v>
      </c>
    </row>
    <row r="321" spans="1:17" x14ac:dyDescent="0.45">
      <c r="A321">
        <v>14</v>
      </c>
      <c r="B321">
        <v>691</v>
      </c>
      <c r="C321" s="1">
        <v>35505</v>
      </c>
      <c r="D321" s="1">
        <v>35511</v>
      </c>
      <c r="E321" t="s">
        <v>13</v>
      </c>
      <c r="F321" t="s">
        <v>132</v>
      </c>
      <c r="G321">
        <v>239</v>
      </c>
      <c r="H321">
        <v>208</v>
      </c>
      <c r="I321">
        <v>234</v>
      </c>
      <c r="J321" t="s">
        <v>278</v>
      </c>
      <c r="M321">
        <v>45</v>
      </c>
      <c r="O321">
        <f>10+11+15+11+15+45</f>
        <v>107</v>
      </c>
      <c r="P321">
        <f>I321+O321</f>
        <v>341</v>
      </c>
      <c r="Q321" t="s">
        <v>279</v>
      </c>
    </row>
    <row r="322" spans="1:17" x14ac:dyDescent="0.45">
      <c r="A322">
        <v>14</v>
      </c>
      <c r="B322">
        <v>692</v>
      </c>
      <c r="C322" s="1">
        <v>35512</v>
      </c>
      <c r="D322" s="1">
        <v>35518</v>
      </c>
      <c r="E322" t="s">
        <v>13</v>
      </c>
      <c r="F322" t="s">
        <v>128</v>
      </c>
    </row>
    <row r="323" spans="1:17" x14ac:dyDescent="0.45">
      <c r="A323">
        <v>14</v>
      </c>
      <c r="B323">
        <v>692</v>
      </c>
      <c r="C323" s="1">
        <v>35512</v>
      </c>
      <c r="D323" s="1">
        <v>35518</v>
      </c>
      <c r="E323" t="s">
        <v>13</v>
      </c>
      <c r="F323" t="s">
        <v>129</v>
      </c>
    </row>
    <row r="324" spans="1:17" x14ac:dyDescent="0.45">
      <c r="A324">
        <v>14</v>
      </c>
      <c r="B324">
        <v>692</v>
      </c>
      <c r="C324" s="1">
        <v>35512</v>
      </c>
      <c r="D324" s="1">
        <v>35518</v>
      </c>
      <c r="E324" t="s">
        <v>13</v>
      </c>
      <c r="F324" t="s">
        <v>131</v>
      </c>
    </row>
    <row r="325" spans="1:17" x14ac:dyDescent="0.45">
      <c r="A325">
        <v>14</v>
      </c>
      <c r="B325">
        <v>692</v>
      </c>
      <c r="C325" s="1">
        <v>35512</v>
      </c>
      <c r="D325" s="1">
        <v>35518</v>
      </c>
      <c r="E325" t="s">
        <v>13</v>
      </c>
      <c r="F325" t="s">
        <v>130</v>
      </c>
    </row>
    <row r="326" spans="1:17" x14ac:dyDescent="0.45">
      <c r="A326">
        <v>14</v>
      </c>
      <c r="B326">
        <v>692</v>
      </c>
      <c r="C326" s="1">
        <v>35512</v>
      </c>
      <c r="D326" s="1">
        <v>35518</v>
      </c>
      <c r="E326" t="s">
        <v>13</v>
      </c>
      <c r="F326" t="s">
        <v>132</v>
      </c>
    </row>
    <row r="327" spans="1:17" x14ac:dyDescent="0.45">
      <c r="A327">
        <v>14</v>
      </c>
      <c r="B327">
        <v>693</v>
      </c>
      <c r="C327" s="1">
        <v>35519</v>
      </c>
      <c r="D327" s="1">
        <v>35525</v>
      </c>
      <c r="E327" t="s">
        <v>13</v>
      </c>
      <c r="F327" t="s">
        <v>128</v>
      </c>
      <c r="G327">
        <v>251</v>
      </c>
    </row>
    <row r="328" spans="1:17" x14ac:dyDescent="0.45">
      <c r="A328">
        <v>14</v>
      </c>
      <c r="B328">
        <v>693</v>
      </c>
      <c r="C328" s="1">
        <v>35519</v>
      </c>
      <c r="D328" s="1">
        <v>35525</v>
      </c>
      <c r="E328" t="s">
        <v>13</v>
      </c>
      <c r="F328" t="s">
        <v>129</v>
      </c>
      <c r="G328">
        <v>212</v>
      </c>
    </row>
    <row r="329" spans="1:17" x14ac:dyDescent="0.45">
      <c r="A329">
        <v>14</v>
      </c>
      <c r="B329">
        <v>693</v>
      </c>
      <c r="C329" s="1">
        <v>35519</v>
      </c>
      <c r="D329" s="1">
        <v>35525</v>
      </c>
      <c r="E329" t="s">
        <v>13</v>
      </c>
      <c r="F329" t="s">
        <v>131</v>
      </c>
      <c r="G329">
        <v>51</v>
      </c>
    </row>
    <row r="330" spans="1:17" x14ac:dyDescent="0.45">
      <c r="A330">
        <v>14</v>
      </c>
      <c r="B330">
        <v>693</v>
      </c>
      <c r="C330" s="1">
        <v>35519</v>
      </c>
      <c r="D330" s="1">
        <v>35525</v>
      </c>
      <c r="E330" t="s">
        <v>13</v>
      </c>
      <c r="F330" t="s">
        <v>130</v>
      </c>
      <c r="G330">
        <v>2</v>
      </c>
    </row>
    <row r="331" spans="1:17" x14ac:dyDescent="0.45">
      <c r="A331">
        <v>14</v>
      </c>
      <c r="B331">
        <v>693</v>
      </c>
      <c r="C331" s="1">
        <v>35519</v>
      </c>
      <c r="D331" s="1">
        <v>35525</v>
      </c>
      <c r="E331" t="s">
        <v>13</v>
      </c>
      <c r="F331" t="s">
        <v>132</v>
      </c>
      <c r="G331">
        <v>68</v>
      </c>
      <c r="H331">
        <v>52</v>
      </c>
      <c r="I331">
        <v>79</v>
      </c>
      <c r="J331">
        <v>10</v>
      </c>
      <c r="K331" t="s">
        <v>194</v>
      </c>
      <c r="M331">
        <v>40</v>
      </c>
      <c r="O331">
        <f>10+20+20+40</f>
        <v>90</v>
      </c>
      <c r="P331">
        <f>I331+O331</f>
        <v>169</v>
      </c>
      <c r="Q331" t="s">
        <v>281</v>
      </c>
    </row>
    <row r="332" spans="1:17" x14ac:dyDescent="0.45">
      <c r="A332">
        <v>14</v>
      </c>
      <c r="B332">
        <v>694</v>
      </c>
      <c r="C332" s="1">
        <v>35526</v>
      </c>
      <c r="D332" s="1">
        <v>35532</v>
      </c>
      <c r="E332" t="s">
        <v>13</v>
      </c>
      <c r="F332" t="s">
        <v>128</v>
      </c>
      <c r="G332">
        <v>582</v>
      </c>
    </row>
    <row r="333" spans="1:17" x14ac:dyDescent="0.45">
      <c r="A333">
        <v>14</v>
      </c>
      <c r="B333">
        <v>694</v>
      </c>
      <c r="C333" s="1">
        <v>35526</v>
      </c>
      <c r="D333" s="1">
        <v>35532</v>
      </c>
      <c r="E333" t="s">
        <v>13</v>
      </c>
      <c r="F333" t="s">
        <v>129</v>
      </c>
      <c r="G333">
        <v>542</v>
      </c>
    </row>
    <row r="334" spans="1:17" x14ac:dyDescent="0.45">
      <c r="A334">
        <v>14</v>
      </c>
      <c r="B334">
        <v>694</v>
      </c>
      <c r="C334" s="1">
        <v>35526</v>
      </c>
      <c r="D334" s="1">
        <v>35532</v>
      </c>
      <c r="E334" t="s">
        <v>13</v>
      </c>
      <c r="F334" t="s">
        <v>131</v>
      </c>
      <c r="G334">
        <v>84</v>
      </c>
    </row>
    <row r="335" spans="1:17" x14ac:dyDescent="0.45">
      <c r="A335">
        <v>14</v>
      </c>
      <c r="B335">
        <v>694</v>
      </c>
      <c r="C335" s="1">
        <v>35526</v>
      </c>
      <c r="D335" s="1">
        <v>35532</v>
      </c>
      <c r="E335" t="s">
        <v>13</v>
      </c>
      <c r="F335" t="s">
        <v>130</v>
      </c>
      <c r="G335">
        <v>0</v>
      </c>
    </row>
    <row r="336" spans="1:17" x14ac:dyDescent="0.45">
      <c r="A336">
        <v>14</v>
      </c>
      <c r="B336">
        <v>694</v>
      </c>
      <c r="C336" s="1">
        <v>35526</v>
      </c>
      <c r="D336" s="1">
        <v>35532</v>
      </c>
      <c r="E336" t="s">
        <v>13</v>
      </c>
      <c r="F336" t="s">
        <v>132</v>
      </c>
      <c r="G336">
        <v>236</v>
      </c>
      <c r="H336">
        <v>205</v>
      </c>
      <c r="I336">
        <v>280</v>
      </c>
      <c r="J336" t="s">
        <v>283</v>
      </c>
      <c r="M336">
        <v>45</v>
      </c>
      <c r="N336" t="s">
        <v>282</v>
      </c>
      <c r="O336">
        <f>15+17+15+12+45+148+60+63</f>
        <v>375</v>
      </c>
      <c r="P336">
        <f>I336+O336</f>
        <v>655</v>
      </c>
      <c r="Q336" t="s">
        <v>284</v>
      </c>
    </row>
    <row r="337" spans="1:17" x14ac:dyDescent="0.45">
      <c r="A337">
        <v>14</v>
      </c>
      <c r="B337">
        <v>695</v>
      </c>
      <c r="C337" s="1">
        <v>35533</v>
      </c>
      <c r="D337" s="1">
        <v>35539</v>
      </c>
      <c r="E337" t="s">
        <v>13</v>
      </c>
      <c r="F337" t="s">
        <v>128</v>
      </c>
      <c r="G337">
        <v>520</v>
      </c>
    </row>
    <row r="338" spans="1:17" x14ac:dyDescent="0.45">
      <c r="A338">
        <v>14</v>
      </c>
      <c r="B338">
        <v>695</v>
      </c>
      <c r="C338" s="1">
        <v>35533</v>
      </c>
      <c r="D338" s="1">
        <v>35539</v>
      </c>
      <c r="E338" t="s">
        <v>13</v>
      </c>
      <c r="F338" t="s">
        <v>129</v>
      </c>
      <c r="G338">
        <v>491</v>
      </c>
    </row>
    <row r="339" spans="1:17" x14ac:dyDescent="0.45">
      <c r="A339">
        <v>14</v>
      </c>
      <c r="B339">
        <v>695</v>
      </c>
      <c r="C339" s="1">
        <v>35533</v>
      </c>
      <c r="D339" s="1">
        <v>35539</v>
      </c>
      <c r="E339" t="s">
        <v>13</v>
      </c>
      <c r="F339" t="s">
        <v>131</v>
      </c>
      <c r="G339">
        <v>63</v>
      </c>
    </row>
    <row r="340" spans="1:17" x14ac:dyDescent="0.45">
      <c r="A340">
        <v>14</v>
      </c>
      <c r="B340">
        <v>695</v>
      </c>
      <c r="C340" s="1">
        <v>35533</v>
      </c>
      <c r="D340" s="1">
        <v>35539</v>
      </c>
      <c r="E340" t="s">
        <v>13</v>
      </c>
      <c r="F340" t="s">
        <v>130</v>
      </c>
      <c r="G340">
        <v>3</v>
      </c>
      <c r="H340">
        <v>3</v>
      </c>
      <c r="I340">
        <v>3</v>
      </c>
    </row>
    <row r="341" spans="1:17" x14ac:dyDescent="0.45">
      <c r="A341">
        <v>14</v>
      </c>
      <c r="B341">
        <v>695</v>
      </c>
      <c r="C341" s="1">
        <v>35533</v>
      </c>
      <c r="D341" s="1">
        <v>35539</v>
      </c>
      <c r="E341" t="s">
        <v>13</v>
      </c>
      <c r="F341" t="s">
        <v>132</v>
      </c>
      <c r="G341">
        <v>195</v>
      </c>
      <c r="H341">
        <v>165</v>
      </c>
      <c r="I341">
        <v>219</v>
      </c>
      <c r="J341" t="s">
        <v>285</v>
      </c>
      <c r="K341">
        <v>20</v>
      </c>
      <c r="O341">
        <f>15+15+20</f>
        <v>50</v>
      </c>
      <c r="P341">
        <f>I341+O341</f>
        <v>269</v>
      </c>
      <c r="Q341" t="s">
        <v>286</v>
      </c>
    </row>
    <row r="342" spans="1:17" x14ac:dyDescent="0.45">
      <c r="A342">
        <v>14</v>
      </c>
      <c r="B342">
        <v>696</v>
      </c>
      <c r="C342" s="1">
        <v>35540</v>
      </c>
      <c r="D342" s="1">
        <v>35546</v>
      </c>
      <c r="E342" t="s">
        <v>13</v>
      </c>
      <c r="F342" t="s">
        <v>128</v>
      </c>
      <c r="G342">
        <v>447</v>
      </c>
    </row>
    <row r="343" spans="1:17" x14ac:dyDescent="0.45">
      <c r="A343">
        <v>14</v>
      </c>
      <c r="B343">
        <v>696</v>
      </c>
      <c r="C343" s="1">
        <v>35540</v>
      </c>
      <c r="D343" s="1">
        <v>35546</v>
      </c>
      <c r="E343" t="s">
        <v>13</v>
      </c>
      <c r="F343" t="s">
        <v>129</v>
      </c>
      <c r="G343">
        <v>435</v>
      </c>
    </row>
    <row r="344" spans="1:17" x14ac:dyDescent="0.45">
      <c r="A344">
        <v>14</v>
      </c>
      <c r="B344">
        <v>696</v>
      </c>
      <c r="C344" s="1">
        <v>35540</v>
      </c>
      <c r="D344" s="1">
        <v>35546</v>
      </c>
      <c r="E344" t="s">
        <v>13</v>
      </c>
      <c r="F344" t="s">
        <v>131</v>
      </c>
      <c r="G344">
        <v>74</v>
      </c>
    </row>
    <row r="345" spans="1:17" x14ac:dyDescent="0.45">
      <c r="A345">
        <v>14</v>
      </c>
      <c r="B345">
        <v>696</v>
      </c>
      <c r="C345" s="1">
        <v>35540</v>
      </c>
      <c r="D345" s="1">
        <v>35546</v>
      </c>
      <c r="E345" t="s">
        <v>13</v>
      </c>
      <c r="F345" t="s">
        <v>130</v>
      </c>
      <c r="G345">
        <v>2</v>
      </c>
      <c r="H345">
        <v>1</v>
      </c>
      <c r="I345">
        <v>1</v>
      </c>
    </row>
    <row r="346" spans="1:17" x14ac:dyDescent="0.45">
      <c r="A346">
        <v>14</v>
      </c>
      <c r="B346">
        <v>696</v>
      </c>
      <c r="C346" s="1">
        <v>35540</v>
      </c>
      <c r="D346" s="1">
        <v>35546</v>
      </c>
      <c r="E346" t="s">
        <v>13</v>
      </c>
      <c r="F346" t="s">
        <v>132</v>
      </c>
      <c r="G346">
        <v>221</v>
      </c>
      <c r="H346">
        <v>194</v>
      </c>
      <c r="I346">
        <v>277</v>
      </c>
      <c r="J346" t="s">
        <v>287</v>
      </c>
      <c r="M346">
        <v>40</v>
      </c>
      <c r="O346">
        <f>10+15+10+13+40</f>
        <v>88</v>
      </c>
      <c r="P346">
        <f>O346+I346</f>
        <v>365</v>
      </c>
      <c r="Q346" t="s">
        <v>288</v>
      </c>
    </row>
    <row r="347" spans="1:17" x14ac:dyDescent="0.45">
      <c r="A347">
        <v>14</v>
      </c>
      <c r="B347">
        <v>697</v>
      </c>
      <c r="C347" s="1">
        <v>35547</v>
      </c>
      <c r="D347" s="1">
        <v>35553</v>
      </c>
      <c r="E347" t="s">
        <v>13</v>
      </c>
      <c r="F347" t="s">
        <v>128</v>
      </c>
      <c r="G347">
        <v>460</v>
      </c>
    </row>
    <row r="348" spans="1:17" x14ac:dyDescent="0.45">
      <c r="A348">
        <v>14</v>
      </c>
      <c r="B348">
        <v>697</v>
      </c>
      <c r="C348" s="1">
        <v>35547</v>
      </c>
      <c r="D348" s="1">
        <v>35553</v>
      </c>
      <c r="E348" t="s">
        <v>13</v>
      </c>
      <c r="F348" t="s">
        <v>129</v>
      </c>
      <c r="G348">
        <v>423</v>
      </c>
    </row>
    <row r="349" spans="1:17" x14ac:dyDescent="0.45">
      <c r="A349">
        <v>14</v>
      </c>
      <c r="B349">
        <v>697</v>
      </c>
      <c r="C349" s="1">
        <v>35547</v>
      </c>
      <c r="D349" s="1">
        <v>35553</v>
      </c>
      <c r="E349" t="s">
        <v>13</v>
      </c>
      <c r="F349" t="s">
        <v>131</v>
      </c>
      <c r="G349">
        <v>70</v>
      </c>
    </row>
    <row r="350" spans="1:17" x14ac:dyDescent="0.45">
      <c r="A350">
        <v>14</v>
      </c>
      <c r="B350">
        <v>697</v>
      </c>
      <c r="C350" s="1">
        <v>35547</v>
      </c>
      <c r="D350" s="1">
        <v>35553</v>
      </c>
      <c r="E350" t="s">
        <v>13</v>
      </c>
      <c r="F350" t="s">
        <v>130</v>
      </c>
      <c r="G350">
        <v>2</v>
      </c>
      <c r="H350">
        <v>2</v>
      </c>
    </row>
    <row r="351" spans="1:17" x14ac:dyDescent="0.45">
      <c r="A351">
        <v>14</v>
      </c>
      <c r="B351">
        <v>697</v>
      </c>
      <c r="C351" s="1">
        <v>35547</v>
      </c>
      <c r="D351" s="1">
        <v>35553</v>
      </c>
      <c r="E351" t="s">
        <v>13</v>
      </c>
      <c r="F351" t="s">
        <v>132</v>
      </c>
      <c r="G351">
        <v>198</v>
      </c>
      <c r="H351">
        <v>171</v>
      </c>
      <c r="I351">
        <v>233</v>
      </c>
      <c r="J351" t="s">
        <v>289</v>
      </c>
      <c r="K351">
        <v>20</v>
      </c>
      <c r="O351">
        <f>10+10+11+15+15+10+20</f>
        <v>91</v>
      </c>
      <c r="P351">
        <f>O351+I351</f>
        <v>324</v>
      </c>
      <c r="Q351" t="s">
        <v>290</v>
      </c>
    </row>
    <row r="352" spans="1:17" x14ac:dyDescent="0.45">
      <c r="A352">
        <v>14</v>
      </c>
      <c r="B352">
        <v>698</v>
      </c>
      <c r="C352" s="1">
        <v>35554</v>
      </c>
      <c r="D352" s="1">
        <v>35560</v>
      </c>
      <c r="E352" t="s">
        <v>13</v>
      </c>
      <c r="F352" t="s">
        <v>128</v>
      </c>
      <c r="G352">
        <v>371</v>
      </c>
    </row>
    <row r="353" spans="1:17" x14ac:dyDescent="0.45">
      <c r="A353">
        <v>14</v>
      </c>
      <c r="B353">
        <v>698</v>
      </c>
      <c r="C353" s="1">
        <v>35554</v>
      </c>
      <c r="D353" s="1">
        <v>35560</v>
      </c>
      <c r="E353" t="s">
        <v>13</v>
      </c>
      <c r="F353" t="s">
        <v>129</v>
      </c>
      <c r="G353">
        <v>372</v>
      </c>
    </row>
    <row r="354" spans="1:17" x14ac:dyDescent="0.45">
      <c r="A354">
        <v>14</v>
      </c>
      <c r="B354">
        <v>698</v>
      </c>
      <c r="C354" s="1">
        <v>35554</v>
      </c>
      <c r="D354" s="1">
        <v>35560</v>
      </c>
      <c r="E354" t="s">
        <v>13</v>
      </c>
      <c r="F354" t="s">
        <v>131</v>
      </c>
      <c r="G354">
        <v>68</v>
      </c>
    </row>
    <row r="355" spans="1:17" x14ac:dyDescent="0.45">
      <c r="A355">
        <v>14</v>
      </c>
      <c r="B355">
        <v>698</v>
      </c>
      <c r="C355" s="1">
        <v>35554</v>
      </c>
      <c r="D355" s="1">
        <v>35560</v>
      </c>
      <c r="E355" t="s">
        <v>13</v>
      </c>
      <c r="F355" t="s">
        <v>130</v>
      </c>
      <c r="G355">
        <v>0</v>
      </c>
    </row>
    <row r="356" spans="1:17" x14ac:dyDescent="0.45">
      <c r="A356">
        <v>14</v>
      </c>
      <c r="B356">
        <v>698</v>
      </c>
      <c r="C356" s="1">
        <v>35554</v>
      </c>
      <c r="D356" s="1">
        <v>35560</v>
      </c>
      <c r="E356" t="s">
        <v>13</v>
      </c>
      <c r="F356" t="s">
        <v>132</v>
      </c>
      <c r="G356">
        <v>166</v>
      </c>
      <c r="H356">
        <v>131</v>
      </c>
      <c r="I356">
        <v>189</v>
      </c>
      <c r="J356" t="s">
        <v>177</v>
      </c>
      <c r="K356">
        <v>20</v>
      </c>
      <c r="M356">
        <v>40</v>
      </c>
      <c r="O356">
        <f>10+12+20+40</f>
        <v>82</v>
      </c>
      <c r="P356">
        <f>O356+I356</f>
        <v>271</v>
      </c>
      <c r="Q356" t="s">
        <v>291</v>
      </c>
    </row>
    <row r="357" spans="1:17" x14ac:dyDescent="0.45">
      <c r="A357">
        <v>14</v>
      </c>
      <c r="B357">
        <v>699</v>
      </c>
      <c r="C357" s="1">
        <v>35561</v>
      </c>
      <c r="D357" s="1">
        <v>35567</v>
      </c>
      <c r="E357" s="2" t="s">
        <v>13</v>
      </c>
      <c r="F357" t="s">
        <v>128</v>
      </c>
      <c r="G357">
        <v>382</v>
      </c>
    </row>
    <row r="358" spans="1:17" x14ac:dyDescent="0.45">
      <c r="A358">
        <v>14</v>
      </c>
      <c r="B358">
        <v>699</v>
      </c>
      <c r="C358" s="1">
        <v>35561</v>
      </c>
      <c r="D358" s="1">
        <v>35567</v>
      </c>
      <c r="E358" s="2" t="s">
        <v>13</v>
      </c>
      <c r="F358" t="s">
        <v>129</v>
      </c>
      <c r="G358">
        <v>401</v>
      </c>
    </row>
    <row r="359" spans="1:17" x14ac:dyDescent="0.45">
      <c r="A359">
        <v>14</v>
      </c>
      <c r="B359">
        <v>699</v>
      </c>
      <c r="C359" s="1">
        <v>35561</v>
      </c>
      <c r="D359" s="1">
        <v>35567</v>
      </c>
      <c r="E359" s="2" t="s">
        <v>13</v>
      </c>
      <c r="F359" t="s">
        <v>131</v>
      </c>
      <c r="G359">
        <v>60</v>
      </c>
    </row>
    <row r="360" spans="1:17" x14ac:dyDescent="0.45">
      <c r="A360">
        <v>14</v>
      </c>
      <c r="B360">
        <v>699</v>
      </c>
      <c r="C360" s="1">
        <v>35561</v>
      </c>
      <c r="D360" s="1">
        <v>35567</v>
      </c>
      <c r="E360" s="2" t="s">
        <v>13</v>
      </c>
      <c r="F360" t="s">
        <v>130</v>
      </c>
      <c r="G360">
        <v>2</v>
      </c>
    </row>
    <row r="361" spans="1:17" x14ac:dyDescent="0.45">
      <c r="A361">
        <v>14</v>
      </c>
      <c r="B361">
        <v>699</v>
      </c>
      <c r="C361" s="1">
        <v>35561</v>
      </c>
      <c r="D361" s="1">
        <v>35567</v>
      </c>
      <c r="E361" s="2" t="s">
        <v>13</v>
      </c>
      <c r="F361" t="s">
        <v>132</v>
      </c>
      <c r="G361">
        <v>177</v>
      </c>
      <c r="H361">
        <v>150</v>
      </c>
      <c r="I361">
        <v>221</v>
      </c>
      <c r="J361" t="s">
        <v>292</v>
      </c>
      <c r="K361">
        <v>20</v>
      </c>
      <c r="O361">
        <f>13+18+20</f>
        <v>51</v>
      </c>
      <c r="P361">
        <f>O361+I361</f>
        <v>272</v>
      </c>
      <c r="Q361" t="s">
        <v>293</v>
      </c>
    </row>
    <row r="362" spans="1:17" x14ac:dyDescent="0.45">
      <c r="A362">
        <v>14</v>
      </c>
      <c r="B362">
        <v>700</v>
      </c>
      <c r="C362" s="1">
        <v>35568</v>
      </c>
      <c r="D362" s="1">
        <v>35574</v>
      </c>
      <c r="E362" s="2" t="s">
        <v>13</v>
      </c>
      <c r="F362" t="s">
        <v>128</v>
      </c>
      <c r="G362">
        <v>380</v>
      </c>
    </row>
    <row r="363" spans="1:17" x14ac:dyDescent="0.45">
      <c r="A363">
        <v>14</v>
      </c>
      <c r="B363">
        <v>700</v>
      </c>
      <c r="C363" s="1">
        <v>35568</v>
      </c>
      <c r="D363" s="1">
        <v>35574</v>
      </c>
      <c r="E363" s="2" t="s">
        <v>13</v>
      </c>
      <c r="F363" t="s">
        <v>129</v>
      </c>
      <c r="G363">
        <v>378</v>
      </c>
    </row>
    <row r="364" spans="1:17" x14ac:dyDescent="0.45">
      <c r="A364">
        <v>14</v>
      </c>
      <c r="B364">
        <v>700</v>
      </c>
      <c r="C364" s="1">
        <v>35568</v>
      </c>
      <c r="D364" s="1">
        <v>35574</v>
      </c>
      <c r="E364" s="2" t="s">
        <v>13</v>
      </c>
      <c r="F364" t="s">
        <v>131</v>
      </c>
      <c r="G364">
        <v>63</v>
      </c>
    </row>
    <row r="365" spans="1:17" x14ac:dyDescent="0.45">
      <c r="A365">
        <v>14</v>
      </c>
      <c r="B365">
        <v>700</v>
      </c>
      <c r="C365" s="1">
        <v>35568</v>
      </c>
      <c r="D365" s="1">
        <v>35574</v>
      </c>
      <c r="E365" s="2" t="s">
        <v>13</v>
      </c>
      <c r="F365" t="s">
        <v>130</v>
      </c>
      <c r="G365">
        <v>0</v>
      </c>
    </row>
    <row r="366" spans="1:17" x14ac:dyDescent="0.45">
      <c r="A366">
        <v>14</v>
      </c>
      <c r="B366">
        <v>700</v>
      </c>
      <c r="C366" s="1">
        <v>35568</v>
      </c>
      <c r="D366" s="1">
        <v>35574</v>
      </c>
      <c r="E366" s="2" t="s">
        <v>13</v>
      </c>
      <c r="F366" t="s">
        <v>132</v>
      </c>
      <c r="G366">
        <v>194</v>
      </c>
      <c r="H366">
        <v>169</v>
      </c>
      <c r="I366">
        <v>233</v>
      </c>
      <c r="J366" s="2" t="s">
        <v>276</v>
      </c>
      <c r="O366">
        <f>10+15+10</f>
        <v>35</v>
      </c>
      <c r="P366">
        <f>O366+I366</f>
        <v>268</v>
      </c>
      <c r="Q366" t="s">
        <v>295</v>
      </c>
    </row>
    <row r="367" spans="1:17" x14ac:dyDescent="0.45">
      <c r="A367">
        <v>14</v>
      </c>
      <c r="B367">
        <v>701</v>
      </c>
      <c r="C367" s="1">
        <v>35575</v>
      </c>
      <c r="D367" s="1">
        <v>35581</v>
      </c>
      <c r="E367" s="2" t="s">
        <v>13</v>
      </c>
      <c r="F367" t="s">
        <v>128</v>
      </c>
      <c r="G367">
        <v>350</v>
      </c>
    </row>
    <row r="368" spans="1:17" x14ac:dyDescent="0.45">
      <c r="A368">
        <v>14</v>
      </c>
      <c r="B368">
        <v>701</v>
      </c>
      <c r="C368" s="1">
        <v>35575</v>
      </c>
      <c r="D368" s="1">
        <v>35581</v>
      </c>
      <c r="E368" s="2" t="s">
        <v>13</v>
      </c>
      <c r="F368" t="s">
        <v>129</v>
      </c>
      <c r="G368">
        <v>332</v>
      </c>
    </row>
    <row r="369" spans="1:17" x14ac:dyDescent="0.45">
      <c r="A369">
        <v>14</v>
      </c>
      <c r="B369">
        <v>701</v>
      </c>
      <c r="C369" s="1">
        <v>35575</v>
      </c>
      <c r="D369" s="1">
        <v>35581</v>
      </c>
      <c r="E369" s="2" t="s">
        <v>13</v>
      </c>
      <c r="F369" t="s">
        <v>131</v>
      </c>
      <c r="G369">
        <v>68</v>
      </c>
    </row>
    <row r="370" spans="1:17" x14ac:dyDescent="0.45">
      <c r="A370">
        <v>14</v>
      </c>
      <c r="B370">
        <v>701</v>
      </c>
      <c r="C370" s="1">
        <v>35575</v>
      </c>
      <c r="D370" s="1">
        <v>35581</v>
      </c>
      <c r="E370" s="2" t="s">
        <v>13</v>
      </c>
      <c r="F370" t="s">
        <v>130</v>
      </c>
      <c r="G370">
        <v>4</v>
      </c>
    </row>
    <row r="371" spans="1:17" x14ac:dyDescent="0.45">
      <c r="A371">
        <v>14</v>
      </c>
      <c r="B371">
        <v>701</v>
      </c>
      <c r="C371" s="1">
        <v>35575</v>
      </c>
      <c r="D371" s="1">
        <v>35581</v>
      </c>
      <c r="E371" s="2" t="s">
        <v>13</v>
      </c>
      <c r="F371" t="s">
        <v>132</v>
      </c>
      <c r="G371">
        <v>189</v>
      </c>
      <c r="H371">
        <v>162</v>
      </c>
      <c r="I371">
        <v>208</v>
      </c>
      <c r="K371">
        <v>20</v>
      </c>
      <c r="O371">
        <f>20</f>
        <v>20</v>
      </c>
      <c r="P371">
        <f>O371+I371</f>
        <v>228</v>
      </c>
      <c r="Q371" t="s">
        <v>296</v>
      </c>
    </row>
    <row r="372" spans="1:17" x14ac:dyDescent="0.45">
      <c r="A372">
        <v>14</v>
      </c>
      <c r="B372">
        <v>702</v>
      </c>
      <c r="C372" s="1">
        <v>35582</v>
      </c>
      <c r="D372" s="1">
        <v>35588</v>
      </c>
      <c r="E372" s="2" t="s">
        <v>13</v>
      </c>
      <c r="F372" t="s">
        <v>128</v>
      </c>
      <c r="G372">
        <v>349</v>
      </c>
    </row>
    <row r="373" spans="1:17" x14ac:dyDescent="0.45">
      <c r="A373">
        <v>14</v>
      </c>
      <c r="B373">
        <v>702</v>
      </c>
      <c r="C373" s="1">
        <v>35582</v>
      </c>
      <c r="D373" s="1">
        <v>35588</v>
      </c>
      <c r="E373" s="2" t="s">
        <v>13</v>
      </c>
      <c r="F373" t="s">
        <v>129</v>
      </c>
      <c r="G373">
        <v>340</v>
      </c>
    </row>
    <row r="374" spans="1:17" x14ac:dyDescent="0.45">
      <c r="A374">
        <v>14</v>
      </c>
      <c r="B374">
        <v>702</v>
      </c>
      <c r="C374" s="1">
        <v>35582</v>
      </c>
      <c r="D374" s="1">
        <v>35588</v>
      </c>
      <c r="E374" s="2" t="s">
        <v>13</v>
      </c>
      <c r="F374" t="s">
        <v>131</v>
      </c>
      <c r="G374">
        <v>67</v>
      </c>
    </row>
    <row r="375" spans="1:17" x14ac:dyDescent="0.45">
      <c r="A375">
        <v>14</v>
      </c>
      <c r="B375">
        <v>702</v>
      </c>
      <c r="C375" s="1">
        <v>35582</v>
      </c>
      <c r="D375" s="1">
        <v>35588</v>
      </c>
      <c r="E375" s="2" t="s">
        <v>13</v>
      </c>
      <c r="F375" t="s">
        <v>130</v>
      </c>
      <c r="G375">
        <v>3</v>
      </c>
    </row>
    <row r="376" spans="1:17" x14ac:dyDescent="0.45">
      <c r="A376">
        <v>14</v>
      </c>
      <c r="B376">
        <v>702</v>
      </c>
      <c r="C376" s="1">
        <v>35582</v>
      </c>
      <c r="D376" s="1">
        <v>35588</v>
      </c>
      <c r="E376" s="2" t="s">
        <v>13</v>
      </c>
      <c r="F376" t="s">
        <v>132</v>
      </c>
      <c r="G376">
        <v>187</v>
      </c>
      <c r="H376">
        <v>160</v>
      </c>
      <c r="I376">
        <v>227</v>
      </c>
      <c r="K376">
        <v>20</v>
      </c>
      <c r="O376">
        <f>20</f>
        <v>20</v>
      </c>
      <c r="P376">
        <f>O376+I376</f>
        <v>247</v>
      </c>
      <c r="Q376" t="s">
        <v>297</v>
      </c>
    </row>
    <row r="377" spans="1:17" x14ac:dyDescent="0.45">
      <c r="A377">
        <v>14</v>
      </c>
      <c r="B377">
        <v>703</v>
      </c>
      <c r="C377" s="1">
        <v>35589</v>
      </c>
      <c r="D377" s="1">
        <v>35595</v>
      </c>
      <c r="E377" s="2" t="s">
        <v>13</v>
      </c>
      <c r="F377" t="s">
        <v>128</v>
      </c>
      <c r="G377">
        <v>340</v>
      </c>
    </row>
    <row r="378" spans="1:17" x14ac:dyDescent="0.45">
      <c r="A378">
        <v>14</v>
      </c>
      <c r="B378">
        <v>703</v>
      </c>
      <c r="C378" s="1">
        <v>35589</v>
      </c>
      <c r="D378" s="1">
        <v>35595</v>
      </c>
      <c r="E378" s="2" t="s">
        <v>13</v>
      </c>
      <c r="F378" t="s">
        <v>129</v>
      </c>
      <c r="G378">
        <v>369</v>
      </c>
    </row>
    <row r="379" spans="1:17" x14ac:dyDescent="0.45">
      <c r="A379">
        <v>14</v>
      </c>
      <c r="B379">
        <v>703</v>
      </c>
      <c r="C379" s="1">
        <v>35589</v>
      </c>
      <c r="D379" s="1">
        <v>35595</v>
      </c>
      <c r="E379" s="2" t="s">
        <v>13</v>
      </c>
      <c r="F379" t="s">
        <v>131</v>
      </c>
      <c r="G379">
        <v>69</v>
      </c>
    </row>
    <row r="380" spans="1:17" x14ac:dyDescent="0.45">
      <c r="A380">
        <v>14</v>
      </c>
      <c r="B380">
        <v>703</v>
      </c>
      <c r="C380" s="1">
        <v>35589</v>
      </c>
      <c r="D380" s="1">
        <v>35595</v>
      </c>
      <c r="E380" s="2" t="s">
        <v>13</v>
      </c>
      <c r="F380" t="s">
        <v>130</v>
      </c>
      <c r="G380">
        <v>3</v>
      </c>
    </row>
    <row r="381" spans="1:17" x14ac:dyDescent="0.45">
      <c r="A381">
        <v>14</v>
      </c>
      <c r="B381">
        <v>703</v>
      </c>
      <c r="C381" s="1">
        <v>35589</v>
      </c>
      <c r="D381" s="1">
        <v>35595</v>
      </c>
      <c r="E381" s="2" t="s">
        <v>13</v>
      </c>
      <c r="F381" t="s">
        <v>132</v>
      </c>
      <c r="G381">
        <v>175</v>
      </c>
      <c r="H381">
        <v>145</v>
      </c>
      <c r="I381">
        <v>211</v>
      </c>
      <c r="P381">
        <f>I381</f>
        <v>211</v>
      </c>
    </row>
    <row r="382" spans="1:17" x14ac:dyDescent="0.45">
      <c r="A382">
        <v>14</v>
      </c>
      <c r="B382">
        <v>704</v>
      </c>
      <c r="C382" s="1">
        <v>35596</v>
      </c>
      <c r="D382" s="1">
        <v>35602</v>
      </c>
      <c r="E382" s="2" t="s">
        <v>13</v>
      </c>
      <c r="F382" t="s">
        <v>128</v>
      </c>
      <c r="G382">
        <v>327</v>
      </c>
    </row>
    <row r="383" spans="1:17" x14ac:dyDescent="0.45">
      <c r="A383">
        <v>14</v>
      </c>
      <c r="B383">
        <v>704</v>
      </c>
      <c r="C383" s="1">
        <v>35596</v>
      </c>
      <c r="D383" s="1">
        <v>35602</v>
      </c>
      <c r="E383" s="2" t="s">
        <v>13</v>
      </c>
      <c r="F383" t="s">
        <v>129</v>
      </c>
      <c r="G383">
        <v>313</v>
      </c>
    </row>
    <row r="384" spans="1:17" x14ac:dyDescent="0.45">
      <c r="A384">
        <v>14</v>
      </c>
      <c r="B384">
        <v>704</v>
      </c>
      <c r="C384" s="1">
        <v>35596</v>
      </c>
      <c r="D384" s="1">
        <v>35602</v>
      </c>
      <c r="E384" s="2" t="s">
        <v>13</v>
      </c>
      <c r="F384" t="s">
        <v>131</v>
      </c>
      <c r="G384">
        <v>64</v>
      </c>
    </row>
    <row r="385" spans="1:17" x14ac:dyDescent="0.45">
      <c r="A385">
        <v>14</v>
      </c>
      <c r="B385">
        <v>704</v>
      </c>
      <c r="C385" s="1">
        <v>35596</v>
      </c>
      <c r="D385" s="1">
        <v>35602</v>
      </c>
      <c r="E385" s="2" t="s">
        <v>13</v>
      </c>
      <c r="F385" t="s">
        <v>130</v>
      </c>
      <c r="G385">
        <v>3</v>
      </c>
    </row>
    <row r="386" spans="1:17" x14ac:dyDescent="0.45">
      <c r="A386">
        <v>14</v>
      </c>
      <c r="B386">
        <v>704</v>
      </c>
      <c r="C386" s="1">
        <v>35596</v>
      </c>
      <c r="D386" s="1">
        <v>35602</v>
      </c>
      <c r="E386" s="2" t="s">
        <v>13</v>
      </c>
      <c r="F386" t="s">
        <v>132</v>
      </c>
      <c r="G386">
        <v>159</v>
      </c>
      <c r="H386">
        <v>137</v>
      </c>
      <c r="I386">
        <v>177</v>
      </c>
      <c r="J386">
        <v>15</v>
      </c>
      <c r="O386">
        <f>15</f>
        <v>15</v>
      </c>
      <c r="P386">
        <f>177+O386</f>
        <v>192</v>
      </c>
      <c r="Q386" t="s">
        <v>298</v>
      </c>
    </row>
    <row r="387" spans="1:17" x14ac:dyDescent="0.45">
      <c r="A387">
        <v>14</v>
      </c>
      <c r="B387">
        <v>705</v>
      </c>
      <c r="C387" s="1">
        <v>35603</v>
      </c>
      <c r="D387" s="1">
        <v>35609</v>
      </c>
      <c r="E387" s="2" t="s">
        <v>13</v>
      </c>
      <c r="F387" t="s">
        <v>128</v>
      </c>
      <c r="G387">
        <v>318</v>
      </c>
    </row>
    <row r="388" spans="1:17" x14ac:dyDescent="0.45">
      <c r="A388">
        <v>14</v>
      </c>
      <c r="B388">
        <v>705</v>
      </c>
      <c r="C388" s="1">
        <v>35603</v>
      </c>
      <c r="D388" s="1">
        <v>35609</v>
      </c>
      <c r="E388" s="2" t="s">
        <v>13</v>
      </c>
      <c r="F388" t="s">
        <v>129</v>
      </c>
      <c r="G388">
        <v>319</v>
      </c>
    </row>
    <row r="389" spans="1:17" x14ac:dyDescent="0.45">
      <c r="A389">
        <v>14</v>
      </c>
      <c r="B389">
        <v>705</v>
      </c>
      <c r="C389" s="1">
        <v>35603</v>
      </c>
      <c r="D389" s="1">
        <v>35609</v>
      </c>
      <c r="E389" s="2" t="s">
        <v>13</v>
      </c>
      <c r="F389" t="s">
        <v>131</v>
      </c>
      <c r="G389">
        <v>64</v>
      </c>
    </row>
    <row r="390" spans="1:17" x14ac:dyDescent="0.45">
      <c r="A390">
        <v>14</v>
      </c>
      <c r="B390">
        <v>705</v>
      </c>
      <c r="C390" s="1">
        <v>35603</v>
      </c>
      <c r="D390" s="1">
        <v>35609</v>
      </c>
      <c r="E390" s="2" t="s">
        <v>13</v>
      </c>
      <c r="F390" t="s">
        <v>130</v>
      </c>
      <c r="G390">
        <v>1</v>
      </c>
    </row>
    <row r="391" spans="1:17" x14ac:dyDescent="0.45">
      <c r="A391">
        <v>14</v>
      </c>
      <c r="B391">
        <v>705</v>
      </c>
      <c r="C391" s="1">
        <v>35603</v>
      </c>
      <c r="D391" s="1">
        <v>35609</v>
      </c>
      <c r="E391" s="2" t="s">
        <v>13</v>
      </c>
      <c r="F391" t="s">
        <v>132</v>
      </c>
      <c r="G391">
        <v>175</v>
      </c>
      <c r="H391">
        <v>146</v>
      </c>
      <c r="I391">
        <v>199</v>
      </c>
      <c r="K391">
        <v>25</v>
      </c>
      <c r="O391">
        <f>25</f>
        <v>25</v>
      </c>
      <c r="P391">
        <f>O391+I391</f>
        <v>224</v>
      </c>
      <c r="Q391" t="s">
        <v>299</v>
      </c>
    </row>
    <row r="392" spans="1:17" x14ac:dyDescent="0.45">
      <c r="A392">
        <v>14</v>
      </c>
      <c r="B392">
        <v>706</v>
      </c>
      <c r="C392" s="1">
        <v>35610</v>
      </c>
      <c r="D392" s="1">
        <v>35616</v>
      </c>
      <c r="E392" s="2" t="s">
        <v>13</v>
      </c>
      <c r="F392" t="s">
        <v>128</v>
      </c>
      <c r="G392">
        <v>310</v>
      </c>
    </row>
    <row r="393" spans="1:17" x14ac:dyDescent="0.45">
      <c r="A393">
        <v>14</v>
      </c>
      <c r="B393">
        <v>706</v>
      </c>
      <c r="C393" s="1">
        <v>35610</v>
      </c>
      <c r="D393" s="1">
        <v>35616</v>
      </c>
      <c r="E393" s="2" t="s">
        <v>13</v>
      </c>
      <c r="F393" t="s">
        <v>129</v>
      </c>
      <c r="G393">
        <v>309</v>
      </c>
    </row>
    <row r="394" spans="1:17" x14ac:dyDescent="0.45">
      <c r="A394">
        <v>14</v>
      </c>
      <c r="B394">
        <v>706</v>
      </c>
      <c r="C394" s="1">
        <v>35610</v>
      </c>
      <c r="D394" s="1">
        <v>35616</v>
      </c>
      <c r="E394" s="2" t="s">
        <v>13</v>
      </c>
      <c r="F394" t="s">
        <v>131</v>
      </c>
      <c r="G394">
        <v>88</v>
      </c>
    </row>
    <row r="395" spans="1:17" x14ac:dyDescent="0.45">
      <c r="A395">
        <v>14</v>
      </c>
      <c r="B395">
        <v>706</v>
      </c>
      <c r="C395" s="1">
        <v>35610</v>
      </c>
      <c r="D395" s="1">
        <v>35616</v>
      </c>
      <c r="E395" s="2" t="s">
        <v>13</v>
      </c>
      <c r="F395" t="s">
        <v>130</v>
      </c>
      <c r="G395">
        <v>1</v>
      </c>
    </row>
    <row r="396" spans="1:17" x14ac:dyDescent="0.45">
      <c r="A396">
        <v>14</v>
      </c>
      <c r="B396">
        <v>706</v>
      </c>
      <c r="C396" s="1">
        <v>35610</v>
      </c>
      <c r="D396" s="1">
        <v>35616</v>
      </c>
      <c r="E396" s="2" t="s">
        <v>13</v>
      </c>
      <c r="F396" t="s">
        <v>132</v>
      </c>
      <c r="G396">
        <v>155</v>
      </c>
      <c r="H396">
        <v>133</v>
      </c>
      <c r="I396">
        <v>195</v>
      </c>
      <c r="J396" t="s">
        <v>300</v>
      </c>
      <c r="O396">
        <f>10+13+15+10</f>
        <v>48</v>
      </c>
      <c r="P396">
        <f>O396+I396</f>
        <v>243</v>
      </c>
      <c r="Q396" t="s">
        <v>301</v>
      </c>
    </row>
    <row r="397" spans="1:17" x14ac:dyDescent="0.45">
      <c r="A397">
        <v>14</v>
      </c>
      <c r="B397">
        <v>707</v>
      </c>
      <c r="C397" s="1">
        <v>35617</v>
      </c>
      <c r="D397" s="1">
        <v>35623</v>
      </c>
      <c r="E397" s="2" t="s">
        <v>13</v>
      </c>
      <c r="F397" t="s">
        <v>128</v>
      </c>
      <c r="G397">
        <v>318</v>
      </c>
    </row>
    <row r="398" spans="1:17" x14ac:dyDescent="0.45">
      <c r="A398">
        <v>14</v>
      </c>
      <c r="B398">
        <v>707</v>
      </c>
      <c r="C398" s="1">
        <v>35617</v>
      </c>
      <c r="D398" s="1">
        <v>35623</v>
      </c>
      <c r="E398" s="2" t="s">
        <v>13</v>
      </c>
      <c r="F398" t="s">
        <v>129</v>
      </c>
      <c r="G398">
        <v>358</v>
      </c>
    </row>
    <row r="399" spans="1:17" x14ac:dyDescent="0.45">
      <c r="A399">
        <v>14</v>
      </c>
      <c r="B399">
        <v>707</v>
      </c>
      <c r="C399" s="1">
        <v>35617</v>
      </c>
      <c r="D399" s="1">
        <v>35623</v>
      </c>
      <c r="E399" s="2" t="s">
        <v>13</v>
      </c>
      <c r="F399" t="s">
        <v>131</v>
      </c>
      <c r="G399">
        <v>63</v>
      </c>
    </row>
    <row r="400" spans="1:17" x14ac:dyDescent="0.45">
      <c r="A400">
        <v>14</v>
      </c>
      <c r="B400">
        <v>707</v>
      </c>
      <c r="C400" s="1">
        <v>35617</v>
      </c>
      <c r="D400" s="1">
        <v>35623</v>
      </c>
      <c r="E400" s="2" t="s">
        <v>13</v>
      </c>
      <c r="F400" t="s">
        <v>130</v>
      </c>
      <c r="G400">
        <v>2</v>
      </c>
    </row>
    <row r="401" spans="1:18" x14ac:dyDescent="0.45">
      <c r="A401">
        <v>14</v>
      </c>
      <c r="B401">
        <v>707</v>
      </c>
      <c r="C401" s="1">
        <v>35617</v>
      </c>
      <c r="D401" s="1">
        <v>35623</v>
      </c>
      <c r="E401" s="2" t="s">
        <v>13</v>
      </c>
      <c r="F401" t="s">
        <v>132</v>
      </c>
      <c r="G401">
        <v>200</v>
      </c>
      <c r="H401">
        <v>180</v>
      </c>
      <c r="I401">
        <v>258</v>
      </c>
      <c r="J401">
        <v>15</v>
      </c>
      <c r="O401">
        <f>15</f>
        <v>15</v>
      </c>
      <c r="P401">
        <f>O401+I401</f>
        <v>273</v>
      </c>
      <c r="Q401" t="s">
        <v>302</v>
      </c>
    </row>
    <row r="402" spans="1:18" x14ac:dyDescent="0.45">
      <c r="A402">
        <v>14</v>
      </c>
      <c r="B402">
        <v>708</v>
      </c>
      <c r="C402" s="1">
        <v>35624</v>
      </c>
      <c r="D402" s="1">
        <v>35630</v>
      </c>
      <c r="E402" s="2" t="s">
        <v>13</v>
      </c>
      <c r="F402" t="s">
        <v>128</v>
      </c>
      <c r="G402">
        <v>317</v>
      </c>
    </row>
    <row r="403" spans="1:18" x14ac:dyDescent="0.45">
      <c r="A403">
        <v>14</v>
      </c>
      <c r="B403">
        <v>708</v>
      </c>
      <c r="C403" s="1">
        <v>35624</v>
      </c>
      <c r="D403" s="1">
        <v>35630</v>
      </c>
      <c r="E403" s="2" t="s">
        <v>13</v>
      </c>
      <c r="F403" t="s">
        <v>129</v>
      </c>
      <c r="G403">
        <v>377</v>
      </c>
    </row>
    <row r="404" spans="1:18" x14ac:dyDescent="0.45">
      <c r="A404">
        <v>14</v>
      </c>
      <c r="B404">
        <v>708</v>
      </c>
      <c r="C404" s="1">
        <v>35624</v>
      </c>
      <c r="D404" s="1">
        <v>35630</v>
      </c>
      <c r="E404" s="2" t="s">
        <v>13</v>
      </c>
      <c r="F404" t="s">
        <v>131</v>
      </c>
      <c r="G404">
        <v>71</v>
      </c>
    </row>
    <row r="405" spans="1:18" x14ac:dyDescent="0.45">
      <c r="A405">
        <v>14</v>
      </c>
      <c r="B405">
        <v>708</v>
      </c>
      <c r="C405" s="1">
        <v>35624</v>
      </c>
      <c r="D405" s="1">
        <v>35630</v>
      </c>
      <c r="E405" s="2" t="s">
        <v>13</v>
      </c>
      <c r="F405" t="s">
        <v>130</v>
      </c>
      <c r="G405">
        <v>1</v>
      </c>
    </row>
    <row r="406" spans="1:18" x14ac:dyDescent="0.45">
      <c r="A406">
        <v>14</v>
      </c>
      <c r="B406">
        <v>708</v>
      </c>
      <c r="C406" s="1">
        <v>35624</v>
      </c>
      <c r="D406" s="1">
        <v>35630</v>
      </c>
      <c r="E406" s="2" t="s">
        <v>13</v>
      </c>
      <c r="F406" t="s">
        <v>132</v>
      </c>
      <c r="G406">
        <v>200</v>
      </c>
      <c r="H406">
        <v>181</v>
      </c>
      <c r="I406">
        <v>272</v>
      </c>
      <c r="J406" t="s">
        <v>285</v>
      </c>
      <c r="N406">
        <v>50</v>
      </c>
      <c r="O406">
        <f>15+15+50</f>
        <v>80</v>
      </c>
      <c r="P406">
        <f>O406+I406</f>
        <v>352</v>
      </c>
      <c r="Q406" t="s">
        <v>304</v>
      </c>
      <c r="R406" s="3" t="s">
        <v>303</v>
      </c>
    </row>
    <row r="407" spans="1:18" x14ac:dyDescent="0.45">
      <c r="A407">
        <v>14</v>
      </c>
      <c r="B407">
        <v>709</v>
      </c>
      <c r="C407" s="1">
        <v>35631</v>
      </c>
      <c r="D407" s="1">
        <v>35637</v>
      </c>
      <c r="E407" s="2" t="s">
        <v>13</v>
      </c>
      <c r="F407" t="s">
        <v>128</v>
      </c>
      <c r="G407">
        <v>266</v>
      </c>
    </row>
    <row r="408" spans="1:18" x14ac:dyDescent="0.45">
      <c r="A408">
        <v>14</v>
      </c>
      <c r="B408">
        <v>709</v>
      </c>
      <c r="C408" s="1">
        <v>35631</v>
      </c>
      <c r="D408" s="1">
        <v>35637</v>
      </c>
      <c r="E408" s="2" t="s">
        <v>13</v>
      </c>
      <c r="F408" t="s">
        <v>129</v>
      </c>
      <c r="G408">
        <v>278</v>
      </c>
    </row>
    <row r="409" spans="1:18" x14ac:dyDescent="0.45">
      <c r="A409">
        <v>14</v>
      </c>
      <c r="B409">
        <v>709</v>
      </c>
      <c r="C409" s="1">
        <v>35631</v>
      </c>
      <c r="D409" s="1">
        <v>35637</v>
      </c>
      <c r="E409" s="2" t="s">
        <v>13</v>
      </c>
      <c r="F409" t="s">
        <v>131</v>
      </c>
      <c r="G409">
        <v>60</v>
      </c>
    </row>
    <row r="410" spans="1:18" x14ac:dyDescent="0.45">
      <c r="A410">
        <v>14</v>
      </c>
      <c r="B410">
        <v>709</v>
      </c>
      <c r="C410" s="1">
        <v>35631</v>
      </c>
      <c r="D410" s="1">
        <v>35637</v>
      </c>
      <c r="E410" s="2" t="s">
        <v>13</v>
      </c>
      <c r="F410" t="s">
        <v>130</v>
      </c>
      <c r="G410">
        <v>2</v>
      </c>
    </row>
    <row r="411" spans="1:18" x14ac:dyDescent="0.45">
      <c r="A411">
        <v>14</v>
      </c>
      <c r="B411">
        <v>709</v>
      </c>
      <c r="C411" s="1">
        <v>35631</v>
      </c>
      <c r="D411" s="1">
        <v>35637</v>
      </c>
      <c r="E411" s="2" t="s">
        <v>13</v>
      </c>
      <c r="F411" t="s">
        <v>132</v>
      </c>
      <c r="G411">
        <v>117</v>
      </c>
      <c r="H411">
        <v>96</v>
      </c>
      <c r="I411">
        <v>132</v>
      </c>
      <c r="K411" t="s">
        <v>194</v>
      </c>
      <c r="L411">
        <v>30</v>
      </c>
      <c r="O411">
        <f>20+20+30</f>
        <v>70</v>
      </c>
      <c r="P411">
        <f>O411+I411</f>
        <v>202</v>
      </c>
      <c r="Q411" t="s">
        <v>305</v>
      </c>
      <c r="R411" s="3" t="s">
        <v>303</v>
      </c>
    </row>
    <row r="412" spans="1:18" x14ac:dyDescent="0.45">
      <c r="A412">
        <v>14</v>
      </c>
      <c r="B412">
        <v>710</v>
      </c>
      <c r="C412" s="1">
        <v>35638</v>
      </c>
      <c r="D412" s="1">
        <v>35644</v>
      </c>
      <c r="E412" s="2" t="s">
        <v>13</v>
      </c>
      <c r="F412" t="s">
        <v>128</v>
      </c>
      <c r="G412">
        <v>364</v>
      </c>
    </row>
    <row r="413" spans="1:18" x14ac:dyDescent="0.45">
      <c r="A413">
        <v>14</v>
      </c>
      <c r="B413">
        <v>710</v>
      </c>
      <c r="C413" s="1">
        <v>35638</v>
      </c>
      <c r="D413" s="1">
        <v>35644</v>
      </c>
      <c r="E413" s="2" t="s">
        <v>13</v>
      </c>
      <c r="F413" t="s">
        <v>129</v>
      </c>
      <c r="G413">
        <v>419</v>
      </c>
    </row>
    <row r="414" spans="1:18" x14ac:dyDescent="0.45">
      <c r="A414">
        <v>14</v>
      </c>
      <c r="B414">
        <v>710</v>
      </c>
      <c r="C414" s="1">
        <v>35638</v>
      </c>
      <c r="D414" s="1">
        <v>35644</v>
      </c>
      <c r="E414" s="2" t="s">
        <v>13</v>
      </c>
      <c r="F414" t="s">
        <v>131</v>
      </c>
      <c r="G414">
        <v>74</v>
      </c>
    </row>
    <row r="415" spans="1:18" x14ac:dyDescent="0.45">
      <c r="A415">
        <v>14</v>
      </c>
      <c r="B415">
        <v>710</v>
      </c>
      <c r="C415" s="1">
        <v>35638</v>
      </c>
      <c r="D415" s="1">
        <v>35644</v>
      </c>
      <c r="E415" s="2" t="s">
        <v>13</v>
      </c>
      <c r="F415" t="s">
        <v>130</v>
      </c>
      <c r="G415">
        <v>3</v>
      </c>
    </row>
    <row r="416" spans="1:18" x14ac:dyDescent="0.45">
      <c r="A416">
        <v>14</v>
      </c>
      <c r="B416">
        <v>710</v>
      </c>
      <c r="C416" s="1">
        <v>35638</v>
      </c>
      <c r="D416" s="1">
        <v>35644</v>
      </c>
      <c r="E416" s="2" t="s">
        <v>13</v>
      </c>
      <c r="F416" t="s">
        <v>132</v>
      </c>
      <c r="G416">
        <v>178</v>
      </c>
      <c r="H416">
        <v>158</v>
      </c>
      <c r="I416">
        <v>199</v>
      </c>
      <c r="P416">
        <f>I416</f>
        <v>199</v>
      </c>
    </row>
    <row r="417" spans="1:18" x14ac:dyDescent="0.45">
      <c r="A417">
        <v>14</v>
      </c>
      <c r="B417">
        <v>711</v>
      </c>
      <c r="C417" s="1">
        <v>35645</v>
      </c>
      <c r="D417" s="1">
        <v>35651</v>
      </c>
      <c r="E417" s="2" t="s">
        <v>13</v>
      </c>
      <c r="F417" t="s">
        <v>128</v>
      </c>
      <c r="G417">
        <v>372</v>
      </c>
    </row>
    <row r="418" spans="1:18" x14ac:dyDescent="0.45">
      <c r="A418">
        <v>14</v>
      </c>
      <c r="B418">
        <v>711</v>
      </c>
      <c r="C418" s="1">
        <v>35645</v>
      </c>
      <c r="D418" s="1">
        <v>35651</v>
      </c>
      <c r="E418" s="2" t="s">
        <v>13</v>
      </c>
      <c r="F418" t="s">
        <v>129</v>
      </c>
      <c r="G418">
        <v>365</v>
      </c>
    </row>
    <row r="419" spans="1:18" x14ac:dyDescent="0.45">
      <c r="A419">
        <v>14</v>
      </c>
      <c r="B419">
        <v>711</v>
      </c>
      <c r="C419" s="1">
        <v>35645</v>
      </c>
      <c r="D419" s="1">
        <v>35651</v>
      </c>
      <c r="E419" s="2" t="s">
        <v>13</v>
      </c>
      <c r="F419" t="s">
        <v>131</v>
      </c>
      <c r="G419">
        <v>68</v>
      </c>
    </row>
    <row r="420" spans="1:18" x14ac:dyDescent="0.45">
      <c r="A420">
        <v>14</v>
      </c>
      <c r="B420">
        <v>711</v>
      </c>
      <c r="C420" s="1">
        <v>35645</v>
      </c>
      <c r="D420" s="1">
        <v>35651</v>
      </c>
      <c r="E420" s="2" t="s">
        <v>13</v>
      </c>
      <c r="F420" t="s">
        <v>130</v>
      </c>
      <c r="G420">
        <v>3</v>
      </c>
    </row>
    <row r="421" spans="1:18" x14ac:dyDescent="0.45">
      <c r="A421">
        <v>14</v>
      </c>
      <c r="B421">
        <v>711</v>
      </c>
      <c r="C421" s="1">
        <v>35645</v>
      </c>
      <c r="D421" s="1">
        <v>35651</v>
      </c>
      <c r="E421" s="2" t="s">
        <v>13</v>
      </c>
      <c r="F421" t="s">
        <v>132</v>
      </c>
      <c r="G421">
        <v>187</v>
      </c>
      <c r="H421">
        <v>163</v>
      </c>
      <c r="I421">
        <v>221</v>
      </c>
      <c r="J421" s="15">
        <v>0.63541666666666663</v>
      </c>
      <c r="K421">
        <v>20</v>
      </c>
      <c r="O421">
        <f>15+15+20</f>
        <v>50</v>
      </c>
      <c r="P421">
        <f>O421+I421</f>
        <v>271</v>
      </c>
      <c r="Q421" t="s">
        <v>315</v>
      </c>
      <c r="R421" t="s">
        <v>314</v>
      </c>
    </row>
    <row r="422" spans="1:18" x14ac:dyDescent="0.45">
      <c r="A422">
        <v>14</v>
      </c>
      <c r="B422">
        <v>712</v>
      </c>
      <c r="C422" s="1">
        <v>35652</v>
      </c>
      <c r="D422" s="1">
        <v>35658</v>
      </c>
      <c r="E422" s="2" t="s">
        <v>13</v>
      </c>
      <c r="F422" t="s">
        <v>128</v>
      </c>
      <c r="G422">
        <v>370</v>
      </c>
    </row>
    <row r="423" spans="1:18" x14ac:dyDescent="0.45">
      <c r="A423">
        <v>14</v>
      </c>
      <c r="B423">
        <v>712</v>
      </c>
      <c r="C423" s="1">
        <v>35652</v>
      </c>
      <c r="D423" s="1">
        <v>35658</v>
      </c>
      <c r="E423" s="2" t="s">
        <v>13</v>
      </c>
      <c r="F423" t="s">
        <v>129</v>
      </c>
      <c r="G423">
        <v>358</v>
      </c>
    </row>
    <row r="424" spans="1:18" x14ac:dyDescent="0.45">
      <c r="A424">
        <v>14</v>
      </c>
      <c r="B424">
        <v>712</v>
      </c>
      <c r="C424" s="1">
        <v>35652</v>
      </c>
      <c r="D424" s="1">
        <v>35658</v>
      </c>
      <c r="E424" s="2" t="s">
        <v>13</v>
      </c>
      <c r="F424" t="s">
        <v>131</v>
      </c>
      <c r="G424">
        <v>76</v>
      </c>
    </row>
    <row r="425" spans="1:18" x14ac:dyDescent="0.45">
      <c r="A425">
        <v>14</v>
      </c>
      <c r="B425">
        <v>712</v>
      </c>
      <c r="C425" s="1">
        <v>35652</v>
      </c>
      <c r="D425" s="1">
        <v>35658</v>
      </c>
      <c r="E425" s="2" t="s">
        <v>13</v>
      </c>
      <c r="F425" t="s">
        <v>130</v>
      </c>
      <c r="G425">
        <v>2</v>
      </c>
    </row>
    <row r="426" spans="1:18" x14ac:dyDescent="0.45">
      <c r="A426">
        <v>14</v>
      </c>
      <c r="B426">
        <v>712</v>
      </c>
      <c r="C426" s="1">
        <v>35652</v>
      </c>
      <c r="D426" s="1">
        <v>35658</v>
      </c>
      <c r="E426" s="2" t="s">
        <v>13</v>
      </c>
      <c r="F426" t="s">
        <v>132</v>
      </c>
      <c r="G426">
        <v>192</v>
      </c>
      <c r="H426">
        <f>192-35</f>
        <v>157</v>
      </c>
      <c r="I426">
        <v>209</v>
      </c>
      <c r="J426">
        <v>10</v>
      </c>
      <c r="K426" t="s">
        <v>194</v>
      </c>
      <c r="O426">
        <f>10+20+20</f>
        <v>50</v>
      </c>
      <c r="P426">
        <f>O426+I426</f>
        <v>259</v>
      </c>
      <c r="Q426" t="s">
        <v>317</v>
      </c>
    </row>
    <row r="427" spans="1:18" x14ac:dyDescent="0.45">
      <c r="A427">
        <v>14</v>
      </c>
      <c r="B427">
        <v>713</v>
      </c>
      <c r="C427" s="1">
        <v>35659</v>
      </c>
      <c r="D427" s="1">
        <v>35665</v>
      </c>
      <c r="E427" s="2" t="s">
        <v>13</v>
      </c>
      <c r="F427" t="s">
        <v>128</v>
      </c>
      <c r="G427">
        <v>392</v>
      </c>
    </row>
    <row r="428" spans="1:18" x14ac:dyDescent="0.45">
      <c r="A428">
        <v>14</v>
      </c>
      <c r="B428">
        <v>713</v>
      </c>
      <c r="C428" s="1">
        <v>35659</v>
      </c>
      <c r="D428" s="1">
        <v>35665</v>
      </c>
      <c r="E428" s="2" t="s">
        <v>13</v>
      </c>
      <c r="F428" t="s">
        <v>129</v>
      </c>
      <c r="G428">
        <v>405</v>
      </c>
    </row>
    <row r="429" spans="1:18" x14ac:dyDescent="0.45">
      <c r="A429">
        <v>14</v>
      </c>
      <c r="B429">
        <v>713</v>
      </c>
      <c r="C429" s="1">
        <v>35659</v>
      </c>
      <c r="D429" s="1">
        <v>35665</v>
      </c>
      <c r="E429" s="2" t="s">
        <v>13</v>
      </c>
      <c r="F429" t="s">
        <v>131</v>
      </c>
      <c r="G429">
        <v>72</v>
      </c>
    </row>
    <row r="430" spans="1:18" x14ac:dyDescent="0.45">
      <c r="A430">
        <v>14</v>
      </c>
      <c r="B430">
        <v>713</v>
      </c>
      <c r="C430" s="1">
        <v>35659</v>
      </c>
      <c r="D430" s="1">
        <v>35665</v>
      </c>
      <c r="E430" s="2" t="s">
        <v>13</v>
      </c>
      <c r="F430" t="s">
        <v>130</v>
      </c>
      <c r="G430">
        <v>3</v>
      </c>
    </row>
    <row r="431" spans="1:18" x14ac:dyDescent="0.45">
      <c r="A431">
        <v>14</v>
      </c>
      <c r="B431">
        <v>713</v>
      </c>
      <c r="C431" s="1">
        <v>35659</v>
      </c>
      <c r="D431" s="1">
        <v>35665</v>
      </c>
      <c r="E431" s="2" t="s">
        <v>13</v>
      </c>
      <c r="F431" t="s">
        <v>132</v>
      </c>
      <c r="G431">
        <v>192</v>
      </c>
      <c r="H431">
        <f>192-28</f>
        <v>164</v>
      </c>
      <c r="I431">
        <v>231</v>
      </c>
      <c r="J431" t="s">
        <v>318</v>
      </c>
      <c r="K431">
        <v>20</v>
      </c>
      <c r="O431">
        <f>15+19+20</f>
        <v>54</v>
      </c>
      <c r="P431">
        <f>O431+I431</f>
        <v>285</v>
      </c>
      <c r="Q431" t="s">
        <v>319</v>
      </c>
    </row>
    <row r="432" spans="1:18" x14ac:dyDescent="0.45">
      <c r="A432">
        <v>14</v>
      </c>
      <c r="B432">
        <v>714</v>
      </c>
      <c r="C432" s="1">
        <v>35666</v>
      </c>
      <c r="D432" s="1">
        <v>35672</v>
      </c>
      <c r="E432" s="2" t="s">
        <v>13</v>
      </c>
      <c r="F432" t="s">
        <v>128</v>
      </c>
      <c r="G432">
        <v>369</v>
      </c>
    </row>
    <row r="433" spans="1:17" x14ac:dyDescent="0.45">
      <c r="A433">
        <v>14</v>
      </c>
      <c r="B433">
        <v>714</v>
      </c>
      <c r="C433" s="1">
        <v>35666</v>
      </c>
      <c r="D433" s="1">
        <v>35672</v>
      </c>
      <c r="E433" s="2" t="s">
        <v>13</v>
      </c>
      <c r="F433" t="s">
        <v>129</v>
      </c>
      <c r="G433">
        <v>374</v>
      </c>
    </row>
    <row r="434" spans="1:17" x14ac:dyDescent="0.45">
      <c r="A434">
        <v>14</v>
      </c>
      <c r="B434">
        <v>714</v>
      </c>
      <c r="C434" s="1">
        <v>35666</v>
      </c>
      <c r="D434" s="1">
        <v>35672</v>
      </c>
      <c r="E434" s="2" t="s">
        <v>13</v>
      </c>
      <c r="F434" t="s">
        <v>131</v>
      </c>
      <c r="G434">
        <v>71</v>
      </c>
    </row>
    <row r="435" spans="1:17" x14ac:dyDescent="0.45">
      <c r="A435">
        <v>14</v>
      </c>
      <c r="B435">
        <v>714</v>
      </c>
      <c r="C435" s="1">
        <v>35666</v>
      </c>
      <c r="D435" s="1">
        <v>35672</v>
      </c>
      <c r="E435" s="2" t="s">
        <v>13</v>
      </c>
      <c r="F435" t="s">
        <v>130</v>
      </c>
      <c r="G435">
        <v>2</v>
      </c>
    </row>
    <row r="436" spans="1:17" x14ac:dyDescent="0.45">
      <c r="A436">
        <v>14</v>
      </c>
      <c r="B436">
        <v>714</v>
      </c>
      <c r="C436" s="1">
        <v>35666</v>
      </c>
      <c r="D436" s="1">
        <v>35672</v>
      </c>
      <c r="E436" s="2" t="s">
        <v>13</v>
      </c>
      <c r="F436" t="s">
        <v>132</v>
      </c>
      <c r="G436">
        <v>165</v>
      </c>
      <c r="H436">
        <f>165-19</f>
        <v>146</v>
      </c>
      <c r="I436">
        <v>202</v>
      </c>
      <c r="J436">
        <v>15</v>
      </c>
      <c r="K436" t="s">
        <v>320</v>
      </c>
      <c r="O436">
        <f>15+20+25</f>
        <v>60</v>
      </c>
      <c r="P436">
        <f>O436+I436</f>
        <v>262</v>
      </c>
      <c r="Q436" t="s">
        <v>321</v>
      </c>
    </row>
    <row r="437" spans="1:17" x14ac:dyDescent="0.45">
      <c r="A437">
        <v>14</v>
      </c>
      <c r="B437">
        <v>715</v>
      </c>
      <c r="C437" s="1">
        <v>35673</v>
      </c>
      <c r="D437" s="1">
        <v>35679</v>
      </c>
      <c r="E437" s="2" t="s">
        <v>13</v>
      </c>
      <c r="F437" t="s">
        <v>128</v>
      </c>
      <c r="G437">
        <v>318</v>
      </c>
    </row>
    <row r="438" spans="1:17" x14ac:dyDescent="0.45">
      <c r="A438">
        <v>14</v>
      </c>
      <c r="B438">
        <v>715</v>
      </c>
      <c r="C438" s="1">
        <v>35673</v>
      </c>
      <c r="D438" s="1">
        <v>35679</v>
      </c>
      <c r="E438" s="2" t="s">
        <v>13</v>
      </c>
      <c r="F438" t="s">
        <v>129</v>
      </c>
      <c r="G438">
        <v>361</v>
      </c>
    </row>
    <row r="439" spans="1:17" x14ac:dyDescent="0.45">
      <c r="A439">
        <v>14</v>
      </c>
      <c r="B439">
        <v>715</v>
      </c>
      <c r="C439" s="1">
        <v>35673</v>
      </c>
      <c r="D439" s="1">
        <v>35679</v>
      </c>
      <c r="E439" s="2" t="s">
        <v>13</v>
      </c>
      <c r="F439" t="s">
        <v>131</v>
      </c>
      <c r="G439">
        <v>84</v>
      </c>
    </row>
    <row r="440" spans="1:17" x14ac:dyDescent="0.45">
      <c r="A440">
        <v>14</v>
      </c>
      <c r="B440">
        <v>715</v>
      </c>
      <c r="C440" s="1">
        <v>35673</v>
      </c>
      <c r="D440" s="1">
        <v>35679</v>
      </c>
      <c r="E440" s="2" t="s">
        <v>13</v>
      </c>
      <c r="F440" t="s">
        <v>130</v>
      </c>
      <c r="G440">
        <v>3</v>
      </c>
    </row>
    <row r="441" spans="1:17" x14ac:dyDescent="0.45">
      <c r="A441">
        <v>14</v>
      </c>
      <c r="B441">
        <v>715</v>
      </c>
      <c r="C441" s="1">
        <v>35673</v>
      </c>
      <c r="D441" s="1">
        <v>35679</v>
      </c>
      <c r="E441" s="2" t="s">
        <v>13</v>
      </c>
      <c r="F441" t="s">
        <v>132</v>
      </c>
      <c r="G441">
        <v>141</v>
      </c>
      <c r="H441">
        <f>141-16</f>
        <v>125</v>
      </c>
      <c r="I441">
        <v>155</v>
      </c>
      <c r="J441">
        <v>10</v>
      </c>
      <c r="K441" t="s">
        <v>322</v>
      </c>
      <c r="N441">
        <v>56</v>
      </c>
      <c r="O441">
        <f>56+10+25+20</f>
        <v>111</v>
      </c>
      <c r="P441">
        <f>O441+I441</f>
        <v>266</v>
      </c>
      <c r="Q441" t="s">
        <v>323</v>
      </c>
    </row>
    <row r="442" spans="1:17" x14ac:dyDescent="0.45">
      <c r="A442">
        <v>14</v>
      </c>
      <c r="B442">
        <v>716</v>
      </c>
      <c r="C442" s="1">
        <v>35680</v>
      </c>
      <c r="D442" s="1">
        <v>35686</v>
      </c>
      <c r="E442" s="2" t="s">
        <v>13</v>
      </c>
      <c r="F442" t="s">
        <v>128</v>
      </c>
      <c r="G442">
        <v>399</v>
      </c>
    </row>
    <row r="443" spans="1:17" x14ac:dyDescent="0.45">
      <c r="A443">
        <v>14</v>
      </c>
      <c r="B443">
        <v>716</v>
      </c>
      <c r="C443" s="1">
        <v>35680</v>
      </c>
      <c r="D443" s="1">
        <v>35686</v>
      </c>
      <c r="E443" s="2" t="s">
        <v>13</v>
      </c>
      <c r="F443" t="s">
        <v>129</v>
      </c>
      <c r="G443">
        <v>364</v>
      </c>
    </row>
    <row r="444" spans="1:17" x14ac:dyDescent="0.45">
      <c r="A444">
        <v>14</v>
      </c>
      <c r="B444">
        <v>716</v>
      </c>
      <c r="C444" s="1">
        <v>35680</v>
      </c>
      <c r="D444" s="1">
        <v>35686</v>
      </c>
      <c r="E444" s="2" t="s">
        <v>13</v>
      </c>
      <c r="F444" t="s">
        <v>131</v>
      </c>
      <c r="G444">
        <v>81</v>
      </c>
    </row>
    <row r="445" spans="1:17" x14ac:dyDescent="0.45">
      <c r="A445">
        <v>14</v>
      </c>
      <c r="B445">
        <v>716</v>
      </c>
      <c r="C445" s="1">
        <v>35680</v>
      </c>
      <c r="D445" s="1">
        <v>35686</v>
      </c>
      <c r="E445" s="2" t="s">
        <v>13</v>
      </c>
      <c r="F445" t="s">
        <v>130</v>
      </c>
      <c r="G445">
        <v>2</v>
      </c>
    </row>
    <row r="446" spans="1:17" x14ac:dyDescent="0.45">
      <c r="A446">
        <v>14</v>
      </c>
      <c r="B446">
        <v>716</v>
      </c>
      <c r="C446" s="1">
        <v>35680</v>
      </c>
      <c r="D446" s="1">
        <v>35686</v>
      </c>
      <c r="E446" s="2" t="s">
        <v>13</v>
      </c>
      <c r="F446" t="s">
        <v>132</v>
      </c>
      <c r="G446">
        <v>191</v>
      </c>
      <c r="H446">
        <f>191-23</f>
        <v>168</v>
      </c>
      <c r="I446">
        <v>214</v>
      </c>
      <c r="J446" t="s">
        <v>324</v>
      </c>
      <c r="K446">
        <v>20</v>
      </c>
      <c r="O446">
        <f>10+10+10+16+10+20</f>
        <v>76</v>
      </c>
      <c r="P446">
        <f>O446+I446</f>
        <v>290</v>
      </c>
      <c r="Q446" t="s">
        <v>325</v>
      </c>
    </row>
    <row r="447" spans="1:17" x14ac:dyDescent="0.45">
      <c r="A447">
        <v>14</v>
      </c>
      <c r="B447">
        <v>717</v>
      </c>
      <c r="C447" s="1">
        <v>35687</v>
      </c>
      <c r="D447" s="1">
        <v>35693</v>
      </c>
      <c r="E447" s="2" t="s">
        <v>13</v>
      </c>
      <c r="F447" t="s">
        <v>128</v>
      </c>
      <c r="G447">
        <v>404</v>
      </c>
    </row>
    <row r="448" spans="1:17" x14ac:dyDescent="0.45">
      <c r="A448">
        <v>14</v>
      </c>
      <c r="B448">
        <v>717</v>
      </c>
      <c r="C448" s="1">
        <v>35687</v>
      </c>
      <c r="D448" s="1">
        <v>35693</v>
      </c>
      <c r="E448" s="2" t="s">
        <v>13</v>
      </c>
      <c r="F448" t="s">
        <v>129</v>
      </c>
      <c r="G448">
        <v>405</v>
      </c>
    </row>
    <row r="449" spans="1:17" x14ac:dyDescent="0.45">
      <c r="A449">
        <v>14</v>
      </c>
      <c r="B449">
        <v>717</v>
      </c>
      <c r="C449" s="1">
        <v>35687</v>
      </c>
      <c r="D449" s="1">
        <v>35693</v>
      </c>
      <c r="E449" s="2" t="s">
        <v>13</v>
      </c>
      <c r="F449" t="s">
        <v>131</v>
      </c>
      <c r="G449">
        <v>78</v>
      </c>
    </row>
    <row r="450" spans="1:17" x14ac:dyDescent="0.45">
      <c r="A450">
        <v>14</v>
      </c>
      <c r="B450">
        <v>717</v>
      </c>
      <c r="C450" s="1">
        <v>35687</v>
      </c>
      <c r="D450" s="1">
        <v>35693</v>
      </c>
      <c r="E450" s="2" t="s">
        <v>13</v>
      </c>
      <c r="F450" t="s">
        <v>130</v>
      </c>
      <c r="G450">
        <v>3</v>
      </c>
    </row>
    <row r="451" spans="1:17" x14ac:dyDescent="0.45">
      <c r="A451">
        <v>14</v>
      </c>
      <c r="B451">
        <v>717</v>
      </c>
      <c r="C451" s="1">
        <v>35687</v>
      </c>
      <c r="D451" s="1">
        <v>35693</v>
      </c>
      <c r="E451" s="2" t="s">
        <v>13</v>
      </c>
      <c r="F451" t="s">
        <v>132</v>
      </c>
      <c r="G451">
        <v>196</v>
      </c>
      <c r="H451">
        <f>196-31</f>
        <v>165</v>
      </c>
      <c r="I451">
        <v>222</v>
      </c>
      <c r="J451">
        <v>11</v>
      </c>
      <c r="K451">
        <v>20</v>
      </c>
      <c r="O451">
        <f>11+20</f>
        <v>31</v>
      </c>
      <c r="P451">
        <f>O451+I451</f>
        <v>253</v>
      </c>
      <c r="Q451" t="s">
        <v>326</v>
      </c>
    </row>
    <row r="452" spans="1:17" x14ac:dyDescent="0.45">
      <c r="A452">
        <v>14</v>
      </c>
      <c r="B452">
        <v>718</v>
      </c>
      <c r="C452" s="1">
        <v>35694</v>
      </c>
      <c r="D452" s="1">
        <v>35700</v>
      </c>
      <c r="E452" s="2" t="s">
        <v>13</v>
      </c>
      <c r="F452" t="s">
        <v>128</v>
      </c>
      <c r="G452">
        <v>408</v>
      </c>
    </row>
    <row r="453" spans="1:17" x14ac:dyDescent="0.45">
      <c r="A453">
        <v>14</v>
      </c>
      <c r="B453">
        <v>718</v>
      </c>
      <c r="C453" s="1">
        <v>35694</v>
      </c>
      <c r="D453" s="1">
        <v>35700</v>
      </c>
      <c r="E453" s="2" t="s">
        <v>13</v>
      </c>
      <c r="F453" t="s">
        <v>129</v>
      </c>
      <c r="G453">
        <v>416</v>
      </c>
    </row>
    <row r="454" spans="1:17" x14ac:dyDescent="0.45">
      <c r="A454">
        <v>14</v>
      </c>
      <c r="B454">
        <v>718</v>
      </c>
      <c r="C454" s="1">
        <v>35694</v>
      </c>
      <c r="D454" s="1">
        <v>35700</v>
      </c>
      <c r="E454" s="2" t="s">
        <v>13</v>
      </c>
      <c r="F454" t="s">
        <v>131</v>
      </c>
      <c r="G454">
        <v>69</v>
      </c>
    </row>
    <row r="455" spans="1:17" x14ac:dyDescent="0.45">
      <c r="A455">
        <v>14</v>
      </c>
      <c r="B455">
        <v>718</v>
      </c>
      <c r="C455" s="1">
        <v>35694</v>
      </c>
      <c r="D455" s="1">
        <v>35700</v>
      </c>
      <c r="E455" s="2" t="s">
        <v>13</v>
      </c>
      <c r="F455" t="s">
        <v>130</v>
      </c>
      <c r="G455">
        <v>1</v>
      </c>
    </row>
    <row r="456" spans="1:17" x14ac:dyDescent="0.45">
      <c r="A456">
        <v>14</v>
      </c>
      <c r="B456">
        <v>718</v>
      </c>
      <c r="C456" s="1">
        <v>35694</v>
      </c>
      <c r="D456" s="1">
        <v>35700</v>
      </c>
      <c r="E456" s="2" t="s">
        <v>13</v>
      </c>
      <c r="F456" t="s">
        <v>132</v>
      </c>
      <c r="G456">
        <v>163</v>
      </c>
      <c r="H456">
        <f>163-22</f>
        <v>141</v>
      </c>
      <c r="I456">
        <v>177</v>
      </c>
      <c r="J456">
        <v>15</v>
      </c>
      <c r="O456">
        <f>15</f>
        <v>15</v>
      </c>
      <c r="P456">
        <f>O456+I456</f>
        <v>192</v>
      </c>
      <c r="Q456" t="s">
        <v>327</v>
      </c>
    </row>
    <row r="457" spans="1:17" x14ac:dyDescent="0.45">
      <c r="A457">
        <v>14</v>
      </c>
      <c r="B457">
        <v>719</v>
      </c>
      <c r="C457" s="1">
        <v>35701</v>
      </c>
      <c r="D457" s="1">
        <v>35707</v>
      </c>
      <c r="E457" s="2" t="s">
        <v>13</v>
      </c>
      <c r="F457" t="s">
        <v>128</v>
      </c>
    </row>
    <row r="458" spans="1:17" x14ac:dyDescent="0.45">
      <c r="A458">
        <v>14</v>
      </c>
      <c r="B458">
        <v>719</v>
      </c>
      <c r="C458" s="1">
        <v>35701</v>
      </c>
      <c r="D458" s="1">
        <v>35707</v>
      </c>
      <c r="E458" s="2" t="s">
        <v>13</v>
      </c>
      <c r="F458" t="s">
        <v>129</v>
      </c>
    </row>
    <row r="459" spans="1:17" x14ac:dyDescent="0.45">
      <c r="A459">
        <v>14</v>
      </c>
      <c r="B459">
        <v>719</v>
      </c>
      <c r="C459" s="1">
        <v>35701</v>
      </c>
      <c r="D459" s="1">
        <v>35707</v>
      </c>
      <c r="E459" s="2" t="s">
        <v>13</v>
      </c>
      <c r="F459" t="s">
        <v>131</v>
      </c>
    </row>
    <row r="460" spans="1:17" x14ac:dyDescent="0.45">
      <c r="A460">
        <v>14</v>
      </c>
      <c r="B460">
        <v>719</v>
      </c>
      <c r="C460" s="1">
        <v>35701</v>
      </c>
      <c r="D460" s="1">
        <v>35707</v>
      </c>
      <c r="E460" s="2" t="s">
        <v>13</v>
      </c>
      <c r="F460" t="s">
        <v>130</v>
      </c>
    </row>
    <row r="461" spans="1:17" x14ac:dyDescent="0.45">
      <c r="A461">
        <v>14</v>
      </c>
      <c r="B461">
        <v>719</v>
      </c>
      <c r="C461" s="1">
        <v>35701</v>
      </c>
      <c r="D461" s="1">
        <v>35707</v>
      </c>
      <c r="E461" s="2" t="s">
        <v>13</v>
      </c>
      <c r="F461" t="s">
        <v>132</v>
      </c>
    </row>
    <row r="462" spans="1:17" x14ac:dyDescent="0.45">
      <c r="A462">
        <v>14</v>
      </c>
      <c r="B462">
        <v>720</v>
      </c>
      <c r="C462" s="1">
        <v>35708</v>
      </c>
      <c r="D462" s="1">
        <v>35714</v>
      </c>
      <c r="E462" s="2" t="s">
        <v>13</v>
      </c>
      <c r="F462" t="s">
        <v>128</v>
      </c>
      <c r="G462">
        <v>388</v>
      </c>
    </row>
    <row r="463" spans="1:17" x14ac:dyDescent="0.45">
      <c r="A463">
        <v>14</v>
      </c>
      <c r="B463">
        <v>720</v>
      </c>
      <c r="C463" s="1">
        <v>35708</v>
      </c>
      <c r="D463" s="1">
        <v>35714</v>
      </c>
      <c r="E463" s="2" t="s">
        <v>13</v>
      </c>
      <c r="F463" t="s">
        <v>129</v>
      </c>
      <c r="G463">
        <v>382</v>
      </c>
    </row>
    <row r="464" spans="1:17" x14ac:dyDescent="0.45">
      <c r="A464">
        <v>14</v>
      </c>
      <c r="B464">
        <v>720</v>
      </c>
      <c r="C464" s="1">
        <v>35708</v>
      </c>
      <c r="D464" s="1">
        <v>35714</v>
      </c>
      <c r="E464" s="2" t="s">
        <v>13</v>
      </c>
      <c r="F464" t="s">
        <v>131</v>
      </c>
      <c r="G464">
        <v>82</v>
      </c>
    </row>
    <row r="465" spans="1:17" x14ac:dyDescent="0.45">
      <c r="A465">
        <v>14</v>
      </c>
      <c r="B465">
        <v>720</v>
      </c>
      <c r="C465" s="1">
        <v>35708</v>
      </c>
      <c r="D465" s="1">
        <v>35714</v>
      </c>
      <c r="E465" s="2" t="s">
        <v>13</v>
      </c>
      <c r="F465" t="s">
        <v>130</v>
      </c>
      <c r="G465">
        <v>0</v>
      </c>
    </row>
    <row r="466" spans="1:17" x14ac:dyDescent="0.45">
      <c r="A466">
        <v>14</v>
      </c>
      <c r="B466">
        <v>720</v>
      </c>
      <c r="C466" s="1">
        <v>35708</v>
      </c>
      <c r="D466" s="1">
        <v>35714</v>
      </c>
      <c r="E466" s="2" t="s">
        <v>13</v>
      </c>
      <c r="F466" t="s">
        <v>132</v>
      </c>
      <c r="G466">
        <v>202</v>
      </c>
      <c r="H466">
        <f>G466-23</f>
        <v>179</v>
      </c>
      <c r="I466">
        <v>229</v>
      </c>
      <c r="J466" t="s">
        <v>331</v>
      </c>
      <c r="K466">
        <v>24</v>
      </c>
      <c r="O466">
        <f>16+11+10+10+24</f>
        <v>71</v>
      </c>
      <c r="P466">
        <f>O466+I466</f>
        <v>300</v>
      </c>
      <c r="Q466" t="s">
        <v>332</v>
      </c>
    </row>
    <row r="467" spans="1:17" x14ac:dyDescent="0.45">
      <c r="A467">
        <v>14</v>
      </c>
      <c r="B467">
        <v>721</v>
      </c>
      <c r="C467" s="1">
        <v>35715</v>
      </c>
      <c r="D467" s="1">
        <v>35721</v>
      </c>
      <c r="E467" s="2" t="s">
        <v>13</v>
      </c>
      <c r="F467" t="s">
        <v>128</v>
      </c>
      <c r="G467">
        <v>440</v>
      </c>
    </row>
    <row r="468" spans="1:17" x14ac:dyDescent="0.45">
      <c r="A468">
        <v>14</v>
      </c>
      <c r="B468">
        <v>721</v>
      </c>
      <c r="C468" s="1">
        <v>35715</v>
      </c>
      <c r="D468" s="1">
        <v>35721</v>
      </c>
      <c r="E468" s="2" t="s">
        <v>13</v>
      </c>
      <c r="F468" t="s">
        <v>129</v>
      </c>
      <c r="G468">
        <v>423</v>
      </c>
    </row>
    <row r="469" spans="1:17" x14ac:dyDescent="0.45">
      <c r="A469">
        <v>14</v>
      </c>
      <c r="B469">
        <v>721</v>
      </c>
      <c r="C469" s="1">
        <v>35715</v>
      </c>
      <c r="D469" s="1">
        <v>35721</v>
      </c>
      <c r="E469" s="2" t="s">
        <v>13</v>
      </c>
      <c r="F469" t="s">
        <v>131</v>
      </c>
      <c r="G469">
        <v>81</v>
      </c>
    </row>
    <row r="470" spans="1:17" x14ac:dyDescent="0.45">
      <c r="A470">
        <v>14</v>
      </c>
      <c r="B470">
        <v>721</v>
      </c>
      <c r="C470" s="1">
        <v>35715</v>
      </c>
      <c r="D470" s="1">
        <v>35721</v>
      </c>
      <c r="E470" s="2" t="s">
        <v>13</v>
      </c>
      <c r="F470" t="s">
        <v>130</v>
      </c>
      <c r="G470">
        <v>2</v>
      </c>
    </row>
    <row r="471" spans="1:17" x14ac:dyDescent="0.45">
      <c r="A471">
        <v>14</v>
      </c>
      <c r="B471">
        <v>721</v>
      </c>
      <c r="C471" s="1">
        <v>35715</v>
      </c>
      <c r="D471" s="1">
        <v>35721</v>
      </c>
      <c r="E471" s="2" t="s">
        <v>13</v>
      </c>
      <c r="F471" t="s">
        <v>132</v>
      </c>
      <c r="G471">
        <v>182</v>
      </c>
      <c r="H471">
        <f>G471-22</f>
        <v>160</v>
      </c>
      <c r="I471">
        <v>206</v>
      </c>
      <c r="J471">
        <v>10</v>
      </c>
      <c r="K471">
        <v>25</v>
      </c>
      <c r="O471">
        <f>10+25</f>
        <v>35</v>
      </c>
      <c r="P471">
        <f>O471+I471</f>
        <v>241</v>
      </c>
      <c r="Q471" t="s">
        <v>333</v>
      </c>
    </row>
    <row r="472" spans="1:17" x14ac:dyDescent="0.45">
      <c r="A472">
        <v>14</v>
      </c>
      <c r="B472">
        <v>722</v>
      </c>
      <c r="C472" s="1">
        <v>35722</v>
      </c>
      <c r="D472" s="1">
        <v>35728</v>
      </c>
      <c r="E472" s="2" t="s">
        <v>13</v>
      </c>
      <c r="F472" t="s">
        <v>128</v>
      </c>
      <c r="G472">
        <v>419</v>
      </c>
    </row>
    <row r="473" spans="1:17" x14ac:dyDescent="0.45">
      <c r="A473">
        <v>14</v>
      </c>
      <c r="B473">
        <v>722</v>
      </c>
      <c r="C473" s="1">
        <v>35722</v>
      </c>
      <c r="D473" s="1">
        <v>35728</v>
      </c>
      <c r="E473" s="2" t="s">
        <v>13</v>
      </c>
      <c r="F473" t="s">
        <v>129</v>
      </c>
      <c r="G473">
        <v>403</v>
      </c>
    </row>
    <row r="474" spans="1:17" x14ac:dyDescent="0.45">
      <c r="A474">
        <v>14</v>
      </c>
      <c r="B474">
        <v>722</v>
      </c>
      <c r="C474" s="1">
        <v>35722</v>
      </c>
      <c r="D474" s="1">
        <v>35728</v>
      </c>
      <c r="E474" s="2" t="s">
        <v>13</v>
      </c>
      <c r="F474" t="s">
        <v>131</v>
      </c>
      <c r="G474">
        <v>71</v>
      </c>
    </row>
    <row r="475" spans="1:17" x14ac:dyDescent="0.45">
      <c r="A475">
        <v>14</v>
      </c>
      <c r="B475">
        <v>722</v>
      </c>
      <c r="C475" s="1">
        <v>35722</v>
      </c>
      <c r="D475" s="1">
        <v>35728</v>
      </c>
      <c r="E475" s="2" t="s">
        <v>13</v>
      </c>
      <c r="F475" t="s">
        <v>130</v>
      </c>
      <c r="G475">
        <v>0</v>
      </c>
    </row>
    <row r="476" spans="1:17" x14ac:dyDescent="0.45">
      <c r="A476">
        <v>14</v>
      </c>
      <c r="B476">
        <v>722</v>
      </c>
      <c r="C476" s="1">
        <v>35722</v>
      </c>
      <c r="D476" s="1">
        <v>35728</v>
      </c>
      <c r="E476" s="2" t="s">
        <v>13</v>
      </c>
      <c r="F476" t="s">
        <v>132</v>
      </c>
      <c r="G476">
        <v>186</v>
      </c>
      <c r="H476">
        <f>G476-20</f>
        <v>166</v>
      </c>
      <c r="I476">
        <v>222</v>
      </c>
      <c r="J476" t="s">
        <v>335</v>
      </c>
      <c r="O476">
        <f>10+10+12+15</f>
        <v>47</v>
      </c>
      <c r="P476">
        <f>O476+I476</f>
        <v>269</v>
      </c>
      <c r="Q476" t="s">
        <v>336</v>
      </c>
    </row>
    <row r="477" spans="1:17" x14ac:dyDescent="0.45">
      <c r="A477">
        <v>14</v>
      </c>
      <c r="B477">
        <v>723</v>
      </c>
      <c r="C477" s="1">
        <v>35729</v>
      </c>
      <c r="D477" s="1">
        <v>35735</v>
      </c>
      <c r="E477" s="2" t="s">
        <v>13</v>
      </c>
      <c r="F477" t="s">
        <v>128</v>
      </c>
      <c r="G477">
        <v>449</v>
      </c>
    </row>
    <row r="478" spans="1:17" x14ac:dyDescent="0.45">
      <c r="A478">
        <v>14</v>
      </c>
      <c r="B478">
        <v>723</v>
      </c>
      <c r="C478" s="1">
        <v>35729</v>
      </c>
      <c r="D478" s="1">
        <v>35735</v>
      </c>
      <c r="E478" s="2" t="s">
        <v>13</v>
      </c>
      <c r="F478" t="s">
        <v>129</v>
      </c>
      <c r="G478">
        <v>445</v>
      </c>
    </row>
    <row r="479" spans="1:17" x14ac:dyDescent="0.45">
      <c r="A479">
        <v>14</v>
      </c>
      <c r="B479">
        <v>723</v>
      </c>
      <c r="C479" s="1">
        <v>35729</v>
      </c>
      <c r="D479" s="1">
        <v>35735</v>
      </c>
      <c r="E479" s="2" t="s">
        <v>13</v>
      </c>
      <c r="F479" t="s">
        <v>131</v>
      </c>
      <c r="G479">
        <v>74</v>
      </c>
    </row>
    <row r="480" spans="1:17" x14ac:dyDescent="0.45">
      <c r="A480">
        <v>14</v>
      </c>
      <c r="B480">
        <v>723</v>
      </c>
      <c r="C480" s="1">
        <v>35729</v>
      </c>
      <c r="D480" s="1">
        <v>35735</v>
      </c>
      <c r="E480" s="2" t="s">
        <v>13</v>
      </c>
      <c r="F480" t="s">
        <v>130</v>
      </c>
      <c r="G480">
        <v>1</v>
      </c>
    </row>
    <row r="481" spans="1:17" x14ac:dyDescent="0.45">
      <c r="A481">
        <v>14</v>
      </c>
      <c r="B481">
        <v>723</v>
      </c>
      <c r="C481" s="1">
        <v>35729</v>
      </c>
      <c r="D481" s="1">
        <v>35735</v>
      </c>
      <c r="E481" s="2" t="s">
        <v>13</v>
      </c>
      <c r="F481" t="s">
        <v>132</v>
      </c>
      <c r="G481">
        <v>191</v>
      </c>
      <c r="H481">
        <f>G481-20</f>
        <v>171</v>
      </c>
      <c r="I481">
        <v>251</v>
      </c>
      <c r="J481">
        <v>10</v>
      </c>
      <c r="K481">
        <v>28</v>
      </c>
      <c r="M481">
        <v>45</v>
      </c>
      <c r="N481" s="11">
        <v>80</v>
      </c>
      <c r="O481">
        <f>10+28+45+80</f>
        <v>163</v>
      </c>
      <c r="P481">
        <f>O481+I481</f>
        <v>414</v>
      </c>
      <c r="Q481" t="s">
        <v>337</v>
      </c>
    </row>
    <row r="482" spans="1:17" x14ac:dyDescent="0.45">
      <c r="A482">
        <v>14</v>
      </c>
      <c r="B482">
        <v>724</v>
      </c>
      <c r="C482" s="1">
        <v>35736</v>
      </c>
      <c r="D482" s="1">
        <v>35742</v>
      </c>
      <c r="E482" s="2" t="s">
        <v>13</v>
      </c>
      <c r="F482" t="s">
        <v>128</v>
      </c>
      <c r="G482">
        <v>435</v>
      </c>
    </row>
    <row r="483" spans="1:17" x14ac:dyDescent="0.45">
      <c r="A483">
        <v>14</v>
      </c>
      <c r="B483">
        <v>724</v>
      </c>
      <c r="C483" s="1">
        <v>35736</v>
      </c>
      <c r="D483" s="1">
        <v>35742</v>
      </c>
      <c r="E483" s="2" t="s">
        <v>13</v>
      </c>
      <c r="F483" t="s">
        <v>129</v>
      </c>
      <c r="G483">
        <v>431</v>
      </c>
    </row>
    <row r="484" spans="1:17" x14ac:dyDescent="0.45">
      <c r="A484">
        <v>14</v>
      </c>
      <c r="B484">
        <v>724</v>
      </c>
      <c r="C484" s="1">
        <v>35736</v>
      </c>
      <c r="D484" s="1">
        <v>35742</v>
      </c>
      <c r="E484" s="2" t="s">
        <v>13</v>
      </c>
      <c r="F484" t="s">
        <v>131</v>
      </c>
      <c r="G484">
        <v>72</v>
      </c>
    </row>
    <row r="485" spans="1:17" x14ac:dyDescent="0.45">
      <c r="A485">
        <v>14</v>
      </c>
      <c r="B485">
        <v>724</v>
      </c>
      <c r="C485" s="1">
        <v>35736</v>
      </c>
      <c r="D485" s="1">
        <v>35742</v>
      </c>
      <c r="E485" s="2" t="s">
        <v>13</v>
      </c>
      <c r="F485" t="s">
        <v>130</v>
      </c>
      <c r="G485">
        <v>2</v>
      </c>
    </row>
    <row r="486" spans="1:17" x14ac:dyDescent="0.45">
      <c r="A486">
        <v>14</v>
      </c>
      <c r="B486">
        <v>724</v>
      </c>
      <c r="C486" s="1">
        <v>35736</v>
      </c>
      <c r="D486" s="1">
        <v>35742</v>
      </c>
      <c r="E486" s="2" t="s">
        <v>13</v>
      </c>
      <c r="F486" t="s">
        <v>132</v>
      </c>
      <c r="G486">
        <v>194</v>
      </c>
      <c r="H486">
        <f>G486-20</f>
        <v>174</v>
      </c>
      <c r="I486">
        <v>230</v>
      </c>
      <c r="J486">
        <v>10</v>
      </c>
      <c r="K486">
        <v>18</v>
      </c>
      <c r="L486">
        <v>30</v>
      </c>
      <c r="M486" t="s">
        <v>338</v>
      </c>
      <c r="O486">
        <f>10+18+30+45+41</f>
        <v>144</v>
      </c>
      <c r="P486">
        <f>O486+I486</f>
        <v>374</v>
      </c>
      <c r="Q486" t="s">
        <v>339</v>
      </c>
    </row>
    <row r="487" spans="1:17" x14ac:dyDescent="0.45">
      <c r="A487">
        <v>14</v>
      </c>
      <c r="B487">
        <v>725</v>
      </c>
      <c r="C487" s="1">
        <v>35743</v>
      </c>
      <c r="D487" s="1">
        <v>35749</v>
      </c>
      <c r="E487" s="2" t="s">
        <v>13</v>
      </c>
      <c r="F487" t="s">
        <v>128</v>
      </c>
      <c r="G487">
        <v>447</v>
      </c>
    </row>
    <row r="488" spans="1:17" x14ac:dyDescent="0.45">
      <c r="A488">
        <v>14</v>
      </c>
      <c r="B488">
        <v>725</v>
      </c>
      <c r="C488" s="1">
        <v>35743</v>
      </c>
      <c r="D488" s="1">
        <v>35749</v>
      </c>
      <c r="E488" s="2" t="s">
        <v>13</v>
      </c>
      <c r="F488" t="s">
        <v>129</v>
      </c>
      <c r="G488">
        <v>431</v>
      </c>
    </row>
    <row r="489" spans="1:17" x14ac:dyDescent="0.45">
      <c r="A489">
        <v>14</v>
      </c>
      <c r="B489">
        <v>725</v>
      </c>
      <c r="C489" s="1">
        <v>35743</v>
      </c>
      <c r="D489" s="1">
        <v>35749</v>
      </c>
      <c r="E489" s="2" t="s">
        <v>13</v>
      </c>
      <c r="F489" t="s">
        <v>131</v>
      </c>
      <c r="G489">
        <v>76</v>
      </c>
    </row>
    <row r="490" spans="1:17" x14ac:dyDescent="0.45">
      <c r="A490">
        <v>14</v>
      </c>
      <c r="B490">
        <v>725</v>
      </c>
      <c r="C490" s="1">
        <v>35743</v>
      </c>
      <c r="D490" s="1">
        <v>35749</v>
      </c>
      <c r="E490" s="2" t="s">
        <v>13</v>
      </c>
      <c r="F490" t="s">
        <v>130</v>
      </c>
      <c r="G490">
        <v>0</v>
      </c>
    </row>
    <row r="491" spans="1:17" x14ac:dyDescent="0.45">
      <c r="A491">
        <v>14</v>
      </c>
      <c r="B491">
        <v>725</v>
      </c>
      <c r="C491" s="1">
        <v>35743</v>
      </c>
      <c r="D491" s="1">
        <v>35749</v>
      </c>
      <c r="E491" s="2" t="s">
        <v>13</v>
      </c>
      <c r="F491" t="s">
        <v>132</v>
      </c>
      <c r="G491">
        <v>205</v>
      </c>
      <c r="H491">
        <f>G491-20</f>
        <v>185</v>
      </c>
      <c r="I491">
        <v>236</v>
      </c>
      <c r="J491" t="s">
        <v>340</v>
      </c>
      <c r="N491">
        <v>100</v>
      </c>
      <c r="O491">
        <f>15+10+100</f>
        <v>125</v>
      </c>
      <c r="P491">
        <f>O491+I491</f>
        <v>361</v>
      </c>
      <c r="Q491" t="s">
        <v>341</v>
      </c>
    </row>
    <row r="492" spans="1:17" x14ac:dyDescent="0.45">
      <c r="A492">
        <v>14</v>
      </c>
      <c r="B492">
        <v>726</v>
      </c>
      <c r="C492" s="1">
        <v>35750</v>
      </c>
      <c r="D492" s="1">
        <v>35756</v>
      </c>
      <c r="E492" s="2" t="s">
        <v>13</v>
      </c>
      <c r="F492" t="s">
        <v>128</v>
      </c>
    </row>
    <row r="493" spans="1:17" x14ac:dyDescent="0.45">
      <c r="A493">
        <v>14</v>
      </c>
      <c r="B493">
        <v>726</v>
      </c>
      <c r="C493" s="1">
        <v>35750</v>
      </c>
      <c r="D493" s="1">
        <v>35756</v>
      </c>
      <c r="E493" s="2" t="s">
        <v>13</v>
      </c>
      <c r="F493" t="s">
        <v>129</v>
      </c>
    </row>
    <row r="494" spans="1:17" x14ac:dyDescent="0.45">
      <c r="A494">
        <v>14</v>
      </c>
      <c r="B494">
        <v>726</v>
      </c>
      <c r="C494" s="1">
        <v>35750</v>
      </c>
      <c r="D494" s="1">
        <v>35756</v>
      </c>
      <c r="E494" s="2" t="s">
        <v>13</v>
      </c>
      <c r="F494" t="s">
        <v>131</v>
      </c>
    </row>
    <row r="495" spans="1:17" x14ac:dyDescent="0.45">
      <c r="A495">
        <v>14</v>
      </c>
      <c r="B495">
        <v>726</v>
      </c>
      <c r="C495" s="1">
        <v>35750</v>
      </c>
      <c r="D495" s="1">
        <v>35756</v>
      </c>
      <c r="E495" s="2" t="s">
        <v>13</v>
      </c>
      <c r="F495" t="s">
        <v>130</v>
      </c>
    </row>
    <row r="496" spans="1:17" x14ac:dyDescent="0.45">
      <c r="A496">
        <v>14</v>
      </c>
      <c r="B496">
        <v>726</v>
      </c>
      <c r="C496" s="1">
        <v>35750</v>
      </c>
      <c r="D496" s="1">
        <v>35756</v>
      </c>
      <c r="E496" s="2" t="s">
        <v>13</v>
      </c>
      <c r="F496" t="s">
        <v>132</v>
      </c>
    </row>
    <row r="497" spans="1:17" x14ac:dyDescent="0.45">
      <c r="A497">
        <v>14</v>
      </c>
      <c r="B497">
        <v>727</v>
      </c>
      <c r="C497" s="1">
        <v>35757</v>
      </c>
      <c r="D497" s="1">
        <v>35763</v>
      </c>
      <c r="E497" s="2" t="s">
        <v>13</v>
      </c>
      <c r="F497" t="s">
        <v>128</v>
      </c>
      <c r="G497">
        <v>464</v>
      </c>
    </row>
    <row r="498" spans="1:17" x14ac:dyDescent="0.45">
      <c r="A498">
        <v>14</v>
      </c>
      <c r="B498">
        <v>727</v>
      </c>
      <c r="C498" s="1">
        <v>35757</v>
      </c>
      <c r="D498" s="1">
        <v>35763</v>
      </c>
      <c r="E498" s="2" t="s">
        <v>13</v>
      </c>
      <c r="F498" t="s">
        <v>129</v>
      </c>
      <c r="G498">
        <v>471</v>
      </c>
    </row>
    <row r="499" spans="1:17" x14ac:dyDescent="0.45">
      <c r="A499">
        <v>14</v>
      </c>
      <c r="B499">
        <v>727</v>
      </c>
      <c r="C499" s="1">
        <v>35757</v>
      </c>
      <c r="D499" s="1">
        <v>35763</v>
      </c>
      <c r="E499" s="2" t="s">
        <v>13</v>
      </c>
      <c r="F499" t="s">
        <v>131</v>
      </c>
      <c r="G499">
        <v>66</v>
      </c>
    </row>
    <row r="500" spans="1:17" x14ac:dyDescent="0.45">
      <c r="A500">
        <v>14</v>
      </c>
      <c r="B500">
        <v>727</v>
      </c>
      <c r="C500" s="1">
        <v>35757</v>
      </c>
      <c r="D500" s="1">
        <v>35763</v>
      </c>
      <c r="E500" s="2" t="s">
        <v>13</v>
      </c>
      <c r="F500" t="s">
        <v>130</v>
      </c>
      <c r="G500">
        <v>0</v>
      </c>
    </row>
    <row r="501" spans="1:17" x14ac:dyDescent="0.45">
      <c r="A501">
        <v>14</v>
      </c>
      <c r="B501">
        <v>727</v>
      </c>
      <c r="C501" s="1">
        <v>35757</v>
      </c>
      <c r="D501" s="1">
        <v>35763</v>
      </c>
      <c r="E501" s="2" t="s">
        <v>13</v>
      </c>
      <c r="F501" t="s">
        <v>132</v>
      </c>
      <c r="G501">
        <v>187</v>
      </c>
      <c r="H501">
        <f>G501-18</f>
        <v>169</v>
      </c>
      <c r="I501">
        <v>223</v>
      </c>
      <c r="J501" t="s">
        <v>342</v>
      </c>
      <c r="N501">
        <v>50</v>
      </c>
      <c r="O501">
        <f>11+5+50</f>
        <v>66</v>
      </c>
      <c r="P501">
        <f>O501+I501</f>
        <v>289</v>
      </c>
      <c r="Q501" t="s">
        <v>343</v>
      </c>
    </row>
    <row r="502" spans="1:17" x14ac:dyDescent="0.45">
      <c r="A502">
        <v>14</v>
      </c>
      <c r="B502">
        <v>728</v>
      </c>
      <c r="C502" s="1">
        <v>35764</v>
      </c>
      <c r="D502" s="1">
        <v>35770</v>
      </c>
      <c r="E502" s="2" t="s">
        <v>13</v>
      </c>
      <c r="F502" t="s">
        <v>128</v>
      </c>
      <c r="G502">
        <v>461</v>
      </c>
    </row>
    <row r="503" spans="1:17" x14ac:dyDescent="0.45">
      <c r="A503">
        <v>14</v>
      </c>
      <c r="B503">
        <v>728</v>
      </c>
      <c r="C503" s="1">
        <v>35764</v>
      </c>
      <c r="D503" s="1">
        <v>35770</v>
      </c>
      <c r="E503" s="2" t="s">
        <v>13</v>
      </c>
      <c r="F503" t="s">
        <v>129</v>
      </c>
      <c r="G503">
        <v>432</v>
      </c>
    </row>
    <row r="504" spans="1:17" x14ac:dyDescent="0.45">
      <c r="A504">
        <v>14</v>
      </c>
      <c r="B504">
        <v>728</v>
      </c>
      <c r="C504" s="1">
        <v>35764</v>
      </c>
      <c r="D504" s="1">
        <v>35770</v>
      </c>
      <c r="E504" s="2" t="s">
        <v>13</v>
      </c>
      <c r="F504" t="s">
        <v>131</v>
      </c>
      <c r="G504">
        <v>77</v>
      </c>
    </row>
    <row r="505" spans="1:17" x14ac:dyDescent="0.45">
      <c r="A505">
        <v>14</v>
      </c>
      <c r="B505">
        <v>728</v>
      </c>
      <c r="C505" s="1">
        <v>35764</v>
      </c>
      <c r="D505" s="1">
        <v>35770</v>
      </c>
      <c r="E505" s="2" t="s">
        <v>13</v>
      </c>
      <c r="F505" t="s">
        <v>130</v>
      </c>
      <c r="G505">
        <v>0</v>
      </c>
    </row>
    <row r="506" spans="1:17" x14ac:dyDescent="0.45">
      <c r="A506">
        <v>14</v>
      </c>
      <c r="B506">
        <v>728</v>
      </c>
      <c r="C506" s="1">
        <v>35764</v>
      </c>
      <c r="D506" s="1">
        <v>35770</v>
      </c>
      <c r="E506" s="2" t="s">
        <v>13</v>
      </c>
      <c r="F506" t="s">
        <v>132</v>
      </c>
      <c r="G506">
        <v>180</v>
      </c>
      <c r="H506">
        <f>G506-17</f>
        <v>163</v>
      </c>
      <c r="I506">
        <v>214</v>
      </c>
      <c r="L506" t="s">
        <v>344</v>
      </c>
      <c r="N506">
        <v>100</v>
      </c>
      <c r="O506">
        <f>N506+30+30</f>
        <v>160</v>
      </c>
      <c r="P506">
        <f>O506+I506</f>
        <v>374</v>
      </c>
      <c r="Q506" t="s">
        <v>345</v>
      </c>
    </row>
    <row r="507" spans="1:17" x14ac:dyDescent="0.45">
      <c r="A507">
        <v>14</v>
      </c>
      <c r="B507">
        <v>729</v>
      </c>
      <c r="C507" s="1">
        <v>35771</v>
      </c>
      <c r="D507" s="1">
        <v>35777</v>
      </c>
      <c r="E507" s="2" t="s">
        <v>13</v>
      </c>
      <c r="F507" t="s">
        <v>128</v>
      </c>
      <c r="G507">
        <v>466</v>
      </c>
    </row>
    <row r="508" spans="1:17" x14ac:dyDescent="0.45">
      <c r="A508">
        <v>14</v>
      </c>
      <c r="B508">
        <v>729</v>
      </c>
      <c r="C508" s="1">
        <v>35771</v>
      </c>
      <c r="D508" s="1">
        <v>35777</v>
      </c>
      <c r="E508" s="2" t="s">
        <v>13</v>
      </c>
      <c r="F508" t="s">
        <v>129</v>
      </c>
      <c r="G508">
        <v>439</v>
      </c>
    </row>
    <row r="509" spans="1:17" x14ac:dyDescent="0.45">
      <c r="A509">
        <v>14</v>
      </c>
      <c r="B509">
        <v>729</v>
      </c>
      <c r="C509" s="1">
        <v>35771</v>
      </c>
      <c r="D509" s="1">
        <v>35777</v>
      </c>
      <c r="E509" s="2" t="s">
        <v>13</v>
      </c>
      <c r="F509" t="s">
        <v>131</v>
      </c>
      <c r="G509">
        <v>77</v>
      </c>
    </row>
    <row r="510" spans="1:17" x14ac:dyDescent="0.45">
      <c r="A510">
        <v>14</v>
      </c>
      <c r="B510">
        <v>729</v>
      </c>
      <c r="C510" s="1">
        <v>35771</v>
      </c>
      <c r="D510" s="1">
        <v>35777</v>
      </c>
      <c r="E510" s="2" t="s">
        <v>13</v>
      </c>
      <c r="F510" t="s">
        <v>130</v>
      </c>
      <c r="G510">
        <v>0</v>
      </c>
    </row>
    <row r="511" spans="1:17" x14ac:dyDescent="0.45">
      <c r="A511">
        <v>14</v>
      </c>
      <c r="B511">
        <v>729</v>
      </c>
      <c r="C511" s="1">
        <v>35771</v>
      </c>
      <c r="D511" s="1">
        <v>35777</v>
      </c>
      <c r="E511" s="2" t="s">
        <v>13</v>
      </c>
      <c r="F511" t="s">
        <v>132</v>
      </c>
      <c r="G511">
        <v>160</v>
      </c>
      <c r="H511">
        <f>G511-9</f>
        <v>151</v>
      </c>
      <c r="I511">
        <v>185</v>
      </c>
      <c r="J511" t="s">
        <v>285</v>
      </c>
      <c r="K511">
        <v>25</v>
      </c>
      <c r="L511">
        <f>30</f>
        <v>30</v>
      </c>
      <c r="Q511" t="s">
        <v>346</v>
      </c>
    </row>
    <row r="512" spans="1:17" x14ac:dyDescent="0.45">
      <c r="A512">
        <v>14</v>
      </c>
      <c r="B512">
        <v>730</v>
      </c>
      <c r="C512" s="1">
        <v>35778</v>
      </c>
      <c r="D512" s="1">
        <v>35784</v>
      </c>
      <c r="E512" s="2" t="s">
        <v>13</v>
      </c>
      <c r="F512" t="s">
        <v>128</v>
      </c>
      <c r="G512">
        <v>404</v>
      </c>
    </row>
    <row r="513" spans="1:17" x14ac:dyDescent="0.45">
      <c r="A513">
        <v>14</v>
      </c>
      <c r="B513">
        <v>730</v>
      </c>
      <c r="C513" s="1">
        <v>35778</v>
      </c>
      <c r="D513" s="1">
        <v>35784</v>
      </c>
      <c r="E513" s="2" t="s">
        <v>13</v>
      </c>
      <c r="F513" t="s">
        <v>129</v>
      </c>
      <c r="G513">
        <v>419</v>
      </c>
    </row>
    <row r="514" spans="1:17" x14ac:dyDescent="0.45">
      <c r="A514">
        <v>14</v>
      </c>
      <c r="B514">
        <v>730</v>
      </c>
      <c r="C514" s="1">
        <v>35778</v>
      </c>
      <c r="D514" s="1">
        <v>35784</v>
      </c>
      <c r="E514" s="2" t="s">
        <v>13</v>
      </c>
      <c r="F514" t="s">
        <v>131</v>
      </c>
      <c r="G514">
        <v>83</v>
      </c>
    </row>
    <row r="515" spans="1:17" x14ac:dyDescent="0.45">
      <c r="A515">
        <v>14</v>
      </c>
      <c r="B515">
        <v>730</v>
      </c>
      <c r="C515" s="1">
        <v>35778</v>
      </c>
      <c r="D515" s="1">
        <v>35784</v>
      </c>
      <c r="E515" s="2" t="s">
        <v>13</v>
      </c>
      <c r="F515" t="s">
        <v>130</v>
      </c>
      <c r="G515">
        <v>0</v>
      </c>
    </row>
    <row r="516" spans="1:17" x14ac:dyDescent="0.45">
      <c r="A516">
        <v>14</v>
      </c>
      <c r="B516">
        <v>730</v>
      </c>
      <c r="C516" s="1">
        <v>35778</v>
      </c>
      <c r="D516" s="1">
        <v>35784</v>
      </c>
      <c r="E516" s="2" t="s">
        <v>13</v>
      </c>
      <c r="F516" t="s">
        <v>132</v>
      </c>
      <c r="G516">
        <v>157</v>
      </c>
      <c r="H516">
        <f>G516-14</f>
        <v>143</v>
      </c>
      <c r="I516">
        <v>208</v>
      </c>
      <c r="J516">
        <v>15</v>
      </c>
      <c r="K516">
        <v>25</v>
      </c>
      <c r="L516" t="s">
        <v>347</v>
      </c>
      <c r="M516">
        <v>40</v>
      </c>
      <c r="N516">
        <v>100</v>
      </c>
      <c r="O516">
        <f>100+40+30+30+30+25+15</f>
        <v>270</v>
      </c>
      <c r="P516">
        <f>O516+I516</f>
        <v>478</v>
      </c>
      <c r="Q516" t="s">
        <v>348</v>
      </c>
    </row>
    <row r="517" spans="1:17" x14ac:dyDescent="0.45">
      <c r="A517">
        <v>14</v>
      </c>
      <c r="B517">
        <v>731</v>
      </c>
      <c r="C517" s="1">
        <v>35785</v>
      </c>
      <c r="D517" s="1">
        <v>35791</v>
      </c>
      <c r="E517" s="2" t="s">
        <v>13</v>
      </c>
      <c r="F517" t="s">
        <v>128</v>
      </c>
      <c r="G517">
        <v>286</v>
      </c>
    </row>
    <row r="518" spans="1:17" x14ac:dyDescent="0.45">
      <c r="A518">
        <v>14</v>
      </c>
      <c r="B518">
        <v>731</v>
      </c>
      <c r="C518" s="1">
        <v>35785</v>
      </c>
      <c r="D518" s="1">
        <v>35791</v>
      </c>
      <c r="E518" s="2" t="s">
        <v>13</v>
      </c>
      <c r="F518" t="s">
        <v>129</v>
      </c>
      <c r="G518">
        <v>334</v>
      </c>
    </row>
    <row r="519" spans="1:17" x14ac:dyDescent="0.45">
      <c r="A519">
        <v>14</v>
      </c>
      <c r="B519">
        <v>731</v>
      </c>
      <c r="C519" s="1">
        <v>35785</v>
      </c>
      <c r="D519" s="1">
        <v>35791</v>
      </c>
      <c r="E519" s="2" t="s">
        <v>13</v>
      </c>
      <c r="F519" t="s">
        <v>131</v>
      </c>
      <c r="G519">
        <v>67</v>
      </c>
    </row>
    <row r="520" spans="1:17" x14ac:dyDescent="0.45">
      <c r="A520">
        <v>14</v>
      </c>
      <c r="B520">
        <v>731</v>
      </c>
      <c r="C520" s="1">
        <v>35785</v>
      </c>
      <c r="D520" s="1">
        <v>35791</v>
      </c>
      <c r="E520" s="2" t="s">
        <v>13</v>
      </c>
      <c r="F520" t="s">
        <v>130</v>
      </c>
      <c r="G520">
        <v>1</v>
      </c>
      <c r="H520">
        <v>0</v>
      </c>
      <c r="I520">
        <v>0</v>
      </c>
    </row>
    <row r="521" spans="1:17" x14ac:dyDescent="0.45">
      <c r="A521">
        <v>14</v>
      </c>
      <c r="B521">
        <v>731</v>
      </c>
      <c r="C521" s="1">
        <v>35785</v>
      </c>
      <c r="D521" s="1">
        <v>35791</v>
      </c>
      <c r="E521" s="2" t="s">
        <v>13</v>
      </c>
      <c r="F521" t="s">
        <v>132</v>
      </c>
      <c r="G521">
        <v>110</v>
      </c>
      <c r="H521">
        <f>G521-6</f>
        <v>104</v>
      </c>
      <c r="I521">
        <v>149</v>
      </c>
      <c r="J521" t="s">
        <v>285</v>
      </c>
      <c r="L521">
        <v>32</v>
      </c>
      <c r="N521">
        <v>70</v>
      </c>
      <c r="O521">
        <f>N521+L521+15+15</f>
        <v>132</v>
      </c>
      <c r="P521">
        <f>O521+I521</f>
        <v>281</v>
      </c>
      <c r="Q521" t="s">
        <v>349</v>
      </c>
    </row>
    <row r="522" spans="1:17" x14ac:dyDescent="0.45">
      <c r="A522">
        <v>14</v>
      </c>
      <c r="B522">
        <v>732</v>
      </c>
      <c r="C522" s="1">
        <v>35792</v>
      </c>
      <c r="D522" s="1">
        <v>35798</v>
      </c>
      <c r="E522" s="2" t="s">
        <v>13</v>
      </c>
      <c r="F522" t="s">
        <v>128</v>
      </c>
      <c r="G522">
        <v>192</v>
      </c>
    </row>
    <row r="523" spans="1:17" x14ac:dyDescent="0.45">
      <c r="A523">
        <v>14</v>
      </c>
      <c r="B523">
        <v>732</v>
      </c>
      <c r="C523" s="1">
        <v>35792</v>
      </c>
      <c r="D523" s="1">
        <v>35798</v>
      </c>
      <c r="E523" s="2" t="s">
        <v>13</v>
      </c>
      <c r="F523" t="s">
        <v>129</v>
      </c>
      <c r="G523">
        <v>209</v>
      </c>
    </row>
    <row r="524" spans="1:17" x14ac:dyDescent="0.45">
      <c r="A524">
        <v>14</v>
      </c>
      <c r="B524">
        <v>732</v>
      </c>
      <c r="C524" s="1">
        <v>35792</v>
      </c>
      <c r="D524" s="1">
        <v>35798</v>
      </c>
      <c r="E524" s="2" t="s">
        <v>13</v>
      </c>
      <c r="F524" t="s">
        <v>131</v>
      </c>
      <c r="G524">
        <v>49</v>
      </c>
    </row>
    <row r="525" spans="1:17" x14ac:dyDescent="0.45">
      <c r="A525">
        <v>14</v>
      </c>
      <c r="B525">
        <v>732</v>
      </c>
      <c r="C525" s="1">
        <v>35792</v>
      </c>
      <c r="D525" s="1">
        <v>35798</v>
      </c>
      <c r="E525" s="2" t="s">
        <v>13</v>
      </c>
      <c r="F525" t="s">
        <v>130</v>
      </c>
      <c r="G525">
        <v>0</v>
      </c>
    </row>
    <row r="526" spans="1:17" x14ac:dyDescent="0.45">
      <c r="A526">
        <v>14</v>
      </c>
      <c r="B526">
        <v>732</v>
      </c>
      <c r="C526" s="1">
        <v>35792</v>
      </c>
      <c r="D526" s="1">
        <v>35798</v>
      </c>
      <c r="E526" s="2" t="s">
        <v>13</v>
      </c>
      <c r="F526" t="s">
        <v>132</v>
      </c>
      <c r="G526">
        <v>40</v>
      </c>
      <c r="H526">
        <f>G526-4</f>
        <v>36</v>
      </c>
      <c r="I526">
        <v>55</v>
      </c>
      <c r="N526">
        <v>50</v>
      </c>
      <c r="O526">
        <f>N526</f>
        <v>50</v>
      </c>
      <c r="P526">
        <f>O526+I526</f>
        <v>105</v>
      </c>
      <c r="Q526" t="s">
        <v>350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90" workbookViewId="0">
      <pane ySplit="1" topLeftCell="A2" activePane="bottomLeft" state="frozen"/>
      <selection pane="bottomLeft" activeCell="A2" sqref="A2"/>
    </sheetView>
  </sheetViews>
  <sheetFormatPr baseColWidth="10" defaultRowHeight="14.25" x14ac:dyDescent="0.45"/>
  <cols>
    <col min="6" max="6" width="12.265625" bestFit="1" customWidth="1"/>
    <col min="7" max="7" width="12.265625" customWidth="1"/>
    <col min="9" max="9" width="5.19921875" customWidth="1"/>
    <col min="10" max="10" width="19.59765625" customWidth="1"/>
    <col min="11" max="12" width="8.33203125" customWidth="1"/>
    <col min="13" max="13" width="6.53125" customWidth="1"/>
    <col min="14" max="14" width="11.86328125" customWidth="1"/>
    <col min="15" max="15" width="14.73046875" customWidth="1"/>
    <col min="18" max="18" width="13.33203125" bestFit="1" customWidth="1"/>
  </cols>
  <sheetData>
    <row r="1" spans="1:19" x14ac:dyDescent="0.4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</v>
      </c>
      <c r="G1" t="s">
        <v>1</v>
      </c>
      <c r="H1" t="s">
        <v>12</v>
      </c>
      <c r="I1" t="s">
        <v>6</v>
      </c>
      <c r="J1" t="s">
        <v>4</v>
      </c>
      <c r="K1" t="s">
        <v>3</v>
      </c>
      <c r="L1" t="s">
        <v>95</v>
      </c>
      <c r="M1" t="s">
        <v>57</v>
      </c>
      <c r="N1" t="s">
        <v>5</v>
      </c>
      <c r="O1" t="s">
        <v>26</v>
      </c>
      <c r="P1" t="s">
        <v>27</v>
      </c>
      <c r="Q1" t="s">
        <v>29</v>
      </c>
      <c r="R1" t="s">
        <v>18</v>
      </c>
      <c r="S1" t="s">
        <v>56</v>
      </c>
    </row>
    <row r="2" spans="1:19" x14ac:dyDescent="0.45">
      <c r="A2">
        <v>1</v>
      </c>
      <c r="B2">
        <v>13</v>
      </c>
      <c r="C2">
        <v>628</v>
      </c>
      <c r="D2" s="1">
        <v>35064</v>
      </c>
      <c r="E2" s="1">
        <v>35070</v>
      </c>
      <c r="F2" s="2" t="s">
        <v>13</v>
      </c>
      <c r="G2" s="2">
        <v>1</v>
      </c>
      <c r="H2" s="2" t="s">
        <v>11</v>
      </c>
      <c r="I2" t="s">
        <v>14</v>
      </c>
      <c r="J2" s="2" t="s">
        <v>15</v>
      </c>
      <c r="K2" s="2" t="s">
        <v>16</v>
      </c>
      <c r="L2" s="2"/>
      <c r="M2" s="2" t="s">
        <v>17</v>
      </c>
      <c r="N2" s="2" t="s">
        <v>20</v>
      </c>
      <c r="O2" s="2"/>
      <c r="P2" s="2"/>
      <c r="Q2" s="2"/>
      <c r="R2" s="2" t="s">
        <v>19</v>
      </c>
    </row>
    <row r="3" spans="1:19" x14ac:dyDescent="0.45">
      <c r="A3">
        <v>2</v>
      </c>
      <c r="H3" t="s">
        <v>11</v>
      </c>
      <c r="J3" t="s">
        <v>21</v>
      </c>
      <c r="K3">
        <v>1</v>
      </c>
      <c r="M3" t="s">
        <v>17</v>
      </c>
      <c r="N3" t="s">
        <v>22</v>
      </c>
      <c r="R3">
        <v>780853</v>
      </c>
    </row>
    <row r="4" spans="1:19" x14ac:dyDescent="0.45">
      <c r="A4">
        <v>3</v>
      </c>
      <c r="H4" t="s">
        <v>11</v>
      </c>
      <c r="J4" t="s">
        <v>21</v>
      </c>
      <c r="K4">
        <v>1</v>
      </c>
      <c r="M4" t="s">
        <v>17</v>
      </c>
      <c r="N4" t="s">
        <v>23</v>
      </c>
      <c r="R4">
        <v>629433</v>
      </c>
    </row>
    <row r="5" spans="1:19" x14ac:dyDescent="0.45">
      <c r="A5">
        <v>4</v>
      </c>
      <c r="H5" t="s">
        <v>11</v>
      </c>
      <c r="I5" t="s">
        <v>14</v>
      </c>
      <c r="J5" t="s">
        <v>30</v>
      </c>
      <c r="K5" t="s">
        <v>16</v>
      </c>
      <c r="M5" t="s">
        <v>17</v>
      </c>
      <c r="N5" t="s">
        <v>25</v>
      </c>
      <c r="O5" t="s">
        <v>28</v>
      </c>
      <c r="P5">
        <v>1391</v>
      </c>
      <c r="Q5">
        <v>203</v>
      </c>
    </row>
    <row r="6" spans="1:19" x14ac:dyDescent="0.45">
      <c r="A6">
        <v>5</v>
      </c>
      <c r="H6" t="s">
        <v>11</v>
      </c>
      <c r="I6" t="s">
        <v>11</v>
      </c>
      <c r="J6" t="s">
        <v>31</v>
      </c>
      <c r="K6">
        <v>18</v>
      </c>
      <c r="M6" t="s">
        <v>17</v>
      </c>
      <c r="N6" t="s">
        <v>32</v>
      </c>
      <c r="O6" t="s">
        <v>28</v>
      </c>
      <c r="P6">
        <v>1391</v>
      </c>
      <c r="Q6">
        <v>203</v>
      </c>
    </row>
    <row r="7" spans="1:19" x14ac:dyDescent="0.45">
      <c r="A7">
        <v>6</v>
      </c>
      <c r="H7" t="s">
        <v>11</v>
      </c>
      <c r="N7" t="s">
        <v>33</v>
      </c>
      <c r="O7" t="s">
        <v>34</v>
      </c>
      <c r="P7">
        <v>1320</v>
      </c>
    </row>
    <row r="8" spans="1:19" x14ac:dyDescent="0.45">
      <c r="A8">
        <v>7</v>
      </c>
      <c r="H8" t="s">
        <v>11</v>
      </c>
      <c r="I8" t="s">
        <v>11</v>
      </c>
      <c r="J8" t="s">
        <v>35</v>
      </c>
      <c r="M8" t="s">
        <v>17</v>
      </c>
      <c r="N8" t="s">
        <v>36</v>
      </c>
      <c r="R8">
        <v>691943</v>
      </c>
    </row>
    <row r="9" spans="1:19" x14ac:dyDescent="0.45">
      <c r="A9">
        <v>8</v>
      </c>
      <c r="H9" t="s">
        <v>11</v>
      </c>
      <c r="I9" t="s">
        <v>14</v>
      </c>
      <c r="J9" t="s">
        <v>37</v>
      </c>
      <c r="K9" t="s">
        <v>16</v>
      </c>
      <c r="M9" t="s">
        <v>17</v>
      </c>
      <c r="N9" t="s">
        <v>38</v>
      </c>
      <c r="R9">
        <v>634929</v>
      </c>
    </row>
    <row r="10" spans="1:19" x14ac:dyDescent="0.45">
      <c r="A10">
        <v>9</v>
      </c>
      <c r="H10" t="s">
        <v>11</v>
      </c>
      <c r="J10" t="s">
        <v>39</v>
      </c>
      <c r="M10" t="s">
        <v>17</v>
      </c>
      <c r="N10" t="s">
        <v>40</v>
      </c>
      <c r="R10" t="s">
        <v>41</v>
      </c>
    </row>
    <row r="11" spans="1:19" x14ac:dyDescent="0.45">
      <c r="A11">
        <v>10</v>
      </c>
      <c r="H11" t="s">
        <v>11</v>
      </c>
      <c r="J11" t="s">
        <v>42</v>
      </c>
      <c r="M11" t="s">
        <v>24</v>
      </c>
      <c r="N11" t="s">
        <v>43</v>
      </c>
      <c r="R11">
        <v>495108</v>
      </c>
    </row>
    <row r="12" spans="1:19" x14ac:dyDescent="0.45">
      <c r="A12">
        <v>11</v>
      </c>
      <c r="H12" t="s">
        <v>11</v>
      </c>
      <c r="J12" t="s">
        <v>44</v>
      </c>
      <c r="M12" t="s">
        <v>24</v>
      </c>
      <c r="N12" t="s">
        <v>45</v>
      </c>
      <c r="R12">
        <v>495108</v>
      </c>
    </row>
    <row r="13" spans="1:19" x14ac:dyDescent="0.45">
      <c r="A13">
        <v>12</v>
      </c>
      <c r="H13" t="s">
        <v>11</v>
      </c>
      <c r="I13" t="s">
        <v>11</v>
      </c>
      <c r="J13" t="s">
        <v>47</v>
      </c>
      <c r="K13">
        <v>1</v>
      </c>
      <c r="M13" t="s">
        <v>17</v>
      </c>
      <c r="N13" t="s">
        <v>46</v>
      </c>
    </row>
    <row r="14" spans="1:19" x14ac:dyDescent="0.45">
      <c r="A14">
        <v>13</v>
      </c>
      <c r="H14" t="s">
        <v>11</v>
      </c>
      <c r="I14" t="s">
        <v>11</v>
      </c>
      <c r="J14" t="s">
        <v>48</v>
      </c>
      <c r="K14">
        <v>1</v>
      </c>
      <c r="M14" t="s">
        <v>24</v>
      </c>
      <c r="N14" t="s">
        <v>49</v>
      </c>
      <c r="S14">
        <v>6305</v>
      </c>
    </row>
    <row r="15" spans="1:19" x14ac:dyDescent="0.45">
      <c r="A15">
        <v>14</v>
      </c>
      <c r="H15" t="s">
        <v>11</v>
      </c>
      <c r="I15" t="s">
        <v>11</v>
      </c>
      <c r="J15" t="s">
        <v>48</v>
      </c>
      <c r="K15">
        <v>1</v>
      </c>
      <c r="M15" t="s">
        <v>17</v>
      </c>
      <c r="N15" t="s">
        <v>50</v>
      </c>
      <c r="O15" t="s">
        <v>51</v>
      </c>
      <c r="P15">
        <v>1986</v>
      </c>
    </row>
    <row r="16" spans="1:19" x14ac:dyDescent="0.45">
      <c r="A16">
        <v>15</v>
      </c>
      <c r="H16" t="s">
        <v>11</v>
      </c>
      <c r="I16" t="s">
        <v>11</v>
      </c>
      <c r="J16" t="s">
        <v>52</v>
      </c>
      <c r="K16">
        <v>1</v>
      </c>
      <c r="M16" t="s">
        <v>24</v>
      </c>
      <c r="N16" t="s">
        <v>53</v>
      </c>
      <c r="O16" t="s">
        <v>54</v>
      </c>
      <c r="P16">
        <v>1341</v>
      </c>
      <c r="Q16">
        <v>502</v>
      </c>
    </row>
    <row r="17" spans="1:19" x14ac:dyDescent="0.45">
      <c r="A17">
        <v>16</v>
      </c>
      <c r="H17" t="s">
        <v>11</v>
      </c>
      <c r="J17" t="s">
        <v>55</v>
      </c>
      <c r="K17">
        <v>1</v>
      </c>
      <c r="M17" t="s">
        <v>24</v>
      </c>
      <c r="S17">
        <v>105</v>
      </c>
    </row>
    <row r="18" spans="1:19" x14ac:dyDescent="0.45">
      <c r="A18">
        <v>17</v>
      </c>
      <c r="H18" t="s">
        <v>11</v>
      </c>
      <c r="I18" t="s">
        <v>11</v>
      </c>
      <c r="J18" t="s">
        <v>58</v>
      </c>
      <c r="N18" t="s">
        <v>59</v>
      </c>
      <c r="O18" t="s">
        <v>60</v>
      </c>
      <c r="P18">
        <v>1567</v>
      </c>
      <c r="R18">
        <v>403546</v>
      </c>
    </row>
    <row r="19" spans="1:19" x14ac:dyDescent="0.45">
      <c r="A19">
        <v>18</v>
      </c>
      <c r="H19" t="s">
        <v>11</v>
      </c>
      <c r="I19" t="s">
        <v>14</v>
      </c>
      <c r="J19" t="s">
        <v>61</v>
      </c>
      <c r="M19" t="s">
        <v>24</v>
      </c>
      <c r="N19" t="s">
        <v>62</v>
      </c>
      <c r="O19" t="s">
        <v>63</v>
      </c>
      <c r="P19">
        <v>1159</v>
      </c>
    </row>
    <row r="20" spans="1:19" x14ac:dyDescent="0.45">
      <c r="A20">
        <v>19</v>
      </c>
      <c r="H20" t="s">
        <v>11</v>
      </c>
      <c r="J20" t="s">
        <v>64</v>
      </c>
      <c r="M20" t="s">
        <v>17</v>
      </c>
      <c r="N20" t="s">
        <v>65</v>
      </c>
      <c r="O20" t="s">
        <v>66</v>
      </c>
      <c r="P20">
        <v>1710</v>
      </c>
      <c r="Q20">
        <v>39</v>
      </c>
    </row>
    <row r="21" spans="1:19" x14ac:dyDescent="0.45">
      <c r="A21">
        <v>20</v>
      </c>
      <c r="H21" t="s">
        <v>11</v>
      </c>
      <c r="I21" t="s">
        <v>11</v>
      </c>
      <c r="J21" t="s">
        <v>67</v>
      </c>
      <c r="K21" t="s">
        <v>16</v>
      </c>
      <c r="M21" t="s">
        <v>17</v>
      </c>
      <c r="N21" t="s">
        <v>68</v>
      </c>
      <c r="O21" t="s">
        <v>69</v>
      </c>
      <c r="P21">
        <v>1194</v>
      </c>
    </row>
    <row r="22" spans="1:19" x14ac:dyDescent="0.45">
      <c r="A22">
        <v>21</v>
      </c>
      <c r="H22" t="s">
        <v>11</v>
      </c>
      <c r="I22" t="s">
        <v>11</v>
      </c>
      <c r="J22" t="s">
        <v>70</v>
      </c>
      <c r="K22">
        <v>1</v>
      </c>
      <c r="M22" t="s">
        <v>17</v>
      </c>
      <c r="N22" t="s">
        <v>71</v>
      </c>
      <c r="R22">
        <v>906888</v>
      </c>
    </row>
    <row r="23" spans="1:19" x14ac:dyDescent="0.45">
      <c r="A23">
        <v>22</v>
      </c>
      <c r="H23" t="s">
        <v>11</v>
      </c>
      <c r="I23" t="s">
        <v>11</v>
      </c>
      <c r="J23" t="s">
        <v>72</v>
      </c>
      <c r="K23">
        <v>1</v>
      </c>
      <c r="M23" t="s">
        <v>24</v>
      </c>
      <c r="O23" t="s">
        <v>73</v>
      </c>
      <c r="P23">
        <v>2167</v>
      </c>
    </row>
    <row r="24" spans="1:19" x14ac:dyDescent="0.45">
      <c r="A24">
        <v>23</v>
      </c>
      <c r="H24" t="s">
        <v>11</v>
      </c>
      <c r="I24" t="s">
        <v>74</v>
      </c>
      <c r="J24" t="s">
        <v>75</v>
      </c>
      <c r="K24">
        <v>1</v>
      </c>
      <c r="M24" t="s">
        <v>17</v>
      </c>
      <c r="N24" t="s">
        <v>76</v>
      </c>
      <c r="R24">
        <v>425973</v>
      </c>
    </row>
    <row r="25" spans="1:19" x14ac:dyDescent="0.45">
      <c r="A25">
        <v>24</v>
      </c>
      <c r="H25" t="s">
        <v>74</v>
      </c>
      <c r="I25" t="s">
        <v>74</v>
      </c>
      <c r="J25" t="s">
        <v>77</v>
      </c>
      <c r="K25">
        <v>1</v>
      </c>
      <c r="M25" t="s">
        <v>17</v>
      </c>
      <c r="O25" t="s">
        <v>78</v>
      </c>
      <c r="P25">
        <v>4641</v>
      </c>
    </row>
    <row r="26" spans="1:19" x14ac:dyDescent="0.45">
      <c r="A26">
        <v>25</v>
      </c>
      <c r="H26" t="s">
        <v>74</v>
      </c>
      <c r="I26" t="s">
        <v>74</v>
      </c>
      <c r="J26" t="s">
        <v>79</v>
      </c>
      <c r="K26">
        <v>1</v>
      </c>
      <c r="M26" t="s">
        <v>17</v>
      </c>
      <c r="N26" t="s">
        <v>80</v>
      </c>
      <c r="O26" t="s">
        <v>81</v>
      </c>
      <c r="P26">
        <v>2161</v>
      </c>
    </row>
    <row r="27" spans="1:19" x14ac:dyDescent="0.45">
      <c r="A27">
        <v>26</v>
      </c>
      <c r="H27" t="s">
        <v>74</v>
      </c>
      <c r="I27" t="s">
        <v>74</v>
      </c>
      <c r="J27" t="s">
        <v>82</v>
      </c>
      <c r="K27">
        <v>1</v>
      </c>
      <c r="M27" t="s">
        <v>17</v>
      </c>
      <c r="R27">
        <v>410996</v>
      </c>
    </row>
    <row r="28" spans="1:19" x14ac:dyDescent="0.45">
      <c r="A28">
        <v>27</v>
      </c>
      <c r="H28" t="s">
        <v>74</v>
      </c>
      <c r="J28" t="s">
        <v>85</v>
      </c>
      <c r="M28" t="s">
        <v>17</v>
      </c>
      <c r="N28" t="s">
        <v>83</v>
      </c>
      <c r="R28">
        <v>426071</v>
      </c>
    </row>
    <row r="29" spans="1:19" x14ac:dyDescent="0.45">
      <c r="A29">
        <v>28</v>
      </c>
      <c r="H29" t="s">
        <v>74</v>
      </c>
      <c r="J29" t="s">
        <v>37</v>
      </c>
      <c r="M29" t="s">
        <v>17</v>
      </c>
      <c r="N29" t="s">
        <v>84</v>
      </c>
      <c r="R29">
        <v>526568</v>
      </c>
    </row>
    <row r="30" spans="1:19" x14ac:dyDescent="0.45">
      <c r="A30">
        <v>29</v>
      </c>
      <c r="H30" t="s">
        <v>74</v>
      </c>
      <c r="J30" t="s">
        <v>85</v>
      </c>
      <c r="N30" t="s">
        <v>86</v>
      </c>
      <c r="R30">
        <v>610224</v>
      </c>
    </row>
    <row r="31" spans="1:19" x14ac:dyDescent="0.45">
      <c r="A31">
        <v>30</v>
      </c>
      <c r="H31" t="s">
        <v>74</v>
      </c>
      <c r="J31" t="s">
        <v>87</v>
      </c>
      <c r="N31" t="s">
        <v>88</v>
      </c>
      <c r="O31" t="s">
        <v>51</v>
      </c>
      <c r="P31">
        <v>1146</v>
      </c>
    </row>
    <row r="32" spans="1:19" x14ac:dyDescent="0.45">
      <c r="A32">
        <v>31</v>
      </c>
      <c r="H32" t="s">
        <v>74</v>
      </c>
      <c r="I32" t="s">
        <v>74</v>
      </c>
      <c r="J32" t="s">
        <v>89</v>
      </c>
      <c r="K32">
        <v>1</v>
      </c>
      <c r="M32" t="s">
        <v>17</v>
      </c>
      <c r="N32" t="s">
        <v>90</v>
      </c>
      <c r="O32" t="s">
        <v>91</v>
      </c>
      <c r="P32">
        <v>2102</v>
      </c>
    </row>
    <row r="33" spans="1:18" x14ac:dyDescent="0.45">
      <c r="A33">
        <v>32</v>
      </c>
      <c r="H33" t="s">
        <v>74</v>
      </c>
      <c r="I33" t="s">
        <v>74</v>
      </c>
      <c r="J33" t="s">
        <v>92</v>
      </c>
      <c r="K33" t="s">
        <v>16</v>
      </c>
      <c r="L33" t="s">
        <v>24</v>
      </c>
      <c r="M33" t="s">
        <v>24</v>
      </c>
      <c r="N33" t="s">
        <v>90</v>
      </c>
      <c r="R33" t="s">
        <v>93</v>
      </c>
    </row>
    <row r="34" spans="1:18" x14ac:dyDescent="0.45">
      <c r="A34">
        <v>33</v>
      </c>
      <c r="H34" t="s">
        <v>74</v>
      </c>
      <c r="I34" t="s">
        <v>74</v>
      </c>
      <c r="J34" t="s">
        <v>94</v>
      </c>
      <c r="L34" t="s">
        <v>24</v>
      </c>
      <c r="M34" t="s">
        <v>17</v>
      </c>
      <c r="N34" t="s">
        <v>96</v>
      </c>
      <c r="O34" t="s">
        <v>97</v>
      </c>
      <c r="P34">
        <v>2789</v>
      </c>
      <c r="R34" t="s">
        <v>98</v>
      </c>
    </row>
    <row r="35" spans="1:18" x14ac:dyDescent="0.45">
      <c r="A35">
        <v>34</v>
      </c>
      <c r="H35" t="s">
        <v>74</v>
      </c>
      <c r="I35" t="s">
        <v>74</v>
      </c>
      <c r="J35" t="s">
        <v>99</v>
      </c>
      <c r="M35" t="s">
        <v>24</v>
      </c>
      <c r="N35" t="s">
        <v>100</v>
      </c>
      <c r="O35" t="s">
        <v>101</v>
      </c>
      <c r="P35">
        <v>1509</v>
      </c>
    </row>
    <row r="36" spans="1:18" x14ac:dyDescent="0.45">
      <c r="A36">
        <v>35</v>
      </c>
      <c r="H36" t="s">
        <v>74</v>
      </c>
      <c r="I36" t="s">
        <v>74</v>
      </c>
      <c r="J36" t="s">
        <v>102</v>
      </c>
      <c r="R36">
        <v>495108</v>
      </c>
    </row>
    <row r="37" spans="1:18" x14ac:dyDescent="0.45">
      <c r="A37">
        <v>36</v>
      </c>
      <c r="H37" t="s">
        <v>74</v>
      </c>
      <c r="I37" t="s">
        <v>74</v>
      </c>
      <c r="J37" t="s">
        <v>103</v>
      </c>
      <c r="L37" t="s">
        <v>24</v>
      </c>
      <c r="M37" t="s">
        <v>17</v>
      </c>
      <c r="N37" t="s">
        <v>104</v>
      </c>
      <c r="R37">
        <v>714826</v>
      </c>
    </row>
    <row r="38" spans="1:18" x14ac:dyDescent="0.45">
      <c r="A38">
        <v>37</v>
      </c>
      <c r="H38" t="s">
        <v>74</v>
      </c>
      <c r="I38" t="s">
        <v>74</v>
      </c>
      <c r="J38" t="s">
        <v>105</v>
      </c>
      <c r="K38">
        <v>1</v>
      </c>
      <c r="L38" t="s">
        <v>17</v>
      </c>
      <c r="M38" t="s">
        <v>24</v>
      </c>
      <c r="N38" t="s">
        <v>106</v>
      </c>
      <c r="O38" t="s">
        <v>107</v>
      </c>
      <c r="P38">
        <v>1206</v>
      </c>
    </row>
    <row r="39" spans="1:18" x14ac:dyDescent="0.45">
      <c r="A39">
        <v>38</v>
      </c>
      <c r="H39" t="s">
        <v>74</v>
      </c>
      <c r="I39" t="s">
        <v>74</v>
      </c>
      <c r="J39" t="s">
        <v>108</v>
      </c>
      <c r="L39" t="s">
        <v>17</v>
      </c>
      <c r="M39" t="s">
        <v>24</v>
      </c>
      <c r="N39" t="s">
        <v>109</v>
      </c>
      <c r="O39" t="s">
        <v>110</v>
      </c>
      <c r="P39">
        <v>4180</v>
      </c>
    </row>
    <row r="40" spans="1:18" x14ac:dyDescent="0.45">
      <c r="A40">
        <v>39</v>
      </c>
      <c r="H40" t="s">
        <v>74</v>
      </c>
      <c r="I40" t="s">
        <v>74</v>
      </c>
      <c r="J40" t="s">
        <v>99</v>
      </c>
      <c r="L40" t="s">
        <v>17</v>
      </c>
      <c r="M40" t="s">
        <v>17</v>
      </c>
      <c r="N40" t="s">
        <v>111</v>
      </c>
      <c r="O40" t="s">
        <v>112</v>
      </c>
      <c r="P40">
        <v>1718</v>
      </c>
    </row>
    <row r="41" spans="1:18" x14ac:dyDescent="0.45">
      <c r="H41" t="s">
        <v>74</v>
      </c>
      <c r="I41" t="s">
        <v>113</v>
      </c>
      <c r="J41" t="s">
        <v>114</v>
      </c>
      <c r="L41" t="s">
        <v>17</v>
      </c>
      <c r="M41" t="s">
        <v>17</v>
      </c>
      <c r="N41" t="s">
        <v>115</v>
      </c>
      <c r="R41">
        <v>426071</v>
      </c>
    </row>
    <row r="42" spans="1:18" x14ac:dyDescent="0.45">
      <c r="H42" t="s">
        <v>74</v>
      </c>
      <c r="I42" t="s">
        <v>74</v>
      </c>
      <c r="J42" t="s">
        <v>116</v>
      </c>
      <c r="L42" t="s">
        <v>17</v>
      </c>
      <c r="M42" t="s">
        <v>117</v>
      </c>
      <c r="N42" t="s">
        <v>118</v>
      </c>
      <c r="O42" t="s">
        <v>119</v>
      </c>
      <c r="P42">
        <v>3779</v>
      </c>
    </row>
    <row r="43" spans="1:18" x14ac:dyDescent="0.45">
      <c r="H43" t="s">
        <v>74</v>
      </c>
      <c r="I43" t="s">
        <v>113</v>
      </c>
      <c r="J43" t="s">
        <v>120</v>
      </c>
      <c r="L43" t="s">
        <v>17</v>
      </c>
      <c r="M43" t="s">
        <v>117</v>
      </c>
      <c r="N43" t="s">
        <v>121</v>
      </c>
      <c r="R43">
        <v>292084</v>
      </c>
    </row>
    <row r="44" spans="1:18" x14ac:dyDescent="0.45">
      <c r="H44" t="s">
        <v>74</v>
      </c>
      <c r="J44" t="s">
        <v>122</v>
      </c>
      <c r="L44" t="s">
        <v>17</v>
      </c>
      <c r="M44" t="s">
        <v>117</v>
      </c>
      <c r="N44" t="s">
        <v>123</v>
      </c>
      <c r="R44" t="s"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obs</vt:lpstr>
      <vt:lpstr>ausentes</vt:lpstr>
      <vt:lpstr>avisos_puestos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2019-01-14T18:45:04Z</dcterms:created>
  <dcterms:modified xsi:type="dcterms:W3CDTF">2019-06-02T15:26:59Z</dcterms:modified>
</cp:coreProperties>
</file>