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tr\PythonProject\datasets\"/>
    </mc:Choice>
  </mc:AlternateContent>
  <xr:revisionPtr revIDLastSave="0" documentId="13_ncr:1_{B92CB01E-ADA6-429F-AAB1-DA23A0AE47FE}" xr6:coauthVersionLast="47" xr6:coauthVersionMax="47" xr10:uidLastSave="{00000000-0000-0000-0000-000000000000}"/>
  <bookViews>
    <workbookView xWindow="340" yWindow="390" windowWidth="19200" windowHeight="10060" tabRatio="887" xr2:uid="{00000000-000D-0000-FFFF-FFFF00000000}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69" i="13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I26" i="14" l="1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<sst xmlns="http://schemas.openxmlformats.org/spreadsheetml/2006/main" count="407" uniqueCount="232">
  <si>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</si>
  <si>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</si>
  <si>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</si>
  <si>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</si>
  <si>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</si>
  <si>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</si>
  <si>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</si>
  <si>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</si>
  <si>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</si>
  <si>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</si>
  <si>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</si>
  <si>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</si>
  <si>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</si>
  <si>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</si>
  <si>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</si>
  <si>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</si>
  <si>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</si>
  <si>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</si>
  <si>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</si>
  <si>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</si>
  <si>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</si>
  <si>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</si>
  <si>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</si>
  <si>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</si>
  <si>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</si>
  <si>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</si>
  <si>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</si>
  <si>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</si>
  <si>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</si>
  <si>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</si>
  <si>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</si>
  <si>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</si>
  <si>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</si>
  <si>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</si>
  <si>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</si>
  <si>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</si>
  <si>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</si>
  <si>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</si>
  <si>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</si>
  <si>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</si>
  <si>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</si>
  <si>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</si>
  <si>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</si>
  <si>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</si>
  <si>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</si>
  <si>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</si>
  <si>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</si>
  <si>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</si>
  <si>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</si>
  <si>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</si>
  <si>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</si>
  <si>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</si>
  <si>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</si>
  <si>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</si>
  <si>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</si>
  <si>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</si>
  <si>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</si>
  <si>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</si>
  <si>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</si>
  <si>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</si>
  <si>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</si>
  <si>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</si>
  <si>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</si>
  <si>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</si>
  <si>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</si>
  <si>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</si>
  <si>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</si>
  <si>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</si>
  <si>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</si>
  <si>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</si>
  <si>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</si>
  <si>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</si>
  <si>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</si>
  <si>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</si>
  <si>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</si>
  <si>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</si>
  <si>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</si>
  <si>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</si>
  <si>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</si>
  <si>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</si>
  <si>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</si>
  <si>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</si>
  <si>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</si>
  <si>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</si>
  <si>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</si>
  <si>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</si>
  <si>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</si>
  <si>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</si>
  <si>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</si>
  <si>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</si>
  <si>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</si>
  <si>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</si>
  <si>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</si>
  <si>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</si>
  <si>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</si>
  <si>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</si>
  <si>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</si>
  <si>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</si>
  <si>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</si>
  <si>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</si>
  <si>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</si>
  <si>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</si>
  <si>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</si>
  <si>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</si>
  <si>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</si>
  <si>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</si>
  <si>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</si>
  <si>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</si>
  <si>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</si>
  <si>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</si>
  <si>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</si>
  <si>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</si>
  <si>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</si>
  <si>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</si>
  <si>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</si>
  <si>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</si>
  <si>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</si>
  <si>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</si>
  <si>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</si>
  <si>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</si>
  <si>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</si>
  <si>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</si>
  <si>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</si>
  <si>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</si>
  <si>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</si>
  <si>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</si>
  <si>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</si>
  <si>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</si>
  <si>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</si>
  <si>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</si>
  <si>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</si>
  <si>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</si>
  <si>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</si>
  <si>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</si>
  <si>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</si>
  <si>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</si>
  <si>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</si>
  <si>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</si>
  <si>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</si>
  <si>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</si>
  <si>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</si>
  <si>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</si>
  <si>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</si>
  <si>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</si>
  <si>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</si>
  <si>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</si>
  <si>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</si>
  <si>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</si>
  <si>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</si>
  <si>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</si>
  <si>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</si>
  <si>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</si>
  <si>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</si>
  <si>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</si>
  <si>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</si>
  <si>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</si>
  <si>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</si>
  <si>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</si>
  <si>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</si>
  <si>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</si>
  <si>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</si>
  <si>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</si>
  <si>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</si>
  <si>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</si>
  <si>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</si>
  <si>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</si>
  <si>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</si>
  <si>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</si>
  <si>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</si>
  <si>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</si>
  <si>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</si>
  <si>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</si>
  <si>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</si>
  <si>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</si>
  <si>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</si>
  <si>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</si>
  <si>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</si>
  <si>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</si>
  <si>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</si>
  <si>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</si>
  <si>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</si>
  <si>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</si>
  <si>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</si>
  <si>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</si>
  <si>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</si>
  <si>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</si>
  <si>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</si>
  <si>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</si>
  <si>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</si>
  <si>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</si>
  <si>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</si>
  <si>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</si>
  <si>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</si>
  <si>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</si>
  <si>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</si>
  <si>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</si>
  <si>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</si>
  <si>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</si>
  <si>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</si>
  <si>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</si>
  <si>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</si>
  <si>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</si>
  <si>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</si>
  <si>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</si>
  <si>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</si>
  <si>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</si>
  <si>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</si>
  <si>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</si>
  <si>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</si>
  <si>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</si>
  <si>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</si>
  <si>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</si>
  <si>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</si>
  <si>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</si>
  <si>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</si>
  <si>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</si>
  <si>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</si>
  <si>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</si>
  <si>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</si>
  <si>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</si>
  <si>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</si>
  <si>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</si>
  <si>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</si>
  <si>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</si>
  <si>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</si>
  <si>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KB08_FC1-1</t>
  </si>
  <si>
    <t>Sample Name</t>
  </si>
  <si>
    <t>KB07 FC 1 1 Dez2019</t>
  </si>
  <si>
    <t>Campain</t>
  </si>
  <si>
    <t>Dez2019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</si>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</sst>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90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4" fontId="1" fillId="0" borderId="0" xfId="10" applyNumberFormat="1"/>
    <xf numFmtId="14" fontId="1" fillId="0" borderId="0" xfId="10" applyNumberFormat="1" applyAlignment="1">
      <alignment horizontal="right"/>
    </xf>
    <xf numFmtId="0" fontId="4" fillId="0" borderId="51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center" wrapText="1"/>
    </xf>
    <xf numFmtId="167" fontId="7" fillId="0" borderId="0" xfId="3" applyNumberFormat="1" applyFont="1" applyFill="1" applyBorder="1" applyAlignment="1">
      <alignment horizontal="center"/>
    </xf>
    <xf numFmtId="167" fontId="7" fillId="0" borderId="0" xfId="3" applyNumberFormat="1" applyFont="1" applyAlignment="1">
      <alignment horizontal="center"/>
    </xf>
    <xf numFmtId="167" fontId="8" fillId="0" borderId="0" xfId="3" applyNumberFormat="1" applyFont="1" applyAlignment="1">
      <alignment horizontal="center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</cellXfs>
  <cellStyles count="11">
    <cellStyle name="Normal" xfId="0" builtinId="0"/>
    <cellStyle name="Normal 2" xfId="7" xr:uid="{00000000-0005-0000-0000-000001000000}"/>
    <cellStyle name="Normal 3" xfId="4" xr:uid="{00000000-0005-0000-0000-000002000000}"/>
    <cellStyle name="Normal 4" xfId="9" xr:uid="{00000000-0005-0000-0000-000003000000}"/>
    <cellStyle name="Normal 5" xfId="10" xr:uid="{00000000-0005-0000-0000-000004000000}"/>
    <cellStyle name="Percent" xfId="1" builtinId="5"/>
    <cellStyle name="Percent 2" xfId="8" xr:uid="{00000000-0005-0000-0000-000006000000}"/>
    <cellStyle name="Prozent 2" xfId="6" xr:uid="{00000000-0005-0000-0000-000007000000}"/>
    <cellStyle name="Standard 2" xfId="2" xr:uid="{00000000-0005-0000-0000-000008000000}"/>
    <cellStyle name="Standard 2 2" xfId="5" xr:uid="{00000000-0005-0000-0000-000009000000}"/>
    <cellStyle name="Standard 3" xfId="3" xr:uid="{00000000-0005-0000-0000-00000A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0.59741423451100872</c:v>
                </c:pt>
                <c:pt idx="3">
                  <c:v>0.37916026625704047</c:v>
                </c:pt>
                <c:pt idx="4">
                  <c:v>0.26715309779825908</c:v>
                </c:pt>
                <c:pt idx="5">
                  <c:v>0.19047619047619047</c:v>
                </c:pt>
                <c:pt idx="6">
                  <c:v>0.13556067588325652</c:v>
                </c:pt>
                <c:pt idx="7">
                  <c:v>0.10445468509984637</c:v>
                </c:pt>
                <c:pt idx="8">
                  <c:v>9.2421915002560154E-2</c:v>
                </c:pt>
                <c:pt idx="9">
                  <c:v>8.7429595494111612E-2</c:v>
                </c:pt>
                <c:pt idx="10">
                  <c:v>5.8243727598566303E-2</c:v>
                </c:pt>
                <c:pt idx="11">
                  <c:v>1.3696876600102405E-2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3.7731756962760869E-2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"/>
  <sheetViews>
    <sheetView tabSelected="1" zoomScale="55" zoomScaleNormal="55" workbookViewId="0">
      <selection activeCell="J14" sqref="J14"/>
    </sheetView>
  </sheetViews>
  <sheetFormatPr defaultColWidth="9.08984375" defaultRowHeight="10.5" x14ac:dyDescent="0.25"/>
  <cols>
    <col min="1" max="1" width="5.08984375" style="253" customWidth="1"/>
    <col min="2" max="2" width="30.453125" style="253" bestFit="1" customWidth="1"/>
    <col min="3" max="3" width="15.6328125" style="254" customWidth="1"/>
    <col min="4" max="8" width="15.6328125" style="253" customWidth="1"/>
    <col min="9" max="9" width="23.90625" style="277" customWidth="1"/>
    <col min="10" max="10" width="15.6328125" style="253" customWidth="1"/>
    <col min="11" max="11" width="20.6328125" style="253" customWidth="1"/>
    <col min="12" max="16384" width="9.08984375" style="253"/>
  </cols>
  <sheetData>
    <row r="1" spans="1:11" ht="17.25" customHeight="1" thickBot="1" x14ac:dyDescent="0.3">
      <c r="D1" s="255"/>
      <c r="E1" s="256"/>
      <c r="H1" s="256"/>
      <c r="I1" s="255"/>
      <c r="J1" s="256"/>
      <c r="K1" s="255"/>
    </row>
    <row r="2" spans="1:11" ht="17.25" customHeight="1" x14ac:dyDescent="0.35">
      <c r="B2" s="257" t="s">
        <v>2</v>
      </c>
      <c r="C2" s="258" t="s">
        <v>20</v>
      </c>
      <c r="D2" s="255"/>
      <c r="E2" s="295" t="s">
        <v>198</v>
      </c>
      <c r="F2" s="295"/>
      <c r="I2" s="255"/>
      <c r="K2" s="255"/>
    </row>
    <row r="3" spans="1:11" ht="17.25" customHeight="1" thickBot="1" x14ac:dyDescent="0.4">
      <c r="B3" s="259" t="s">
        <v>3</v>
      </c>
      <c r="C3" s="367" t="s">
        <v>5</v>
      </c>
      <c r="D3" s="260"/>
      <c r="E3" s="295" t="s">
        <v>199</v>
      </c>
      <c r="F3" s="295" t="s">
        <v>200</v>
      </c>
      <c r="I3" s="386" t="s">
        <v>226</v>
      </c>
      <c r="J3" s="386" t="s">
        <v>228</v>
      </c>
      <c r="K3" s="260"/>
    </row>
    <row r="4" spans="1:11" ht="17.25" customHeight="1" x14ac:dyDescent="0.35">
      <c r="B4" s="368" t="s">
        <v>1</v>
      </c>
      <c r="C4" s="369">
        <v>44330</v>
      </c>
      <c r="D4" s="260"/>
      <c r="E4" s="295"/>
      <c r="F4" s="295"/>
      <c r="I4" s="386" t="s">
        <v>227</v>
      </c>
      <c r="J4" s="386" t="s">
        <v>229</v>
      </c>
      <c r="K4" s="260"/>
    </row>
    <row r="5" spans="1:11" ht="17.25" customHeight="1" x14ac:dyDescent="0.35">
      <c r="B5" s="370" t="s">
        <v>42</v>
      </c>
      <c r="C5" s="371"/>
      <c r="D5" s="260"/>
      <c r="E5" s="295"/>
      <c r="F5" s="295"/>
      <c r="I5" s="387" t="s">
        <v>230</v>
      </c>
      <c r="J5" s="387" t="s">
        <v>231</v>
      </c>
      <c r="K5" s="260"/>
    </row>
    <row r="6" spans="1:11" ht="17.25" customHeight="1" x14ac:dyDescent="0.35">
      <c r="B6" s="298" t="s">
        <v>201</v>
      </c>
      <c r="C6" s="372"/>
      <c r="D6" s="372"/>
      <c r="E6" s="297"/>
      <c r="F6" s="1"/>
      <c r="G6" s="1"/>
      <c r="I6" s="388">
        <v>6145885.5999999996</v>
      </c>
      <c r="J6" s="388">
        <v>1394515.6</v>
      </c>
      <c r="K6" s="260"/>
    </row>
    <row r="7" spans="1:11" ht="17.25" customHeight="1" x14ac:dyDescent="0.35">
      <c r="B7" s="373" t="s">
        <v>187</v>
      </c>
      <c r="C7" s="374" t="s">
        <v>225</v>
      </c>
      <c r="D7" s="383" t="s">
        <v>224</v>
      </c>
      <c r="E7" s="382">
        <v>44265</v>
      </c>
      <c r="F7" s="295"/>
      <c r="I7" s="261"/>
      <c r="J7" s="261"/>
      <c r="K7" s="260"/>
    </row>
    <row r="8" spans="1:11" ht="17.25" customHeight="1" x14ac:dyDescent="0.35">
      <c r="B8" s="375" t="s">
        <v>4</v>
      </c>
      <c r="C8" s="376"/>
      <c r="D8" s="260"/>
      <c r="E8" s="295"/>
      <c r="F8" s="295"/>
      <c r="I8" s="261"/>
      <c r="J8" s="261"/>
      <c r="K8" s="260"/>
    </row>
    <row r="9" spans="1:11" ht="17.25" customHeight="1" thickBot="1" x14ac:dyDescent="0.4">
      <c r="B9" s="377" t="s">
        <v>21</v>
      </c>
      <c r="C9" s="378">
        <f>C35+C57+C79+C101</f>
        <v>39050</v>
      </c>
      <c r="D9" s="260"/>
      <c r="E9" s="295"/>
      <c r="F9" s="295"/>
      <c r="I9" s="261"/>
      <c r="J9" s="261"/>
      <c r="K9" s="260"/>
    </row>
    <row r="10" spans="1:11" ht="17.25" customHeight="1" thickBot="1" x14ac:dyDescent="0.4">
      <c r="A10" s="389" t="s">
        <v>46</v>
      </c>
      <c r="B10" s="262">
        <v>250</v>
      </c>
      <c r="C10" s="263">
        <f>K32+K54+K76+K98</f>
        <v>0</v>
      </c>
      <c r="D10" s="260"/>
      <c r="E10" s="295"/>
      <c r="F10" s="295"/>
      <c r="I10" s="261"/>
      <c r="J10" s="261"/>
      <c r="K10" s="260"/>
    </row>
    <row r="11" spans="1:11" ht="17.25" customHeight="1" thickBot="1" x14ac:dyDescent="0.4">
      <c r="A11" s="390"/>
      <c r="B11" s="264">
        <v>125</v>
      </c>
      <c r="C11" s="263">
        <f t="shared" ref="C11:C22" si="0">K33+K55+K77+K99</f>
        <v>15725</v>
      </c>
      <c r="D11" s="260"/>
      <c r="E11" s="295"/>
      <c r="F11" s="295"/>
      <c r="I11" s="261"/>
      <c r="J11" s="261"/>
      <c r="K11" s="260"/>
    </row>
    <row r="12" spans="1:11" ht="17.25" customHeight="1" thickBot="1" x14ac:dyDescent="0.4">
      <c r="A12" s="390"/>
      <c r="B12" s="264">
        <v>63</v>
      </c>
      <c r="C12" s="263">
        <f t="shared" si="0"/>
        <v>8525</v>
      </c>
      <c r="D12" s="260"/>
      <c r="E12" s="295"/>
      <c r="F12" s="295"/>
      <c r="I12" s="261"/>
      <c r="J12" s="261"/>
      <c r="K12" s="260"/>
    </row>
    <row r="13" spans="1:11" ht="17.25" customHeight="1" thickBot="1" x14ac:dyDescent="0.4">
      <c r="A13" s="391"/>
      <c r="B13" s="265">
        <v>31.5</v>
      </c>
      <c r="C13" s="263">
        <f t="shared" si="0"/>
        <v>4375</v>
      </c>
      <c r="D13" s="260"/>
      <c r="E13" s="296"/>
      <c r="F13" s="296"/>
      <c r="I13" s="261"/>
      <c r="J13" s="261"/>
      <c r="K13" s="260"/>
    </row>
    <row r="14" spans="1:11" ht="17.25" customHeight="1" thickBot="1" x14ac:dyDescent="0.25">
      <c r="A14" s="392" t="s">
        <v>45</v>
      </c>
      <c r="B14" s="266">
        <v>16</v>
      </c>
      <c r="C14" s="263">
        <f t="shared" si="0"/>
        <v>2995</v>
      </c>
      <c r="D14" s="260"/>
      <c r="I14" s="254"/>
      <c r="J14" s="254"/>
      <c r="K14" s="260"/>
    </row>
    <row r="15" spans="1:11" ht="17.25" customHeight="1" thickBot="1" x14ac:dyDescent="0.25">
      <c r="A15" s="392"/>
      <c r="B15" s="267">
        <v>8</v>
      </c>
      <c r="C15" s="263">
        <f t="shared" si="0"/>
        <v>2145</v>
      </c>
      <c r="D15" s="260"/>
      <c r="I15" s="261"/>
      <c r="J15" s="261"/>
      <c r="K15" s="260"/>
    </row>
    <row r="16" spans="1:11" ht="17.25" customHeight="1" thickBot="1" x14ac:dyDescent="0.25">
      <c r="A16" s="392"/>
      <c r="B16" s="267">
        <v>4</v>
      </c>
      <c r="C16" s="263">
        <f t="shared" si="0"/>
        <v>1215</v>
      </c>
      <c r="D16" s="260"/>
      <c r="I16" s="261"/>
      <c r="J16" s="261"/>
      <c r="K16" s="260"/>
    </row>
    <row r="17" spans="1:14" ht="17.25" customHeight="1" thickBot="1" x14ac:dyDescent="0.25">
      <c r="A17" s="392"/>
      <c r="B17" s="267">
        <v>2</v>
      </c>
      <c r="C17" s="263">
        <f t="shared" si="0"/>
        <v>470</v>
      </c>
      <c r="D17" s="260"/>
      <c r="I17" s="261"/>
      <c r="J17" s="261"/>
      <c r="K17" s="260"/>
    </row>
    <row r="18" spans="1:14" ht="17.25" customHeight="1" thickBot="1" x14ac:dyDescent="0.3">
      <c r="A18" s="392"/>
      <c r="B18" s="267">
        <v>1</v>
      </c>
      <c r="C18" s="263">
        <f t="shared" si="0"/>
        <v>195</v>
      </c>
      <c r="I18" s="268"/>
      <c r="K18" s="269"/>
    </row>
    <row r="19" spans="1:14" ht="17.25" customHeight="1" thickBot="1" x14ac:dyDescent="0.3">
      <c r="A19" s="393"/>
      <c r="B19" s="263">
        <v>0.5</v>
      </c>
      <c r="C19" s="263">
        <f t="shared" si="0"/>
        <v>1140</v>
      </c>
      <c r="I19" s="268"/>
      <c r="K19" s="270"/>
    </row>
    <row r="20" spans="1:14" ht="17.25" customHeight="1" thickBot="1" x14ac:dyDescent="0.3">
      <c r="A20" s="394" t="s">
        <v>44</v>
      </c>
      <c r="B20" s="271">
        <v>0.25</v>
      </c>
      <c r="C20" s="263">
        <f t="shared" si="0"/>
        <v>1740</v>
      </c>
      <c r="I20" s="268"/>
    </row>
    <row r="21" spans="1:14" ht="17.25" customHeight="1" thickBot="1" x14ac:dyDescent="0.3">
      <c r="A21" s="395"/>
      <c r="B21" s="272">
        <v>0.125</v>
      </c>
      <c r="C21" s="263">
        <f t="shared" si="0"/>
        <v>355</v>
      </c>
      <c r="I21" s="268"/>
      <c r="K21" s="269"/>
    </row>
    <row r="22" spans="1:14" ht="17.25" customHeight="1" thickBot="1" x14ac:dyDescent="0.3">
      <c r="A22" s="395"/>
      <c r="B22" s="272">
        <v>6.3E-2</v>
      </c>
      <c r="C22" s="263">
        <f t="shared" si="0"/>
        <v>180</v>
      </c>
      <c r="I22" s="268"/>
      <c r="K22" s="269"/>
    </row>
    <row r="23" spans="1:14" ht="17.25" customHeight="1" thickBot="1" x14ac:dyDescent="0.3">
      <c r="A23" s="396"/>
      <c r="B23" s="273">
        <v>3.1E-2</v>
      </c>
      <c r="C23" s="263">
        <v>0</v>
      </c>
      <c r="I23" s="268"/>
      <c r="K23" s="269"/>
    </row>
    <row r="24" spans="1:14" ht="17.25" customHeight="1" thickBot="1" x14ac:dyDescent="0.3">
      <c r="A24" s="396"/>
      <c r="B24" s="274">
        <v>3.8999999999999998E-3</v>
      </c>
      <c r="C24" s="263">
        <v>0</v>
      </c>
      <c r="I24" s="268"/>
      <c r="K24" s="269"/>
    </row>
    <row r="25" spans="1:14" ht="17.25" customHeight="1" thickBot="1" x14ac:dyDescent="0.3">
      <c r="A25" s="397"/>
      <c r="B25" s="275">
        <v>6.0000000000000002E-5</v>
      </c>
      <c r="C25" s="263">
        <v>0</v>
      </c>
      <c r="I25" s="268"/>
      <c r="K25" s="269"/>
    </row>
    <row r="26" spans="1:14" ht="17.25" customHeight="1" x14ac:dyDescent="0.25">
      <c r="B26" s="260"/>
      <c r="C26" s="276"/>
      <c r="I26" s="268"/>
      <c r="K26" s="269"/>
    </row>
    <row r="27" spans="1:14" ht="17.25" customHeight="1" x14ac:dyDescent="0.25">
      <c r="C27" s="253"/>
      <c r="I27" s="268"/>
    </row>
    <row r="28" spans="1:14" ht="25.5" customHeight="1" x14ac:dyDescent="0.25">
      <c r="B28" s="260"/>
      <c r="C28" s="253"/>
    </row>
    <row r="29" spans="1:14" x14ac:dyDescent="0.25">
      <c r="D29" s="255" t="s">
        <v>2</v>
      </c>
      <c r="E29" s="256"/>
      <c r="F29" s="255" t="s">
        <v>23</v>
      </c>
      <c r="G29" s="256"/>
      <c r="H29" s="256"/>
      <c r="I29" s="255" t="s">
        <v>24</v>
      </c>
      <c r="J29" s="256"/>
      <c r="K29" s="255" t="s">
        <v>20</v>
      </c>
      <c r="M29" s="253" t="s">
        <v>2</v>
      </c>
      <c r="N29" s="253" t="s">
        <v>20</v>
      </c>
    </row>
    <row r="30" spans="1:14" x14ac:dyDescent="0.25">
      <c r="C30" s="278"/>
      <c r="D30" s="255" t="s">
        <v>3</v>
      </c>
      <c r="F30" s="255" t="s">
        <v>5</v>
      </c>
      <c r="I30" s="255" t="s">
        <v>5</v>
      </c>
      <c r="K30" s="255" t="s">
        <v>5</v>
      </c>
      <c r="M30" s="253" t="s">
        <v>3</v>
      </c>
      <c r="N30" s="253" t="s">
        <v>5</v>
      </c>
    </row>
    <row r="31" spans="1:14" ht="10" x14ac:dyDescent="0.2">
      <c r="B31" s="256" t="s">
        <v>22</v>
      </c>
      <c r="C31" s="278"/>
      <c r="D31" s="279">
        <v>250</v>
      </c>
      <c r="E31" s="280">
        <v>0</v>
      </c>
      <c r="F31" s="280">
        <v>0</v>
      </c>
      <c r="G31" s="280">
        <v>0</v>
      </c>
      <c r="H31" s="281">
        <v>0</v>
      </c>
      <c r="I31" s="281">
        <v>0</v>
      </c>
      <c r="J31" s="281">
        <v>0</v>
      </c>
      <c r="K31" s="282">
        <f>AVERAGE(H31:J31)-AVERAGE(E31:G31)</f>
        <v>0</v>
      </c>
      <c r="M31" s="253">
        <v>250</v>
      </c>
      <c r="N31" s="253">
        <v>0</v>
      </c>
    </row>
    <row r="32" spans="1:14" thickBot="1" x14ac:dyDescent="0.25">
      <c r="B32" s="256" t="s">
        <v>25</v>
      </c>
      <c r="C32" s="278"/>
      <c r="D32" s="279">
        <v>125</v>
      </c>
      <c r="E32" s="280">
        <v>0</v>
      </c>
      <c r="F32" s="280">
        <v>0</v>
      </c>
      <c r="G32" s="280">
        <v>0</v>
      </c>
      <c r="H32" s="281">
        <v>0</v>
      </c>
      <c r="I32" s="281">
        <v>0</v>
      </c>
      <c r="J32" s="281">
        <v>0</v>
      </c>
      <c r="K32" s="282">
        <f t="shared" ref="K32:K33" si="1">AVERAGE(H32:J32)-AVERAGE(E32:G32)</f>
        <v>0</v>
      </c>
      <c r="M32" s="253">
        <v>125</v>
      </c>
      <c r="N32" s="253">
        <v>0</v>
      </c>
    </row>
    <row r="33" spans="2:14" ht="11" thickBot="1" x14ac:dyDescent="0.3">
      <c r="B33" s="256" t="s">
        <v>0</v>
      </c>
      <c r="C33" s="283"/>
      <c r="D33" s="284">
        <v>63</v>
      </c>
      <c r="E33" s="280">
        <v>1545</v>
      </c>
      <c r="F33" s="280">
        <f>E33</f>
        <v>1545</v>
      </c>
      <c r="G33" s="280">
        <f>F33</f>
        <v>1545</v>
      </c>
      <c r="H33" s="281">
        <v>17270</v>
      </c>
      <c r="I33" s="281">
        <f>H33</f>
        <v>17270</v>
      </c>
      <c r="J33" s="281">
        <f>I33</f>
        <v>17270</v>
      </c>
      <c r="K33" s="282">
        <f t="shared" si="1"/>
        <v>15725</v>
      </c>
      <c r="M33" s="253">
        <v>63</v>
      </c>
      <c r="N33" s="253">
        <v>15725</v>
      </c>
    </row>
    <row r="34" spans="2:14" thickBot="1" x14ac:dyDescent="0.25">
      <c r="B34" s="256" t="s">
        <v>26</v>
      </c>
      <c r="C34" s="285"/>
      <c r="D34" s="284">
        <v>31.5</v>
      </c>
      <c r="E34" s="280">
        <v>1715</v>
      </c>
      <c r="F34" s="280">
        <f t="shared" ref="F34:G44" si="2">E34</f>
        <v>1715</v>
      </c>
      <c r="G34" s="280">
        <f t="shared" si="2"/>
        <v>1715</v>
      </c>
      <c r="H34" s="281">
        <v>10240</v>
      </c>
      <c r="I34" s="281">
        <f t="shared" ref="I34:J44" si="3">H34</f>
        <v>10240</v>
      </c>
      <c r="J34" s="281">
        <f t="shared" si="3"/>
        <v>10240</v>
      </c>
      <c r="K34" s="282">
        <f>AVERAGE(H34:J34)-AVERAGE(E34:G34)</f>
        <v>8525</v>
      </c>
      <c r="M34" s="253">
        <v>31.5</v>
      </c>
      <c r="N34" s="253">
        <v>8525</v>
      </c>
    </row>
    <row r="35" spans="2:14" thickBot="1" x14ac:dyDescent="0.25">
      <c r="B35" s="256" t="s">
        <v>27</v>
      </c>
      <c r="C35" s="286">
        <f>D47-D45</f>
        <v>39050</v>
      </c>
      <c r="D35" s="284">
        <v>16</v>
      </c>
      <c r="E35" s="280">
        <v>1755</v>
      </c>
      <c r="F35" s="280">
        <f t="shared" si="2"/>
        <v>1755</v>
      </c>
      <c r="G35" s="280">
        <f t="shared" si="2"/>
        <v>1755</v>
      </c>
      <c r="H35" s="281">
        <v>6130</v>
      </c>
      <c r="I35" s="281">
        <f t="shared" si="3"/>
        <v>6130</v>
      </c>
      <c r="J35" s="281">
        <f t="shared" si="3"/>
        <v>6130</v>
      </c>
      <c r="K35" s="282">
        <f t="shared" ref="K35:K44" si="4">AVERAGE(H35:J35)-AVERAGE(E35:G35)</f>
        <v>4375</v>
      </c>
      <c r="M35" s="253">
        <v>16</v>
      </c>
      <c r="N35" s="253">
        <v>4375</v>
      </c>
    </row>
    <row r="36" spans="2:14" ht="10" x14ac:dyDescent="0.2">
      <c r="B36" s="256" t="s">
        <v>28</v>
      </c>
      <c r="C36" s="254" t="s">
        <v>29</v>
      </c>
      <c r="D36" s="279">
        <v>8</v>
      </c>
      <c r="E36" s="280">
        <v>1495</v>
      </c>
      <c r="F36" s="280">
        <f t="shared" si="2"/>
        <v>1495</v>
      </c>
      <c r="G36" s="280">
        <f t="shared" si="2"/>
        <v>1495</v>
      </c>
      <c r="H36" s="281">
        <v>4490</v>
      </c>
      <c r="I36" s="281">
        <f t="shared" si="3"/>
        <v>4490</v>
      </c>
      <c r="J36" s="281">
        <f t="shared" si="3"/>
        <v>4490</v>
      </c>
      <c r="K36" s="282">
        <f t="shared" si="4"/>
        <v>2995</v>
      </c>
      <c r="M36" s="253">
        <v>8</v>
      </c>
      <c r="N36" s="253">
        <v>2995</v>
      </c>
    </row>
    <row r="37" spans="2:14" ht="10" x14ac:dyDescent="0.2">
      <c r="D37" s="279">
        <v>4</v>
      </c>
      <c r="E37" s="280">
        <v>1565</v>
      </c>
      <c r="F37" s="280">
        <f t="shared" si="2"/>
        <v>1565</v>
      </c>
      <c r="G37" s="280">
        <f t="shared" si="2"/>
        <v>1565</v>
      </c>
      <c r="H37" s="281">
        <v>3710</v>
      </c>
      <c r="I37" s="281">
        <f t="shared" si="3"/>
        <v>3710</v>
      </c>
      <c r="J37" s="281">
        <f t="shared" si="3"/>
        <v>3710</v>
      </c>
      <c r="K37" s="282">
        <f t="shared" si="4"/>
        <v>2145</v>
      </c>
      <c r="M37" s="253">
        <v>4</v>
      </c>
      <c r="N37" s="253">
        <v>2145</v>
      </c>
    </row>
    <row r="38" spans="2:14" ht="10" x14ac:dyDescent="0.2">
      <c r="B38" s="256"/>
      <c r="C38" s="253"/>
      <c r="D38" s="279">
        <v>2</v>
      </c>
      <c r="E38" s="280">
        <v>1365</v>
      </c>
      <c r="F38" s="280">
        <f t="shared" si="2"/>
        <v>1365</v>
      </c>
      <c r="G38" s="280">
        <f t="shared" si="2"/>
        <v>1365</v>
      </c>
      <c r="H38" s="281">
        <v>2580</v>
      </c>
      <c r="I38" s="281">
        <f t="shared" si="3"/>
        <v>2580</v>
      </c>
      <c r="J38" s="281">
        <f t="shared" si="3"/>
        <v>2580</v>
      </c>
      <c r="K38" s="282">
        <f t="shared" si="4"/>
        <v>1215</v>
      </c>
      <c r="M38" s="253">
        <v>2</v>
      </c>
      <c r="N38" s="253">
        <v>1215</v>
      </c>
    </row>
    <row r="39" spans="2:14" ht="10" x14ac:dyDescent="0.2">
      <c r="C39" s="253"/>
      <c r="D39" s="279">
        <v>1</v>
      </c>
      <c r="E39" s="280">
        <v>1195</v>
      </c>
      <c r="F39" s="280">
        <f t="shared" si="2"/>
        <v>1195</v>
      </c>
      <c r="G39" s="280">
        <f t="shared" si="2"/>
        <v>1195</v>
      </c>
      <c r="H39" s="281">
        <v>1665</v>
      </c>
      <c r="I39" s="281">
        <f t="shared" si="3"/>
        <v>1665</v>
      </c>
      <c r="J39" s="281">
        <f t="shared" si="3"/>
        <v>1665</v>
      </c>
      <c r="K39" s="282">
        <f t="shared" si="4"/>
        <v>470</v>
      </c>
      <c r="M39" s="253">
        <v>1</v>
      </c>
      <c r="N39" s="253">
        <v>470</v>
      </c>
    </row>
    <row r="40" spans="2:14" ht="10" x14ac:dyDescent="0.2">
      <c r="C40" s="253"/>
      <c r="D40" s="279">
        <v>0.5</v>
      </c>
      <c r="E40" s="280">
        <v>1040</v>
      </c>
      <c r="F40" s="280">
        <f t="shared" si="2"/>
        <v>1040</v>
      </c>
      <c r="G40" s="280">
        <f t="shared" si="2"/>
        <v>1040</v>
      </c>
      <c r="H40" s="281">
        <v>1235</v>
      </c>
      <c r="I40" s="281">
        <f t="shared" si="3"/>
        <v>1235</v>
      </c>
      <c r="J40" s="281">
        <f t="shared" si="3"/>
        <v>1235</v>
      </c>
      <c r="K40" s="282">
        <f t="shared" si="4"/>
        <v>195</v>
      </c>
      <c r="M40" s="253">
        <v>0.5</v>
      </c>
      <c r="N40" s="253">
        <v>195</v>
      </c>
    </row>
    <row r="41" spans="2:14" ht="10" x14ac:dyDescent="0.2">
      <c r="C41" s="253"/>
      <c r="D41" s="279">
        <v>0.25</v>
      </c>
      <c r="E41" s="280">
        <v>975</v>
      </c>
      <c r="F41" s="280">
        <f t="shared" si="2"/>
        <v>975</v>
      </c>
      <c r="G41" s="280">
        <f t="shared" si="2"/>
        <v>975</v>
      </c>
      <c r="H41" s="281">
        <v>2115</v>
      </c>
      <c r="I41" s="281">
        <f t="shared" si="3"/>
        <v>2115</v>
      </c>
      <c r="J41" s="281">
        <f t="shared" si="3"/>
        <v>2115</v>
      </c>
      <c r="K41" s="282">
        <f t="shared" si="4"/>
        <v>1140</v>
      </c>
      <c r="M41" s="253">
        <v>0.25</v>
      </c>
      <c r="N41" s="253">
        <v>1140</v>
      </c>
    </row>
    <row r="42" spans="2:14" ht="10" x14ac:dyDescent="0.2">
      <c r="C42" s="253"/>
      <c r="D42" s="279">
        <v>0.125</v>
      </c>
      <c r="E42" s="280">
        <v>950</v>
      </c>
      <c r="F42" s="280">
        <f t="shared" si="2"/>
        <v>950</v>
      </c>
      <c r="G42" s="280">
        <f t="shared" si="2"/>
        <v>950</v>
      </c>
      <c r="H42" s="281">
        <v>2690</v>
      </c>
      <c r="I42" s="281">
        <f t="shared" si="3"/>
        <v>2690</v>
      </c>
      <c r="J42" s="281">
        <f t="shared" si="3"/>
        <v>2690</v>
      </c>
      <c r="K42" s="282">
        <f t="shared" si="4"/>
        <v>1740</v>
      </c>
      <c r="M42" s="253">
        <v>0.125</v>
      </c>
      <c r="N42" s="253">
        <v>1740</v>
      </c>
    </row>
    <row r="43" spans="2:14" ht="10" x14ac:dyDescent="0.2">
      <c r="C43" s="253"/>
      <c r="D43" s="279">
        <v>6.3E-2</v>
      </c>
      <c r="E43" s="280">
        <v>910</v>
      </c>
      <c r="F43" s="280">
        <f t="shared" si="2"/>
        <v>910</v>
      </c>
      <c r="G43" s="280">
        <f t="shared" si="2"/>
        <v>910</v>
      </c>
      <c r="H43" s="281">
        <v>1265</v>
      </c>
      <c r="I43" s="281">
        <f t="shared" si="3"/>
        <v>1265</v>
      </c>
      <c r="J43" s="281">
        <f t="shared" si="3"/>
        <v>1265</v>
      </c>
      <c r="K43" s="282">
        <f t="shared" si="4"/>
        <v>355</v>
      </c>
      <c r="M43" s="253">
        <v>6.3E-2</v>
      </c>
      <c r="N43" s="253">
        <v>355</v>
      </c>
    </row>
    <row r="44" spans="2:14" thickBot="1" x14ac:dyDescent="0.25">
      <c r="C44" s="253"/>
      <c r="D44" s="279" t="s">
        <v>196</v>
      </c>
      <c r="E44" s="280">
        <v>1690</v>
      </c>
      <c r="F44" s="280">
        <f t="shared" si="2"/>
        <v>1690</v>
      </c>
      <c r="G44" s="280">
        <f t="shared" si="2"/>
        <v>1690</v>
      </c>
      <c r="H44" s="281">
        <v>1870</v>
      </c>
      <c r="I44" s="281">
        <f t="shared" si="3"/>
        <v>1870</v>
      </c>
      <c r="J44" s="281">
        <f t="shared" si="3"/>
        <v>1870</v>
      </c>
      <c r="K44" s="282">
        <f t="shared" si="4"/>
        <v>180</v>
      </c>
      <c r="M44" s="253" t="s">
        <v>196</v>
      </c>
      <c r="N44" s="253">
        <v>180</v>
      </c>
    </row>
    <row r="45" spans="2:14" ht="11" thickBot="1" x14ac:dyDescent="0.3">
      <c r="C45" s="288" t="s">
        <v>30</v>
      </c>
      <c r="D45" s="379">
        <f>3320+3320</f>
        <v>6640</v>
      </c>
      <c r="I45" s="268"/>
      <c r="J45" s="253" t="s">
        <v>31</v>
      </c>
      <c r="K45" s="269">
        <f>SUM(K31:K44)</f>
        <v>39060</v>
      </c>
    </row>
    <row r="46" spans="2:14" ht="11" thickBot="1" x14ac:dyDescent="0.3">
      <c r="B46" s="277" t="s">
        <v>32</v>
      </c>
      <c r="C46" s="253"/>
      <c r="I46" s="268"/>
      <c r="J46" s="253" t="s">
        <v>41</v>
      </c>
      <c r="K46" s="366">
        <f>((C35-K45)/C35)</f>
        <v>-2.5608194622279127E-4</v>
      </c>
    </row>
    <row r="47" spans="2:14" ht="11" thickBot="1" x14ac:dyDescent="0.3">
      <c r="B47" s="288" t="s">
        <v>33</v>
      </c>
      <c r="C47" s="288"/>
      <c r="D47" s="380">
        <f>22530+23160</f>
        <v>45690</v>
      </c>
      <c r="E47" s="291" t="s">
        <v>195</v>
      </c>
      <c r="G47" s="269"/>
      <c r="I47" s="268"/>
      <c r="K47" s="292"/>
    </row>
    <row r="48" spans="2:14" ht="11" thickBot="1" x14ac:dyDescent="0.3">
      <c r="B48" s="253" t="s">
        <v>34</v>
      </c>
      <c r="C48" s="253"/>
      <c r="D48" s="290"/>
      <c r="E48" s="381"/>
      <c r="I48" s="268"/>
    </row>
    <row r="49" spans="2:11" ht="11" thickBot="1" x14ac:dyDescent="0.3">
      <c r="B49" s="253" t="s">
        <v>35</v>
      </c>
      <c r="D49" s="289"/>
      <c r="I49" s="268"/>
    </row>
    <row r="50" spans="2:11" ht="27.75" customHeight="1" x14ac:dyDescent="0.25">
      <c r="B50" s="254"/>
      <c r="C50" s="253"/>
      <c r="H50" s="268"/>
      <c r="I50" s="253"/>
    </row>
    <row r="51" spans="2:11" x14ac:dyDescent="0.25">
      <c r="D51" s="255" t="s">
        <v>2</v>
      </c>
      <c r="E51" s="256"/>
      <c r="F51" s="255" t="s">
        <v>23</v>
      </c>
      <c r="G51" s="256"/>
      <c r="H51" s="256"/>
      <c r="I51" s="255" t="s">
        <v>24</v>
      </c>
      <c r="J51" s="256"/>
      <c r="K51" s="255" t="s">
        <v>20</v>
      </c>
    </row>
    <row r="52" spans="2:11" x14ac:dyDescent="0.25">
      <c r="C52" s="278"/>
      <c r="D52" s="255" t="s">
        <v>3</v>
      </c>
      <c r="F52" s="255" t="s">
        <v>5</v>
      </c>
      <c r="I52" s="255" t="s">
        <v>5</v>
      </c>
      <c r="K52" s="255" t="s">
        <v>5</v>
      </c>
    </row>
    <row r="53" spans="2:11" ht="10" x14ac:dyDescent="0.2">
      <c r="B53" s="256" t="s">
        <v>22</v>
      </c>
      <c r="C53" s="278"/>
      <c r="D53" s="279">
        <v>256</v>
      </c>
      <c r="E53" s="280">
        <v>0</v>
      </c>
      <c r="F53" s="280">
        <v>0</v>
      </c>
      <c r="G53" s="280">
        <v>0</v>
      </c>
      <c r="H53" s="281">
        <v>0</v>
      </c>
      <c r="I53" s="281">
        <v>0</v>
      </c>
      <c r="J53" s="281">
        <v>0</v>
      </c>
      <c r="K53" s="282">
        <f>AVERAGE(H53:J53)-AVERAGE(E53:G53)</f>
        <v>0</v>
      </c>
    </row>
    <row r="54" spans="2:11" thickBot="1" x14ac:dyDescent="0.25">
      <c r="B54" s="256" t="s">
        <v>25</v>
      </c>
      <c r="C54" s="278"/>
      <c r="D54" s="279">
        <v>128</v>
      </c>
      <c r="E54" s="280">
        <v>0</v>
      </c>
      <c r="F54" s="280">
        <v>0</v>
      </c>
      <c r="G54" s="280">
        <v>0</v>
      </c>
      <c r="H54" s="281">
        <v>0</v>
      </c>
      <c r="I54" s="281">
        <v>0</v>
      </c>
      <c r="J54" s="281">
        <v>0</v>
      </c>
      <c r="K54" s="282">
        <f t="shared" ref="K54:K60" si="5">AVERAGE(H54:J54)-AVERAGE(E54:G54)</f>
        <v>0</v>
      </c>
    </row>
    <row r="55" spans="2:11" ht="11" thickBot="1" x14ac:dyDescent="0.3">
      <c r="B55" s="256" t="s">
        <v>0</v>
      </c>
      <c r="C55" s="283"/>
      <c r="D55" s="284">
        <v>63</v>
      </c>
      <c r="E55" s="280">
        <v>0</v>
      </c>
      <c r="F55" s="280">
        <v>0</v>
      </c>
      <c r="G55" s="280">
        <v>0</v>
      </c>
      <c r="H55" s="281">
        <v>0</v>
      </c>
      <c r="I55" s="281">
        <v>0</v>
      </c>
      <c r="J55" s="281">
        <v>0</v>
      </c>
      <c r="K55" s="282">
        <f t="shared" si="5"/>
        <v>0</v>
      </c>
    </row>
    <row r="56" spans="2:11" thickBot="1" x14ac:dyDescent="0.25">
      <c r="B56" s="256" t="s">
        <v>26</v>
      </c>
      <c r="C56" s="285"/>
      <c r="D56" s="284">
        <v>31.5</v>
      </c>
      <c r="E56" s="280">
        <v>0</v>
      </c>
      <c r="F56" s="280">
        <v>0</v>
      </c>
      <c r="G56" s="280">
        <v>0</v>
      </c>
      <c r="H56" s="281">
        <v>0</v>
      </c>
      <c r="I56" s="281">
        <v>0</v>
      </c>
      <c r="J56" s="281">
        <v>0</v>
      </c>
      <c r="K56" s="282">
        <f t="shared" si="5"/>
        <v>0</v>
      </c>
    </row>
    <row r="57" spans="2:11" thickBot="1" x14ac:dyDescent="0.25">
      <c r="B57" s="256" t="s">
        <v>27</v>
      </c>
      <c r="C57" s="286">
        <f>D69-D67</f>
        <v>0</v>
      </c>
      <c r="D57" s="284">
        <v>16</v>
      </c>
      <c r="E57" s="280">
        <v>0</v>
      </c>
      <c r="F57" s="280">
        <v>0</v>
      </c>
      <c r="G57" s="280">
        <v>0</v>
      </c>
      <c r="H57" s="281">
        <v>0</v>
      </c>
      <c r="I57" s="281">
        <v>0</v>
      </c>
      <c r="J57" s="281">
        <v>0</v>
      </c>
      <c r="K57" s="282">
        <f t="shared" si="5"/>
        <v>0</v>
      </c>
    </row>
    <row r="58" spans="2:11" ht="10" x14ac:dyDescent="0.2">
      <c r="B58" s="256" t="s">
        <v>28</v>
      </c>
      <c r="C58" s="254" t="s">
        <v>29</v>
      </c>
      <c r="D58" s="279">
        <v>8</v>
      </c>
      <c r="E58" s="280">
        <v>0</v>
      </c>
      <c r="F58" s="280">
        <v>0</v>
      </c>
      <c r="G58" s="280">
        <v>0</v>
      </c>
      <c r="H58" s="281">
        <v>0</v>
      </c>
      <c r="I58" s="281">
        <v>0</v>
      </c>
      <c r="J58" s="281">
        <v>0</v>
      </c>
      <c r="K58" s="282">
        <f t="shared" si="5"/>
        <v>0</v>
      </c>
    </row>
    <row r="59" spans="2:11" ht="10" x14ac:dyDescent="0.2">
      <c r="D59" s="279">
        <v>4</v>
      </c>
      <c r="E59" s="280">
        <v>0</v>
      </c>
      <c r="F59" s="280">
        <v>0</v>
      </c>
      <c r="G59" s="280">
        <v>0</v>
      </c>
      <c r="H59" s="281">
        <v>0</v>
      </c>
      <c r="I59" s="281">
        <v>0</v>
      </c>
      <c r="J59" s="281">
        <v>0</v>
      </c>
      <c r="K59" s="282">
        <f t="shared" si="5"/>
        <v>0</v>
      </c>
    </row>
    <row r="60" spans="2:11" ht="10" x14ac:dyDescent="0.2">
      <c r="B60" s="256"/>
      <c r="C60" s="253"/>
      <c r="D60" s="279">
        <v>2</v>
      </c>
      <c r="E60" s="280">
        <v>0</v>
      </c>
      <c r="F60" s="280">
        <v>0</v>
      </c>
      <c r="G60" s="280">
        <v>0</v>
      </c>
      <c r="H60" s="281">
        <v>0</v>
      </c>
      <c r="I60" s="281">
        <v>0</v>
      </c>
      <c r="J60" s="281">
        <v>0</v>
      </c>
      <c r="K60" s="282">
        <f t="shared" si="5"/>
        <v>0</v>
      </c>
    </row>
    <row r="61" spans="2:11" ht="10" x14ac:dyDescent="0.2">
      <c r="C61" s="253"/>
      <c r="D61" s="279">
        <v>1</v>
      </c>
      <c r="E61" s="280">
        <v>0</v>
      </c>
      <c r="F61" s="280">
        <v>0</v>
      </c>
      <c r="G61" s="280">
        <v>0</v>
      </c>
      <c r="H61" s="281">
        <v>0</v>
      </c>
      <c r="I61" s="281">
        <v>0</v>
      </c>
      <c r="J61" s="281">
        <v>0</v>
      </c>
      <c r="K61" s="282">
        <f>AVERAGE(H61:J61)-AVERAGE(E61:G61)</f>
        <v>0</v>
      </c>
    </row>
    <row r="62" spans="2:11" ht="10" x14ac:dyDescent="0.2">
      <c r="C62" s="253"/>
      <c r="D62" s="279">
        <v>0.5</v>
      </c>
      <c r="E62" s="280">
        <v>0</v>
      </c>
      <c r="F62" s="280">
        <v>0</v>
      </c>
      <c r="G62" s="280">
        <v>0</v>
      </c>
      <c r="H62" s="281">
        <v>0</v>
      </c>
      <c r="I62" s="281">
        <v>0</v>
      </c>
      <c r="J62" s="281">
        <v>0</v>
      </c>
      <c r="K62" s="282">
        <f>AVERAGE(H62:J62)-AVERAGE(E62:G62)</f>
        <v>0</v>
      </c>
    </row>
    <row r="63" spans="2:11" ht="10" x14ac:dyDescent="0.2">
      <c r="C63" s="253"/>
      <c r="D63" s="279">
        <v>0.25</v>
      </c>
      <c r="E63" s="280">
        <v>0</v>
      </c>
      <c r="F63" s="280">
        <v>0</v>
      </c>
      <c r="G63" s="280">
        <v>0</v>
      </c>
      <c r="H63" s="281">
        <v>0</v>
      </c>
      <c r="I63" s="281">
        <v>0</v>
      </c>
      <c r="J63" s="281">
        <v>0</v>
      </c>
      <c r="K63" s="282">
        <f>AVERAGE(H63:J63)-AVERAGE(E63:G63)</f>
        <v>0</v>
      </c>
    </row>
    <row r="64" spans="2:11" ht="10" x14ac:dyDescent="0.2">
      <c r="C64" s="253"/>
      <c r="D64" s="279">
        <v>0.125</v>
      </c>
      <c r="E64" s="280">
        <v>0</v>
      </c>
      <c r="F64" s="280">
        <v>0</v>
      </c>
      <c r="G64" s="280">
        <v>0</v>
      </c>
      <c r="H64" s="281">
        <v>0</v>
      </c>
      <c r="I64" s="281">
        <v>0</v>
      </c>
      <c r="J64" s="281">
        <v>0</v>
      </c>
      <c r="K64" s="282">
        <f>AVERAGE(H64:J64)-AVERAGE(E64:G64)</f>
        <v>0</v>
      </c>
    </row>
    <row r="65" spans="2:11" ht="10" x14ac:dyDescent="0.2">
      <c r="C65" s="253"/>
      <c r="D65" s="279">
        <v>6.3E-2</v>
      </c>
      <c r="E65" s="280">
        <v>0</v>
      </c>
      <c r="F65" s="280">
        <v>0</v>
      </c>
      <c r="G65" s="280">
        <v>0</v>
      </c>
      <c r="H65" s="281">
        <v>0</v>
      </c>
      <c r="I65" s="281">
        <v>0</v>
      </c>
      <c r="J65" s="281">
        <v>0</v>
      </c>
      <c r="K65" s="282">
        <f t="shared" ref="K65" si="6">AVERAGE(H65:J65)-AVERAGE(E65:G65)</f>
        <v>0</v>
      </c>
    </row>
    <row r="66" spans="2:11" thickBot="1" x14ac:dyDescent="0.25">
      <c r="C66" s="253"/>
      <c r="D66" s="279" t="s">
        <v>196</v>
      </c>
      <c r="E66" s="280">
        <v>0</v>
      </c>
      <c r="F66" s="280">
        <v>0</v>
      </c>
      <c r="G66" s="280">
        <v>0</v>
      </c>
      <c r="H66" s="281">
        <v>0</v>
      </c>
      <c r="I66" s="281">
        <v>0</v>
      </c>
      <c r="J66" s="281">
        <v>0</v>
      </c>
      <c r="K66" s="282">
        <f>AVERAGE(H66:J66)-AVERAGE(E66:G66)</f>
        <v>0</v>
      </c>
    </row>
    <row r="67" spans="2:11" ht="11" thickBot="1" x14ac:dyDescent="0.3">
      <c r="C67" s="253" t="s">
        <v>36</v>
      </c>
      <c r="D67" s="289"/>
      <c r="I67" s="268"/>
      <c r="J67" s="253" t="s">
        <v>31</v>
      </c>
      <c r="K67" s="269">
        <f>SUM(K53:K66)</f>
        <v>0</v>
      </c>
    </row>
    <row r="68" spans="2:11" ht="11" thickBot="1" x14ac:dyDescent="0.3">
      <c r="B68" s="277" t="s">
        <v>32</v>
      </c>
      <c r="C68" s="253"/>
      <c r="I68" s="268"/>
      <c r="J68" s="253" t="s">
        <v>41</v>
      </c>
      <c r="K68" s="270" t="e">
        <f>((C57-K67)/C57)</f>
        <v>#DIV/0!</v>
      </c>
    </row>
    <row r="69" spans="2:11" ht="11" thickBot="1" x14ac:dyDescent="0.3">
      <c r="B69" s="253" t="s">
        <v>33</v>
      </c>
      <c r="C69" s="253"/>
      <c r="D69" s="289"/>
      <c r="I69" s="268"/>
      <c r="J69" s="253" t="s">
        <v>194</v>
      </c>
      <c r="K69" s="292" t="e">
        <f>(C57-D71)/C57</f>
        <v>#DIV/0!</v>
      </c>
    </row>
    <row r="70" spans="2:11" ht="11" thickBot="1" x14ac:dyDescent="0.3">
      <c r="B70" s="253" t="s">
        <v>34</v>
      </c>
      <c r="C70" s="253"/>
      <c r="D70" s="289"/>
      <c r="I70" s="268"/>
    </row>
    <row r="71" spans="2:11" ht="11" thickBot="1" x14ac:dyDescent="0.3">
      <c r="B71" s="253" t="s">
        <v>37</v>
      </c>
      <c r="D71" s="289">
        <f>D70-D67</f>
        <v>0</v>
      </c>
      <c r="I71" s="268"/>
    </row>
    <row r="72" spans="2:11" ht="29.25" customHeight="1" x14ac:dyDescent="0.25">
      <c r="I72" s="268"/>
    </row>
    <row r="73" spans="2:11" x14ac:dyDescent="0.25">
      <c r="D73" s="255" t="s">
        <v>2</v>
      </c>
      <c r="E73" s="256"/>
      <c r="F73" s="255" t="s">
        <v>23</v>
      </c>
      <c r="G73" s="256"/>
      <c r="H73" s="256"/>
      <c r="I73" s="255" t="s">
        <v>24</v>
      </c>
      <c r="J73" s="256"/>
      <c r="K73" s="255" t="s">
        <v>20</v>
      </c>
    </row>
    <row r="74" spans="2:11" x14ac:dyDescent="0.25">
      <c r="C74" s="278"/>
      <c r="D74" s="255" t="s">
        <v>3</v>
      </c>
      <c r="F74" s="255" t="s">
        <v>5</v>
      </c>
      <c r="I74" s="255" t="s">
        <v>5</v>
      </c>
      <c r="K74" s="255" t="s">
        <v>5</v>
      </c>
    </row>
    <row r="75" spans="2:11" ht="10" x14ac:dyDescent="0.2">
      <c r="B75" s="256" t="s">
        <v>22</v>
      </c>
      <c r="C75" s="278"/>
      <c r="D75" s="279">
        <v>256</v>
      </c>
      <c r="E75" s="280"/>
      <c r="F75" s="280"/>
      <c r="G75" s="280"/>
      <c r="H75" s="281"/>
      <c r="I75" s="281"/>
      <c r="J75" s="281"/>
      <c r="K75" s="282"/>
    </row>
    <row r="76" spans="2:11" thickBot="1" x14ac:dyDescent="0.25">
      <c r="B76" s="256" t="s">
        <v>25</v>
      </c>
      <c r="C76" s="278"/>
      <c r="D76" s="279">
        <v>128</v>
      </c>
      <c r="E76" s="280"/>
      <c r="F76" s="280"/>
      <c r="G76" s="280"/>
      <c r="H76" s="281"/>
      <c r="I76" s="281"/>
      <c r="J76" s="281"/>
      <c r="K76" s="282"/>
    </row>
    <row r="77" spans="2:11" ht="11" thickBot="1" x14ac:dyDescent="0.3">
      <c r="B77" s="256" t="s">
        <v>0</v>
      </c>
      <c r="C77" s="283"/>
      <c r="D77" s="284">
        <v>63</v>
      </c>
      <c r="E77" s="280"/>
      <c r="F77" s="280"/>
      <c r="G77" s="280"/>
      <c r="H77" s="281"/>
      <c r="I77" s="281"/>
      <c r="J77" s="281"/>
      <c r="K77" s="282"/>
    </row>
    <row r="78" spans="2:11" thickBot="1" x14ac:dyDescent="0.25">
      <c r="B78" s="256" t="s">
        <v>26</v>
      </c>
      <c r="C78" s="285"/>
      <c r="D78" s="284">
        <v>31.5</v>
      </c>
      <c r="E78" s="280"/>
      <c r="F78" s="280"/>
      <c r="G78" s="280"/>
      <c r="H78" s="281"/>
      <c r="I78" s="281"/>
      <c r="J78" s="281"/>
      <c r="K78" s="282"/>
    </row>
    <row r="79" spans="2:11" thickBot="1" x14ac:dyDescent="0.25">
      <c r="B79" s="256" t="s">
        <v>27</v>
      </c>
      <c r="C79" s="286">
        <f>D91-D89</f>
        <v>0</v>
      </c>
      <c r="D79" s="284">
        <v>16</v>
      </c>
      <c r="E79" s="280"/>
      <c r="F79" s="280"/>
      <c r="G79" s="280"/>
      <c r="H79" s="281"/>
      <c r="I79" s="281"/>
      <c r="J79" s="281"/>
      <c r="K79" s="282"/>
    </row>
    <row r="80" spans="2:11" ht="10" x14ac:dyDescent="0.2">
      <c r="B80" s="256" t="s">
        <v>28</v>
      </c>
      <c r="C80" s="254" t="s">
        <v>29</v>
      </c>
      <c r="D80" s="279">
        <v>8</v>
      </c>
      <c r="E80" s="280"/>
      <c r="F80" s="280"/>
      <c r="G80" s="280"/>
      <c r="H80" s="281"/>
      <c r="I80" s="281"/>
      <c r="J80" s="281"/>
      <c r="K80" s="282"/>
    </row>
    <row r="81" spans="2:11" ht="10" x14ac:dyDescent="0.2">
      <c r="D81" s="279">
        <v>4</v>
      </c>
      <c r="E81" s="280"/>
      <c r="F81" s="280"/>
      <c r="G81" s="280"/>
      <c r="H81" s="281"/>
      <c r="I81" s="281"/>
      <c r="J81" s="281"/>
      <c r="K81" s="282"/>
    </row>
    <row r="82" spans="2:11" ht="10" x14ac:dyDescent="0.2">
      <c r="B82" s="256"/>
      <c r="C82" s="253"/>
      <c r="D82" s="279">
        <v>2</v>
      </c>
      <c r="E82" s="280"/>
      <c r="F82" s="280"/>
      <c r="G82" s="280"/>
      <c r="H82" s="281"/>
      <c r="I82" s="281"/>
      <c r="J82" s="281"/>
      <c r="K82" s="282"/>
    </row>
    <row r="83" spans="2:11" ht="10" x14ac:dyDescent="0.2">
      <c r="C83" s="253"/>
      <c r="D83" s="279">
        <v>1</v>
      </c>
      <c r="E83" s="280"/>
      <c r="F83" s="280"/>
      <c r="G83" s="280"/>
      <c r="H83" s="281"/>
      <c r="I83" s="281"/>
      <c r="J83" s="281"/>
      <c r="K83" s="282"/>
    </row>
    <row r="84" spans="2:11" ht="10" x14ac:dyDescent="0.2">
      <c r="C84" s="253"/>
      <c r="D84" s="279">
        <v>0.5</v>
      </c>
      <c r="E84" s="280"/>
      <c r="F84" s="280"/>
      <c r="G84" s="280"/>
      <c r="H84" s="281"/>
      <c r="I84" s="281"/>
      <c r="J84" s="281"/>
      <c r="K84" s="282"/>
    </row>
    <row r="85" spans="2:11" ht="10" x14ac:dyDescent="0.2">
      <c r="C85" s="253"/>
      <c r="D85" s="279">
        <v>0.25</v>
      </c>
      <c r="E85" s="280"/>
      <c r="F85" s="280"/>
      <c r="G85" s="280"/>
      <c r="H85" s="281"/>
      <c r="I85" s="281"/>
      <c r="J85" s="281"/>
      <c r="K85" s="282"/>
    </row>
    <row r="86" spans="2:11" ht="10" x14ac:dyDescent="0.2">
      <c r="C86" s="253"/>
      <c r="D86" s="279">
        <v>0.125</v>
      </c>
      <c r="E86" s="280"/>
      <c r="F86" s="280"/>
      <c r="G86" s="280"/>
      <c r="H86" s="281"/>
      <c r="I86" s="281"/>
      <c r="J86" s="281"/>
      <c r="K86" s="282"/>
    </row>
    <row r="87" spans="2:11" ht="10" x14ac:dyDescent="0.2">
      <c r="C87" s="253"/>
      <c r="D87" s="279">
        <v>6.3E-2</v>
      </c>
      <c r="E87" s="280"/>
      <c r="F87" s="280"/>
      <c r="G87" s="280"/>
      <c r="H87" s="281"/>
      <c r="I87" s="281"/>
      <c r="J87" s="281"/>
      <c r="K87" s="282"/>
    </row>
    <row r="88" spans="2:11" thickBot="1" x14ac:dyDescent="0.25">
      <c r="C88" s="253"/>
      <c r="D88" s="279" t="s">
        <v>196</v>
      </c>
      <c r="E88" s="287"/>
      <c r="F88" s="287"/>
      <c r="G88" s="287"/>
      <c r="H88" s="281"/>
      <c r="I88" s="281"/>
      <c r="J88" s="281"/>
      <c r="K88" s="282"/>
    </row>
    <row r="89" spans="2:11" ht="11" thickBot="1" x14ac:dyDescent="0.3">
      <c r="C89" s="253" t="s">
        <v>38</v>
      </c>
      <c r="D89" s="289"/>
      <c r="I89" s="268"/>
      <c r="J89" s="253" t="s">
        <v>31</v>
      </c>
      <c r="K89" s="269">
        <f>SUM(K75:K88)</f>
        <v>0</v>
      </c>
    </row>
    <row r="90" spans="2:11" ht="11" thickBot="1" x14ac:dyDescent="0.3">
      <c r="B90" s="277" t="s">
        <v>32</v>
      </c>
      <c r="C90" s="253"/>
      <c r="I90" s="268"/>
      <c r="J90" s="253" t="s">
        <v>41</v>
      </c>
      <c r="K90" s="270" t="e">
        <f>((C79-K89)/C79)*100</f>
        <v>#DIV/0!</v>
      </c>
    </row>
    <row r="91" spans="2:11" ht="11" thickBot="1" x14ac:dyDescent="0.3">
      <c r="B91" s="253" t="s">
        <v>33</v>
      </c>
      <c r="C91" s="253"/>
      <c r="D91" s="289"/>
      <c r="I91" s="268"/>
    </row>
    <row r="92" spans="2:11" ht="11" thickBot="1" x14ac:dyDescent="0.3">
      <c r="B92" s="253" t="s">
        <v>39</v>
      </c>
      <c r="C92" s="253"/>
      <c r="D92" s="289"/>
      <c r="I92" s="268"/>
    </row>
    <row r="93" spans="2:11" ht="11" thickBot="1" x14ac:dyDescent="0.3">
      <c r="B93" s="253" t="s">
        <v>37</v>
      </c>
      <c r="D93" s="289">
        <f>D92-D89</f>
        <v>0</v>
      </c>
      <c r="I93" s="268"/>
    </row>
    <row r="94" spans="2:11" ht="33.75" customHeight="1" x14ac:dyDescent="0.25">
      <c r="I94" s="268"/>
    </row>
    <row r="95" spans="2:11" x14ac:dyDescent="0.25">
      <c r="D95" s="255" t="s">
        <v>2</v>
      </c>
      <c r="E95" s="256"/>
      <c r="F95" s="255" t="s">
        <v>23</v>
      </c>
      <c r="G95" s="256"/>
      <c r="H95" s="256"/>
      <c r="I95" s="255" t="s">
        <v>24</v>
      </c>
      <c r="J95" s="256"/>
      <c r="K95" s="255" t="s">
        <v>20</v>
      </c>
    </row>
    <row r="96" spans="2:11" x14ac:dyDescent="0.25">
      <c r="C96" s="278"/>
      <c r="D96" s="255" t="s">
        <v>3</v>
      </c>
      <c r="F96" s="255" t="s">
        <v>5</v>
      </c>
      <c r="I96" s="255" t="s">
        <v>5</v>
      </c>
      <c r="K96" s="255" t="s">
        <v>5</v>
      </c>
    </row>
    <row r="97" spans="2:11" ht="10" x14ac:dyDescent="0.2">
      <c r="B97" s="256" t="s">
        <v>22</v>
      </c>
      <c r="C97" s="278"/>
      <c r="D97" s="279">
        <v>256</v>
      </c>
      <c r="E97" s="280"/>
      <c r="F97" s="280"/>
      <c r="G97" s="280"/>
      <c r="H97" s="281"/>
      <c r="I97" s="281"/>
      <c r="J97" s="281"/>
      <c r="K97" s="282"/>
    </row>
    <row r="98" spans="2:11" thickBot="1" x14ac:dyDescent="0.25">
      <c r="B98" s="256" t="s">
        <v>25</v>
      </c>
      <c r="C98" s="278"/>
      <c r="D98" s="279">
        <v>128</v>
      </c>
      <c r="E98" s="280"/>
      <c r="F98" s="280"/>
      <c r="G98" s="280"/>
      <c r="H98" s="281"/>
      <c r="I98" s="281"/>
      <c r="J98" s="281"/>
      <c r="K98" s="282"/>
    </row>
    <row r="99" spans="2:11" ht="11" thickBot="1" x14ac:dyDescent="0.3">
      <c r="B99" s="256" t="s">
        <v>0</v>
      </c>
      <c r="C99" s="283"/>
      <c r="D99" s="284">
        <v>63</v>
      </c>
      <c r="E99" s="280"/>
      <c r="F99" s="280"/>
      <c r="G99" s="280"/>
      <c r="H99" s="281"/>
      <c r="I99" s="281"/>
      <c r="J99" s="281"/>
      <c r="K99" s="282"/>
    </row>
    <row r="100" spans="2:11" thickBot="1" x14ac:dyDescent="0.25">
      <c r="B100" s="256" t="s">
        <v>26</v>
      </c>
      <c r="C100" s="285"/>
      <c r="D100" s="284">
        <v>31.5</v>
      </c>
      <c r="E100" s="280"/>
      <c r="F100" s="280"/>
      <c r="G100" s="280"/>
      <c r="H100" s="281"/>
      <c r="I100" s="281"/>
      <c r="J100" s="281"/>
      <c r="K100" s="282"/>
    </row>
    <row r="101" spans="2:11" thickBot="1" x14ac:dyDescent="0.25">
      <c r="B101" s="256" t="s">
        <v>27</v>
      </c>
      <c r="C101" s="286">
        <f>D113-D111</f>
        <v>0</v>
      </c>
      <c r="D101" s="284">
        <v>16</v>
      </c>
      <c r="E101" s="280"/>
      <c r="F101" s="280"/>
      <c r="G101" s="280"/>
      <c r="H101" s="281"/>
      <c r="I101" s="281"/>
      <c r="J101" s="281"/>
      <c r="K101" s="282"/>
    </row>
    <row r="102" spans="2:11" ht="10" x14ac:dyDescent="0.2">
      <c r="B102" s="256" t="s">
        <v>28</v>
      </c>
      <c r="C102" s="254" t="s">
        <v>29</v>
      </c>
      <c r="D102" s="279">
        <v>8</v>
      </c>
      <c r="E102" s="280"/>
      <c r="F102" s="280"/>
      <c r="G102" s="280"/>
      <c r="H102" s="281"/>
      <c r="I102" s="281"/>
      <c r="J102" s="281"/>
      <c r="K102" s="282"/>
    </row>
    <row r="103" spans="2:11" ht="10" x14ac:dyDescent="0.2">
      <c r="D103" s="279">
        <v>4</v>
      </c>
      <c r="E103" s="280"/>
      <c r="F103" s="280"/>
      <c r="G103" s="280"/>
      <c r="H103" s="281"/>
      <c r="I103" s="281"/>
      <c r="J103" s="281"/>
      <c r="K103" s="282"/>
    </row>
    <row r="104" spans="2:11" ht="10" x14ac:dyDescent="0.2">
      <c r="B104" s="256"/>
      <c r="C104" s="253"/>
      <c r="D104" s="279">
        <v>2</v>
      </c>
      <c r="E104" s="280"/>
      <c r="F104" s="280"/>
      <c r="G104" s="280"/>
      <c r="H104" s="281"/>
      <c r="I104" s="281"/>
      <c r="J104" s="281"/>
      <c r="K104" s="282"/>
    </row>
    <row r="105" spans="2:11" ht="10" x14ac:dyDescent="0.2">
      <c r="C105" s="253"/>
      <c r="D105" s="279">
        <v>1</v>
      </c>
      <c r="E105" s="280"/>
      <c r="F105" s="280"/>
      <c r="G105" s="280"/>
      <c r="H105" s="281"/>
      <c r="I105" s="281"/>
      <c r="J105" s="281"/>
      <c r="K105" s="282"/>
    </row>
    <row r="106" spans="2:11" ht="10" x14ac:dyDescent="0.2">
      <c r="C106" s="253"/>
      <c r="D106" s="279">
        <v>0.5</v>
      </c>
      <c r="E106" s="280"/>
      <c r="F106" s="280"/>
      <c r="G106" s="280"/>
      <c r="H106" s="281"/>
      <c r="I106" s="281"/>
      <c r="J106" s="281"/>
      <c r="K106" s="282"/>
    </row>
    <row r="107" spans="2:11" ht="10" x14ac:dyDescent="0.2">
      <c r="C107" s="253"/>
      <c r="D107" s="279">
        <v>0.25</v>
      </c>
      <c r="E107" s="280"/>
      <c r="F107" s="280"/>
      <c r="G107" s="280"/>
      <c r="H107" s="281"/>
      <c r="I107" s="281"/>
      <c r="J107" s="281"/>
      <c r="K107" s="282"/>
    </row>
    <row r="108" spans="2:11" ht="10" x14ac:dyDescent="0.2">
      <c r="C108" s="253"/>
      <c r="D108" s="279">
        <v>0.125</v>
      </c>
      <c r="E108" s="280"/>
      <c r="F108" s="280"/>
      <c r="G108" s="280"/>
      <c r="H108" s="281"/>
      <c r="I108" s="281"/>
      <c r="J108" s="281"/>
      <c r="K108" s="282"/>
    </row>
    <row r="109" spans="2:11" ht="10" x14ac:dyDescent="0.2">
      <c r="C109" s="253"/>
      <c r="D109" s="279">
        <v>6.3E-2</v>
      </c>
      <c r="E109" s="280"/>
      <c r="F109" s="280"/>
      <c r="G109" s="280"/>
      <c r="H109" s="281"/>
      <c r="I109" s="281"/>
      <c r="J109" s="281"/>
      <c r="K109" s="282"/>
    </row>
    <row r="110" spans="2:11" thickBot="1" x14ac:dyDescent="0.25">
      <c r="C110" s="253"/>
      <c r="D110" s="279" t="s">
        <v>196</v>
      </c>
      <c r="E110" s="287"/>
      <c r="F110" s="287"/>
      <c r="G110" s="287"/>
      <c r="H110" s="281"/>
      <c r="I110" s="281"/>
      <c r="J110" s="281"/>
      <c r="K110" s="282"/>
    </row>
    <row r="111" spans="2:11" ht="11" thickBot="1" x14ac:dyDescent="0.3">
      <c r="C111" s="253" t="s">
        <v>40</v>
      </c>
      <c r="D111" s="289"/>
      <c r="I111" s="268"/>
      <c r="J111" s="253" t="s">
        <v>31</v>
      </c>
      <c r="K111" s="269">
        <f>SUM(K97:K110)</f>
        <v>0</v>
      </c>
    </row>
    <row r="112" spans="2:11" ht="11" thickBot="1" x14ac:dyDescent="0.3">
      <c r="B112" s="277" t="s">
        <v>32</v>
      </c>
      <c r="C112" s="253"/>
      <c r="I112" s="268"/>
      <c r="J112" s="253" t="s">
        <v>41</v>
      </c>
      <c r="K112" s="270" t="e">
        <f>((C101-K111)/C101)*100</f>
        <v>#DIV/0!</v>
      </c>
    </row>
    <row r="113" spans="2:9" ht="11" thickBot="1" x14ac:dyDescent="0.3">
      <c r="B113" s="253" t="s">
        <v>33</v>
      </c>
      <c r="C113" s="253"/>
      <c r="D113" s="289"/>
      <c r="I113" s="268"/>
    </row>
    <row r="114" spans="2:9" ht="11" thickBot="1" x14ac:dyDescent="0.3">
      <c r="B114" s="253" t="s">
        <v>34</v>
      </c>
      <c r="C114" s="253"/>
      <c r="D114" s="289"/>
      <c r="I114" s="268"/>
    </row>
    <row r="115" spans="2:9" ht="11" thickBot="1" x14ac:dyDescent="0.3">
      <c r="B115" s="253" t="s">
        <v>35</v>
      </c>
      <c r="D115" s="289">
        <f>D114-D111</f>
        <v>0</v>
      </c>
      <c r="I115" s="268"/>
    </row>
    <row r="116" spans="2:9" x14ac:dyDescent="0.25">
      <c r="I116" s="268"/>
    </row>
    <row r="117" spans="2:9" x14ac:dyDescent="0.25">
      <c r="I117" s="268"/>
    </row>
    <row r="118" spans="2:9" x14ac:dyDescent="0.25">
      <c r="I118" s="268"/>
    </row>
    <row r="119" spans="2:9" x14ac:dyDescent="0.25">
      <c r="I119" s="268"/>
    </row>
    <row r="120" spans="2:9" x14ac:dyDescent="0.25">
      <c r="I120" s="268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1"/>
  <sheetViews>
    <sheetView topLeftCell="A7" zoomScale="85" zoomScaleNormal="85" workbookViewId="0">
      <selection activeCell="D11" sqref="D11"/>
    </sheetView>
  </sheetViews>
  <sheetFormatPr defaultColWidth="9.08984375" defaultRowHeight="12.5" x14ac:dyDescent="0.25"/>
  <cols>
    <col min="1" max="1" width="11.6328125" customWidth="1"/>
    <col min="2" max="2" width="25.54296875" customWidth="1"/>
    <col min="3" max="3" width="13.08984375" customWidth="1"/>
    <col min="4" max="4" width="15" customWidth="1"/>
    <col min="5" max="5" width="15.453125" customWidth="1"/>
    <col min="6" max="6" width="16.54296875" customWidth="1"/>
    <col min="8" max="8" width="14.453125" customWidth="1"/>
    <col min="9" max="9" width="6.453125" customWidth="1"/>
    <col min="10" max="10" width="7" customWidth="1"/>
    <col min="11" max="11" width="6.6328125" customWidth="1"/>
  </cols>
  <sheetData>
    <row r="1" spans="1:11" ht="15.5" x14ac:dyDescent="0.35">
      <c r="B1" s="21" t="s">
        <v>2</v>
      </c>
      <c r="C1" s="456" t="s">
        <v>20</v>
      </c>
      <c r="D1" s="457"/>
      <c r="E1" s="457"/>
      <c r="F1" s="458"/>
    </row>
    <row r="2" spans="1:11" ht="16" thickBot="1" x14ac:dyDescent="0.4">
      <c r="B2" s="22" t="s">
        <v>3</v>
      </c>
      <c r="C2" s="459" t="s">
        <v>5</v>
      </c>
      <c r="D2" s="460"/>
      <c r="E2" s="460"/>
      <c r="F2" s="461"/>
    </row>
    <row r="3" spans="1:11" x14ac:dyDescent="0.25">
      <c r="B3" s="19" t="s">
        <v>1</v>
      </c>
      <c r="C3" s="462">
        <f>'Input-data'!C4</f>
        <v>44330</v>
      </c>
      <c r="D3" s="463"/>
      <c r="E3" s="463"/>
      <c r="F3" s="464"/>
    </row>
    <row r="4" spans="1:11" x14ac:dyDescent="0.25">
      <c r="B4" s="20" t="s">
        <v>42</v>
      </c>
      <c r="C4" s="447">
        <f>'Input-data'!C5</f>
        <v>0</v>
      </c>
      <c r="D4" s="448"/>
      <c r="E4" s="448"/>
      <c r="F4" s="449"/>
    </row>
    <row r="5" spans="1:11" x14ac:dyDescent="0.25">
      <c r="B5" s="20" t="s">
        <v>43</v>
      </c>
      <c r="C5" s="450">
        <f>'Input-data'!C6</f>
        <v>0</v>
      </c>
      <c r="D5" s="451"/>
      <c r="E5" s="451"/>
      <c r="F5" s="452"/>
    </row>
    <row r="6" spans="1:11" ht="13" x14ac:dyDescent="0.3">
      <c r="B6" s="20" t="s">
        <v>0</v>
      </c>
      <c r="C6" s="465" t="str">
        <f>'Input-data'!C7</f>
        <v>KB08_FC1-1</v>
      </c>
      <c r="D6" s="466"/>
      <c r="E6" s="466"/>
      <c r="F6" s="467"/>
      <c r="G6" s="7"/>
    </row>
    <row r="7" spans="1:11" x14ac:dyDescent="0.25">
      <c r="B7" s="20" t="s">
        <v>4</v>
      </c>
      <c r="C7" s="444">
        <f>'Input-data'!C8</f>
        <v>0</v>
      </c>
      <c r="D7" s="445"/>
      <c r="E7" s="445"/>
      <c r="F7" s="446"/>
      <c r="G7" s="7"/>
    </row>
    <row r="8" spans="1:11" x14ac:dyDescent="0.25">
      <c r="B8" s="20" t="s">
        <v>11</v>
      </c>
      <c r="C8" s="453">
        <f>(C9-D12)/D12</f>
        <v>-2.5601638504864311E-4</v>
      </c>
      <c r="D8" s="454"/>
      <c r="E8" s="454"/>
      <c r="F8" s="455"/>
      <c r="G8" s="7"/>
    </row>
    <row r="9" spans="1:11" ht="13" thickBot="1" x14ac:dyDescent="0.3">
      <c r="B9" s="224" t="s">
        <v>6</v>
      </c>
      <c r="C9" s="468">
        <f>'Input-data'!C9</f>
        <v>39050</v>
      </c>
      <c r="D9" s="469"/>
      <c r="E9" s="469"/>
      <c r="F9" s="470"/>
      <c r="G9" s="7"/>
    </row>
    <row r="10" spans="1:11" ht="30.75" customHeight="1" thickBot="1" x14ac:dyDescent="0.3">
      <c r="A10" s="225" t="s">
        <v>178</v>
      </c>
      <c r="B10" s="384" t="s">
        <v>177</v>
      </c>
      <c r="C10" s="385" t="s">
        <v>60</v>
      </c>
      <c r="D10" s="236" t="s">
        <v>61</v>
      </c>
      <c r="E10" s="237" t="s">
        <v>58</v>
      </c>
      <c r="F10" s="238" t="s">
        <v>59</v>
      </c>
      <c r="G10" s="7"/>
    </row>
    <row r="11" spans="1:11" ht="17.25" customHeight="1" x14ac:dyDescent="0.25">
      <c r="A11" s="437" t="s">
        <v>52</v>
      </c>
      <c r="B11" s="229">
        <v>250</v>
      </c>
      <c r="C11" s="240">
        <f>'Input-data'!C10</f>
        <v>0</v>
      </c>
      <c r="D11" s="241">
        <f t="shared" ref="D11:D24" si="0">D12+C11</f>
        <v>39060</v>
      </c>
      <c r="E11" s="244">
        <f>C11/$D$11</f>
        <v>0</v>
      </c>
      <c r="F11" s="245">
        <f t="shared" ref="F11:F24" si="1">F12+E11</f>
        <v>1</v>
      </c>
      <c r="G11" s="7"/>
    </row>
    <row r="12" spans="1:11" ht="17.25" customHeight="1" x14ac:dyDescent="0.25">
      <c r="A12" s="438"/>
      <c r="B12" s="230">
        <v>125</v>
      </c>
      <c r="C12" s="240">
        <f>'Input-data'!C11</f>
        <v>15725</v>
      </c>
      <c r="D12" s="242">
        <f t="shared" si="0"/>
        <v>39060</v>
      </c>
      <c r="E12" s="244">
        <f t="shared" ref="E12:E26" si="2">C12/$D$11</f>
        <v>0.40258576548899128</v>
      </c>
      <c r="F12" s="246">
        <f t="shared" si="1"/>
        <v>1</v>
      </c>
      <c r="G12" s="7"/>
    </row>
    <row r="13" spans="1:11" ht="17.25" customHeight="1" x14ac:dyDescent="0.25">
      <c r="A13" s="439"/>
      <c r="B13" s="230">
        <v>63</v>
      </c>
      <c r="C13" s="240">
        <f>'Input-data'!C12</f>
        <v>8525</v>
      </c>
      <c r="D13" s="242">
        <f t="shared" si="0"/>
        <v>23335</v>
      </c>
      <c r="E13" s="244">
        <f t="shared" si="2"/>
        <v>0.21825396825396826</v>
      </c>
      <c r="F13" s="246">
        <f t="shared" si="1"/>
        <v>0.59741423451100872</v>
      </c>
      <c r="G13" s="7"/>
    </row>
    <row r="14" spans="1:11" ht="17.25" customHeight="1" x14ac:dyDescent="0.25">
      <c r="A14" s="441" t="s">
        <v>53</v>
      </c>
      <c r="B14" s="231">
        <v>31.5</v>
      </c>
      <c r="C14" s="240">
        <f>'Input-data'!C13</f>
        <v>4375</v>
      </c>
      <c r="D14" s="242">
        <f t="shared" si="0"/>
        <v>14810</v>
      </c>
      <c r="E14" s="244">
        <f t="shared" si="2"/>
        <v>0.11200716845878136</v>
      </c>
      <c r="F14" s="246">
        <f t="shared" si="1"/>
        <v>0.37916026625704047</v>
      </c>
      <c r="G14" s="7"/>
    </row>
    <row r="15" spans="1:11" ht="17.25" customHeight="1" x14ac:dyDescent="0.25">
      <c r="A15" s="442"/>
      <c r="B15" s="231">
        <v>16</v>
      </c>
      <c r="C15" s="240">
        <f>'Input-data'!C14</f>
        <v>2995</v>
      </c>
      <c r="D15" s="242">
        <f t="shared" si="0"/>
        <v>10435</v>
      </c>
      <c r="E15" s="244">
        <f t="shared" si="2"/>
        <v>7.667690732206861E-2</v>
      </c>
      <c r="F15" s="246">
        <f t="shared" si="1"/>
        <v>0.26715309779825908</v>
      </c>
      <c r="G15" s="7"/>
    </row>
    <row r="16" spans="1:11" ht="17.25" customHeight="1" x14ac:dyDescent="0.25">
      <c r="A16" s="442"/>
      <c r="B16" s="231">
        <v>8</v>
      </c>
      <c r="C16" s="240">
        <f>'Input-data'!C15</f>
        <v>2145</v>
      </c>
      <c r="D16" s="242">
        <f t="shared" si="0"/>
        <v>7440</v>
      </c>
      <c r="E16" s="244">
        <f t="shared" si="2"/>
        <v>5.4915514592933951E-2</v>
      </c>
      <c r="F16" s="246">
        <f t="shared" si="1"/>
        <v>0.19047619047619047</v>
      </c>
      <c r="G16" s="7"/>
      <c r="H16" s="43"/>
      <c r="I16" s="43"/>
      <c r="J16" s="43"/>
      <c r="K16" s="43"/>
    </row>
    <row r="17" spans="1:8" ht="17.25" customHeight="1" x14ac:dyDescent="0.25">
      <c r="A17" s="442"/>
      <c r="B17" s="231">
        <v>4</v>
      </c>
      <c r="C17" s="240">
        <f>'Input-data'!C16</f>
        <v>1215</v>
      </c>
      <c r="D17" s="242">
        <f t="shared" si="0"/>
        <v>5295</v>
      </c>
      <c r="E17" s="244">
        <f>C17/$D$11</f>
        <v>3.1105990783410139E-2</v>
      </c>
      <c r="F17" s="246">
        <f t="shared" si="1"/>
        <v>0.13556067588325652</v>
      </c>
      <c r="G17" s="7"/>
    </row>
    <row r="18" spans="1:8" ht="17.25" customHeight="1" x14ac:dyDescent="0.25">
      <c r="A18" s="443"/>
      <c r="B18" s="231">
        <v>2</v>
      </c>
      <c r="C18" s="240">
        <f>'Input-data'!C17</f>
        <v>470</v>
      </c>
      <c r="D18" s="242">
        <f t="shared" si="0"/>
        <v>4080</v>
      </c>
      <c r="E18" s="244">
        <f t="shared" si="2"/>
        <v>1.2032770097286226E-2</v>
      </c>
      <c r="F18" s="246">
        <f t="shared" si="1"/>
        <v>0.10445468509984637</v>
      </c>
      <c r="G18" s="7"/>
      <c r="H18" s="12"/>
    </row>
    <row r="19" spans="1:8" ht="17.25" customHeight="1" x14ac:dyDescent="0.25">
      <c r="A19" s="440" t="s">
        <v>54</v>
      </c>
      <c r="B19" s="230">
        <v>1</v>
      </c>
      <c r="C19" s="240">
        <f>'Input-data'!C18</f>
        <v>195</v>
      </c>
      <c r="D19" s="242">
        <f t="shared" si="0"/>
        <v>3610</v>
      </c>
      <c r="E19" s="244">
        <f t="shared" si="2"/>
        <v>4.9923195084485405E-3</v>
      </c>
      <c r="F19" s="246">
        <f t="shared" si="1"/>
        <v>9.2421915002560154E-2</v>
      </c>
      <c r="G19" s="7"/>
    </row>
    <row r="20" spans="1:8" ht="17.25" customHeight="1" x14ac:dyDescent="0.25">
      <c r="A20" s="438"/>
      <c r="B20" s="230">
        <v>0.5</v>
      </c>
      <c r="C20" s="240">
        <f>'Input-data'!C19</f>
        <v>1140</v>
      </c>
      <c r="D20" s="242">
        <f t="shared" si="0"/>
        <v>3415</v>
      </c>
      <c r="E20" s="244">
        <f t="shared" si="2"/>
        <v>2.9185867895545316E-2</v>
      </c>
      <c r="F20" s="246">
        <f t="shared" si="1"/>
        <v>8.7429595494111612E-2</v>
      </c>
      <c r="G20" s="7"/>
    </row>
    <row r="21" spans="1:8" ht="17.25" customHeight="1" x14ac:dyDescent="0.25">
      <c r="A21" s="438"/>
      <c r="B21" s="232">
        <v>0.25</v>
      </c>
      <c r="C21" s="240">
        <f>'Input-data'!C20</f>
        <v>1740</v>
      </c>
      <c r="D21" s="242">
        <f t="shared" si="0"/>
        <v>2275</v>
      </c>
      <c r="E21" s="244">
        <f t="shared" si="2"/>
        <v>4.4546850998463901E-2</v>
      </c>
      <c r="F21" s="246">
        <f t="shared" si="1"/>
        <v>5.8243727598566303E-2</v>
      </c>
    </row>
    <row r="22" spans="1:8" ht="17.25" customHeight="1" x14ac:dyDescent="0.25">
      <c r="A22" s="438"/>
      <c r="B22" s="232">
        <v>0.125</v>
      </c>
      <c r="C22" s="240">
        <f>'Input-data'!C21</f>
        <v>355</v>
      </c>
      <c r="D22" s="242">
        <f t="shared" si="0"/>
        <v>535</v>
      </c>
      <c r="E22" s="244">
        <f t="shared" si="2"/>
        <v>9.0885816692268303E-3</v>
      </c>
      <c r="F22" s="246">
        <f t="shared" si="1"/>
        <v>1.3696876600102405E-2</v>
      </c>
    </row>
    <row r="23" spans="1:8" ht="17.25" customHeight="1" x14ac:dyDescent="0.25">
      <c r="A23" s="439"/>
      <c r="B23" s="232">
        <v>6.3E-2</v>
      </c>
      <c r="C23" s="240">
        <f>'Input-data'!C22</f>
        <v>180</v>
      </c>
      <c r="D23" s="242">
        <f t="shared" si="0"/>
        <v>180</v>
      </c>
      <c r="E23" s="244">
        <f t="shared" si="2"/>
        <v>4.608294930875576E-3</v>
      </c>
      <c r="F23" s="246">
        <f t="shared" si="1"/>
        <v>4.608294930875576E-3</v>
      </c>
    </row>
    <row r="24" spans="1:8" ht="17.25" customHeight="1" x14ac:dyDescent="0.25">
      <c r="A24" s="226" t="s">
        <v>55</v>
      </c>
      <c r="B24" s="233">
        <v>3.1E-2</v>
      </c>
      <c r="C24" s="240">
        <f>'Input-data'!C23</f>
        <v>0</v>
      </c>
      <c r="D24" s="242">
        <f t="shared" si="0"/>
        <v>0</v>
      </c>
      <c r="E24" s="244">
        <f t="shared" si="2"/>
        <v>0</v>
      </c>
      <c r="F24" s="246">
        <f t="shared" si="1"/>
        <v>0</v>
      </c>
    </row>
    <row r="25" spans="1:8" ht="17.25" customHeight="1" x14ac:dyDescent="0.25">
      <c r="A25" s="226" t="s">
        <v>56</v>
      </c>
      <c r="B25" s="234">
        <v>3.8999999999999998E-3</v>
      </c>
      <c r="C25" s="240">
        <f>'Input-data'!C24</f>
        <v>0</v>
      </c>
      <c r="D25" s="242">
        <f>D26+C25</f>
        <v>0</v>
      </c>
      <c r="E25" s="244">
        <f t="shared" si="2"/>
        <v>0</v>
      </c>
      <c r="F25" s="246">
        <f>F26+E25</f>
        <v>0</v>
      </c>
    </row>
    <row r="26" spans="1:8" ht="17.25" customHeight="1" thickBot="1" x14ac:dyDescent="0.3">
      <c r="A26" s="227" t="s">
        <v>57</v>
      </c>
      <c r="B26" s="235">
        <v>6.0000000000000002E-5</v>
      </c>
      <c r="C26" s="240">
        <f>'Input-data'!C25</f>
        <v>0</v>
      </c>
      <c r="D26" s="243">
        <f>C26</f>
        <v>0</v>
      </c>
      <c r="E26" s="244">
        <f t="shared" si="2"/>
        <v>0</v>
      </c>
      <c r="F26" s="247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4">
      <c r="A28" s="41" t="s">
        <v>62</v>
      </c>
      <c r="C28" s="1"/>
      <c r="D28" s="1"/>
      <c r="E28" s="1"/>
      <c r="F28" s="1"/>
    </row>
    <row r="29" spans="1:8" ht="13" thickBot="1" x14ac:dyDescent="0.3"/>
    <row r="30" spans="1:8" ht="20.25" customHeight="1" x14ac:dyDescent="0.25">
      <c r="A30" s="427" t="s">
        <v>63</v>
      </c>
      <c r="B30" s="428"/>
      <c r="C30" s="417">
        <f ca="1">SUM(Interpolation!E3:E403)*0.0025</f>
        <v>52.666626234587611</v>
      </c>
      <c r="D30" s="418"/>
      <c r="E30" s="239" t="s">
        <v>197</v>
      </c>
      <c r="F30" s="239"/>
      <c r="G30" s="239"/>
      <c r="H30" s="239"/>
    </row>
    <row r="31" spans="1:8" ht="20.25" customHeight="1" x14ac:dyDescent="0.25">
      <c r="A31" s="429" t="s">
        <v>68</v>
      </c>
      <c r="B31" s="430"/>
      <c r="C31" s="413">
        <f ca="1">(C45*C39)^0.5</f>
        <v>24.132714836136216</v>
      </c>
      <c r="D31" s="414"/>
    </row>
    <row r="32" spans="1:8" ht="20.25" customHeight="1" x14ac:dyDescent="0.25">
      <c r="A32" s="425" t="s">
        <v>15</v>
      </c>
      <c r="B32" s="426"/>
      <c r="C32" s="413">
        <f ca="1">C31/C33</f>
        <v>5.7801398601398617</v>
      </c>
      <c r="D32" s="414"/>
    </row>
    <row r="33" spans="1:6" ht="20.25" customHeight="1" x14ac:dyDescent="0.25">
      <c r="A33" s="423" t="s">
        <v>69</v>
      </c>
      <c r="B33" s="424"/>
      <c r="C33" s="413">
        <f ca="1">(C45/C39)^0.5</f>
        <v>4.1751091530771847</v>
      </c>
      <c r="D33" s="414"/>
    </row>
    <row r="34" spans="1:6" ht="20.25" customHeight="1" x14ac:dyDescent="0.25">
      <c r="A34" s="425" t="s">
        <v>12</v>
      </c>
      <c r="B34" s="426"/>
      <c r="C34" s="413">
        <f ca="1">STDEV(Interpolation!E3:E403)</f>
        <v>39.605272859956408</v>
      </c>
      <c r="D34" s="414"/>
    </row>
    <row r="35" spans="1:6" ht="20.25" customHeight="1" x14ac:dyDescent="0.25">
      <c r="A35" s="421" t="s">
        <v>76</v>
      </c>
      <c r="B35" s="422"/>
      <c r="C35" s="419">
        <f>geometric_std_dev!G21</f>
        <v>2.6176008680392373</v>
      </c>
      <c r="D35" s="420"/>
      <c r="E35" s="228"/>
    </row>
    <row r="36" spans="1:6" ht="20.25" customHeight="1" x14ac:dyDescent="0.25">
      <c r="A36" s="425" t="s">
        <v>10</v>
      </c>
      <c r="B36" s="426"/>
      <c r="C36" s="413">
        <f ca="1">SKEW(Interpolation!E3:E403)</f>
        <v>0.21513133273650639</v>
      </c>
      <c r="D36" s="414"/>
      <c r="E36" s="228"/>
      <c r="F36" s="228"/>
    </row>
    <row r="37" spans="1:6" ht="20.25" customHeight="1" x14ac:dyDescent="0.25">
      <c r="A37" s="425" t="s">
        <v>9</v>
      </c>
      <c r="B37" s="426"/>
      <c r="C37" s="413">
        <f ca="1">KURT(Interpolation!E3:E403)</f>
        <v>-1.2887368974652704</v>
      </c>
      <c r="D37" s="414"/>
      <c r="E37" s="228"/>
      <c r="F37" s="228"/>
    </row>
    <row r="38" spans="1:6" ht="20.25" customHeight="1" x14ac:dyDescent="0.25">
      <c r="A38" s="425" t="s">
        <v>7</v>
      </c>
      <c r="B38" s="426"/>
      <c r="C38" s="413">
        <f ca="1">Interpolation!E363</f>
        <v>1.6297872340425545</v>
      </c>
      <c r="D38" s="414"/>
      <c r="E38" s="228"/>
      <c r="F38" s="228"/>
    </row>
    <row r="39" spans="1:6" ht="20.25" customHeight="1" x14ac:dyDescent="0.25">
      <c r="A39" s="425" t="s">
        <v>16</v>
      </c>
      <c r="B39" s="426"/>
      <c r="C39" s="413">
        <f ca="1">Interpolation!E339</f>
        <v>5.7801398601398617</v>
      </c>
      <c r="D39" s="414"/>
      <c r="E39" s="228"/>
      <c r="F39" s="228"/>
    </row>
    <row r="40" spans="1:6" ht="20.25" customHeight="1" x14ac:dyDescent="0.25">
      <c r="A40" s="425" t="s">
        <v>18</v>
      </c>
      <c r="B40" s="426"/>
      <c r="C40" s="413">
        <f ca="1">Interpolation!E303</f>
        <v>14.210350584307182</v>
      </c>
      <c r="D40" s="414"/>
      <c r="E40" s="228"/>
      <c r="F40" s="228"/>
    </row>
    <row r="41" spans="1:6" ht="20.25" customHeight="1" x14ac:dyDescent="0.25">
      <c r="A41" s="423" t="s">
        <v>50</v>
      </c>
      <c r="B41" s="424"/>
      <c r="C41" s="413">
        <f ca="1">Interpolation!E283</f>
        <v>20.545485714285711</v>
      </c>
      <c r="D41" s="414"/>
      <c r="E41" s="228"/>
      <c r="F41" s="228"/>
    </row>
    <row r="42" spans="1:6" ht="20.25" customHeight="1" x14ac:dyDescent="0.35">
      <c r="A42" s="421" t="s">
        <v>51</v>
      </c>
      <c r="B42" s="422"/>
      <c r="C42" s="419">
        <f ca="1">Interpolation!E203</f>
        <v>49.494134897360709</v>
      </c>
      <c r="D42" s="420"/>
      <c r="E42" s="293">
        <f ca="1">17.5*(C42/1000)^(-1/6)</f>
        <v>28.881013247442421</v>
      </c>
      <c r="F42" s="228"/>
    </row>
    <row r="43" spans="1:6" ht="20.25" customHeight="1" x14ac:dyDescent="0.25">
      <c r="A43" s="423" t="s">
        <v>47</v>
      </c>
      <c r="B43" s="424"/>
      <c r="C43" s="413">
        <f ca="1">Interpolation!E163</f>
        <v>64.391796502384736</v>
      </c>
      <c r="D43" s="414"/>
      <c r="E43" s="294"/>
      <c r="F43" s="228"/>
    </row>
    <row r="44" spans="1:6" ht="20.25" customHeight="1" x14ac:dyDescent="0.25">
      <c r="A44" s="425" t="s">
        <v>19</v>
      </c>
      <c r="B44" s="426"/>
      <c r="C44" s="413">
        <f ca="1">Interpolation!E103</f>
        <v>87.119872813990455</v>
      </c>
      <c r="D44" s="414"/>
      <c r="E44" s="294"/>
      <c r="F44" s="228"/>
    </row>
    <row r="45" spans="1:6" ht="20.25" customHeight="1" x14ac:dyDescent="0.25">
      <c r="A45" s="431" t="s">
        <v>17</v>
      </c>
      <c r="B45" s="432"/>
      <c r="C45" s="413">
        <f ca="1">Interpolation!E67</f>
        <v>100.75671860095389</v>
      </c>
      <c r="D45" s="414"/>
      <c r="E45" s="294"/>
      <c r="F45" s="228"/>
    </row>
    <row r="46" spans="1:6" ht="20.25" customHeight="1" x14ac:dyDescent="0.25">
      <c r="A46" s="431" t="s">
        <v>8</v>
      </c>
      <c r="B46" s="432"/>
      <c r="C46" s="413">
        <f ca="1">Interpolation!E43</f>
        <v>109.84794912559619</v>
      </c>
      <c r="D46" s="414"/>
      <c r="E46" s="294">
        <f ca="1">23.5*(2*C46/1000)^(-1/6)</f>
        <v>30.25270441833392</v>
      </c>
      <c r="F46" s="228"/>
    </row>
    <row r="47" spans="1:6" ht="20.25" customHeight="1" x14ac:dyDescent="0.25">
      <c r="A47" s="433" t="s">
        <v>48</v>
      </c>
      <c r="B47" s="434"/>
      <c r="C47" s="413">
        <f ca="1">C43/C38</f>
        <v>39.50932683566684</v>
      </c>
      <c r="D47" s="414"/>
      <c r="E47" s="228"/>
      <c r="F47" s="228"/>
    </row>
    <row r="48" spans="1:6" ht="20.25" customHeight="1" thickBot="1" x14ac:dyDescent="0.3">
      <c r="A48" s="435" t="s">
        <v>49</v>
      </c>
      <c r="B48" s="436"/>
      <c r="C48" s="415">
        <f ca="1">C41^2/(C43*C38)</f>
        <v>4.0222714104979316</v>
      </c>
      <c r="D48" s="416"/>
      <c r="E48" s="228"/>
      <c r="F48" s="228"/>
    </row>
    <row r="49" spans="1:5" ht="20.25" customHeight="1" x14ac:dyDescent="0.25">
      <c r="A49" s="398" t="s">
        <v>184</v>
      </c>
      <c r="B49" s="399"/>
      <c r="C49" s="399"/>
      <c r="D49" s="400"/>
    </row>
    <row r="50" spans="1:5" ht="20.25" customHeight="1" x14ac:dyDescent="0.25">
      <c r="A50" s="403" t="s">
        <v>179</v>
      </c>
      <c r="B50" s="404"/>
      <c r="C50" s="401">
        <f ca="1">-0.0333+(0.4665/((1000*C42/1000)^0.21))</f>
        <v>0.17228686459934031</v>
      </c>
      <c r="D50" s="402"/>
    </row>
    <row r="51" spans="1:5" ht="20.25" customHeight="1" x14ac:dyDescent="0.25">
      <c r="A51" s="405" t="s">
        <v>180</v>
      </c>
      <c r="B51" s="406"/>
      <c r="C51" s="409">
        <f ca="1">0.13+(0.21/((1000*C42/1000+0.002)^0.21))</f>
        <v>0.22254635629795369</v>
      </c>
      <c r="D51" s="410"/>
    </row>
    <row r="52" spans="1:5" ht="20.25" customHeight="1" x14ac:dyDescent="0.25">
      <c r="A52" s="403" t="s">
        <v>181</v>
      </c>
      <c r="B52" s="404"/>
      <c r="C52" s="401">
        <f>0.621*EXP(-0.457*C35)</f>
        <v>0.18774553058846644</v>
      </c>
      <c r="D52" s="402"/>
    </row>
    <row r="53" spans="1:5" ht="20.25" customHeight="1" x14ac:dyDescent="0.25">
      <c r="A53" s="405" t="s">
        <v>182</v>
      </c>
      <c r="B53" s="406"/>
      <c r="C53" s="409">
        <f>'Berechnung_Yu&amp;Stand'!J1086</f>
        <v>0.16661071999886959</v>
      </c>
      <c r="D53" s="410"/>
    </row>
    <row r="54" spans="1:5" ht="20.25" customHeight="1" thickBot="1" x14ac:dyDescent="0.3">
      <c r="A54" s="407" t="s">
        <v>183</v>
      </c>
      <c r="B54" s="408"/>
      <c r="C54" s="411">
        <f>0.353-0.068*C35+0.146*F20</f>
        <v>0.18776786191547212</v>
      </c>
      <c r="D54" s="412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46" sqref="C46"/>
    </sheetView>
  </sheetViews>
  <sheetFormatPr defaultColWidth="9.089843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7" workbookViewId="0">
      <selection activeCell="G36" sqref="G36"/>
    </sheetView>
  </sheetViews>
  <sheetFormatPr defaultColWidth="9.089843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"/>
  <sheetViews>
    <sheetView workbookViewId="0">
      <selection activeCell="A4" sqref="A4"/>
    </sheetView>
  </sheetViews>
  <sheetFormatPr defaultColWidth="9.08984375" defaultRowHeight="12.5" x14ac:dyDescent="0.25"/>
  <cols>
    <col min="1" max="1" width="25.453125" customWidth="1"/>
    <col min="2" max="2" width="18.453125" customWidth="1"/>
    <col min="3" max="3" width="9.08984375" customWidth="1"/>
    <col min="4" max="4" width="24.6328125" customWidth="1"/>
    <col min="5" max="5" width="20.4531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" thickBot="1" x14ac:dyDescent="0.3">
      <c r="D3" s="2">
        <v>100</v>
      </c>
      <c r="E3" s="6">
        <f ca="1">E4</f>
        <v>124.62119872813992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124.62119872813992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124.2423974562798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123.86359618441972</v>
      </c>
    </row>
    <row r="7" spans="1:5" x14ac:dyDescent="0.25">
      <c r="A7" s="16">
        <f>Statistik!F23*100</f>
        <v>0.46082949308755761</v>
      </c>
      <c r="B7" s="18">
        <f>'Input-data'!B22</f>
        <v>6.3E-2</v>
      </c>
      <c r="D7" s="2">
        <v>99</v>
      </c>
      <c r="E7" s="6">
        <f t="shared" ca="1" si="0"/>
        <v>123.48479491255961</v>
      </c>
    </row>
    <row r="8" spans="1:5" x14ac:dyDescent="0.25">
      <c r="A8" s="16">
        <f>Statistik!F22*100</f>
        <v>1.3696876600102406</v>
      </c>
      <c r="B8" s="18">
        <v>0.125</v>
      </c>
      <c r="D8" s="2">
        <v>98.75</v>
      </c>
      <c r="E8" s="6">
        <f t="shared" ca="1" si="0"/>
        <v>123.10599364069952</v>
      </c>
    </row>
    <row r="9" spans="1:5" x14ac:dyDescent="0.25">
      <c r="A9" s="16">
        <f>Statistik!F21*100</f>
        <v>5.8243727598566304</v>
      </c>
      <c r="B9" s="18">
        <f>'Input-data'!B20</f>
        <v>0.25</v>
      </c>
      <c r="D9" s="2">
        <v>98.5</v>
      </c>
      <c r="E9" s="6">
        <f t="shared" ca="1" si="0"/>
        <v>122.72719236883944</v>
      </c>
    </row>
    <row r="10" spans="1:5" x14ac:dyDescent="0.25">
      <c r="A10" s="16">
        <f>Statistik!F20*100</f>
        <v>8.7429595494111609</v>
      </c>
      <c r="B10" s="18">
        <f>'Input-data'!B19</f>
        <v>0.5</v>
      </c>
      <c r="D10" s="2">
        <v>98.25</v>
      </c>
      <c r="E10" s="6">
        <f t="shared" ca="1" si="0"/>
        <v>122.34839109697933</v>
      </c>
    </row>
    <row r="11" spans="1:5" x14ac:dyDescent="0.25">
      <c r="A11" s="16">
        <f>Statistik!F19*100</f>
        <v>9.2421915002560162</v>
      </c>
      <c r="B11" s="18">
        <f>'Input-data'!B18</f>
        <v>1</v>
      </c>
      <c r="D11" s="2">
        <v>98</v>
      </c>
      <c r="E11" s="6">
        <f t="shared" ca="1" si="0"/>
        <v>121.96958982511924</v>
      </c>
    </row>
    <row r="12" spans="1:5" x14ac:dyDescent="0.25">
      <c r="A12" s="16">
        <f>Statistik!F18*100</f>
        <v>10.445468509984638</v>
      </c>
      <c r="B12" s="18">
        <f>'Input-data'!B17</f>
        <v>2</v>
      </c>
      <c r="D12" s="2">
        <v>97.75</v>
      </c>
      <c r="E12" s="6">
        <f t="shared" ca="1" si="0"/>
        <v>121.59078855325913</v>
      </c>
    </row>
    <row r="13" spans="1:5" x14ac:dyDescent="0.25">
      <c r="A13" s="16">
        <f>Statistik!F17*100</f>
        <v>13.556067588325652</v>
      </c>
      <c r="B13" s="18">
        <f>'Input-data'!B16</f>
        <v>4</v>
      </c>
      <c r="D13" s="2">
        <v>97.5</v>
      </c>
      <c r="E13" s="6">
        <f t="shared" ca="1" si="0"/>
        <v>121.21198728139905</v>
      </c>
    </row>
    <row r="14" spans="1:5" x14ac:dyDescent="0.25">
      <c r="A14" s="16">
        <f>Statistik!F16*100</f>
        <v>19.047619047619047</v>
      </c>
      <c r="B14" s="18">
        <f>'Input-data'!B15</f>
        <v>8</v>
      </c>
      <c r="D14" s="2">
        <v>97.25</v>
      </c>
      <c r="E14" s="6">
        <f t="shared" ca="1" si="0"/>
        <v>120.83318600953896</v>
      </c>
    </row>
    <row r="15" spans="1:5" x14ac:dyDescent="0.25">
      <c r="A15" s="16">
        <f>Statistik!F15*100</f>
        <v>26.715309779825908</v>
      </c>
      <c r="B15" s="18">
        <f>'Input-data'!B14</f>
        <v>16</v>
      </c>
      <c r="D15" s="2">
        <v>97</v>
      </c>
      <c r="E15" s="6">
        <f t="shared" ca="1" si="0"/>
        <v>120.45438473767885</v>
      </c>
    </row>
    <row r="16" spans="1:5" x14ac:dyDescent="0.25">
      <c r="A16" s="16">
        <f>Statistik!F14*100</f>
        <v>37.916026625704049</v>
      </c>
      <c r="B16" s="18">
        <f>'Input-data'!B13</f>
        <v>31.5</v>
      </c>
      <c r="D16" s="2">
        <v>96.75</v>
      </c>
      <c r="E16" s="6">
        <f t="shared" ca="1" si="0"/>
        <v>120.07558346581877</v>
      </c>
    </row>
    <row r="17" spans="1:5" x14ac:dyDescent="0.25">
      <c r="A17" s="16">
        <f>Statistik!F13*100</f>
        <v>59.741423451100871</v>
      </c>
      <c r="B17" s="18">
        <v>64</v>
      </c>
      <c r="D17" s="2">
        <v>96.5</v>
      </c>
      <c r="E17" s="6">
        <f t="shared" ca="1" si="0"/>
        <v>119.69678219395865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119.31798092209857</v>
      </c>
    </row>
    <row r="19" spans="1:5" ht="13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118.93917965023846</v>
      </c>
    </row>
    <row r="20" spans="1:5" x14ac:dyDescent="0.25">
      <c r="D20" s="2">
        <v>95.75</v>
      </c>
      <c r="E20" s="6">
        <f t="shared" ca="1" si="0"/>
        <v>118.56037837837837</v>
      </c>
    </row>
    <row r="21" spans="1:5" x14ac:dyDescent="0.25">
      <c r="D21" s="2">
        <v>95.5</v>
      </c>
      <c r="E21" s="6">
        <f t="shared" ca="1" si="0"/>
        <v>118.18157710651829</v>
      </c>
    </row>
    <row r="22" spans="1:5" x14ac:dyDescent="0.25">
      <c r="D22" s="2">
        <v>95.25</v>
      </c>
      <c r="E22" s="6">
        <f t="shared" ca="1" si="0"/>
        <v>117.80277583465818</v>
      </c>
    </row>
    <row r="23" spans="1:5" x14ac:dyDescent="0.25">
      <c r="D23" s="2">
        <v>95</v>
      </c>
      <c r="E23" s="6">
        <f t="shared" ca="1" si="0"/>
        <v>117.42397456279809</v>
      </c>
    </row>
    <row r="24" spans="1:5" x14ac:dyDescent="0.25">
      <c r="D24" s="2">
        <v>94.75</v>
      </c>
      <c r="E24" s="6">
        <f t="shared" ca="1" si="0"/>
        <v>117.04517329093798</v>
      </c>
    </row>
    <row r="25" spans="1:5" x14ac:dyDescent="0.25">
      <c r="D25" s="2">
        <v>94.5</v>
      </c>
      <c r="E25" s="6">
        <f t="shared" ca="1" si="0"/>
        <v>116.6663720190779</v>
      </c>
    </row>
    <row r="26" spans="1:5" x14ac:dyDescent="0.25">
      <c r="D26" s="2">
        <v>94.25</v>
      </c>
      <c r="E26" s="6">
        <f t="shared" ca="1" si="0"/>
        <v>116.28757074721781</v>
      </c>
    </row>
    <row r="27" spans="1:5" x14ac:dyDescent="0.25">
      <c r="D27" s="2">
        <v>94</v>
      </c>
      <c r="E27" s="6">
        <f t="shared" ca="1" si="0"/>
        <v>115.9087694753577</v>
      </c>
    </row>
    <row r="28" spans="1:5" x14ac:dyDescent="0.25">
      <c r="D28" s="2">
        <v>93.75</v>
      </c>
      <c r="E28" s="6">
        <f t="shared" ca="1" si="0"/>
        <v>115.52996820349762</v>
      </c>
    </row>
    <row r="29" spans="1:5" x14ac:dyDescent="0.25">
      <c r="D29" s="2">
        <v>93.5</v>
      </c>
      <c r="E29" s="6">
        <f t="shared" ca="1" si="0"/>
        <v>115.1511669316375</v>
      </c>
    </row>
    <row r="30" spans="1:5" x14ac:dyDescent="0.25">
      <c r="D30" s="2">
        <v>93.25</v>
      </c>
      <c r="E30" s="6">
        <f t="shared" ca="1" si="0"/>
        <v>114.77236565977742</v>
      </c>
    </row>
    <row r="31" spans="1:5" x14ac:dyDescent="0.25">
      <c r="D31" s="2">
        <v>93</v>
      </c>
      <c r="E31" s="6">
        <f t="shared" ca="1" si="0"/>
        <v>114.39356438791734</v>
      </c>
    </row>
    <row r="32" spans="1:5" x14ac:dyDescent="0.25">
      <c r="D32" s="2">
        <v>92.75</v>
      </c>
      <c r="E32" s="6">
        <f t="shared" ca="1" si="0"/>
        <v>114.01476311605722</v>
      </c>
    </row>
    <row r="33" spans="4:5" x14ac:dyDescent="0.25">
      <c r="D33" s="2">
        <v>92.5</v>
      </c>
      <c r="E33" s="6">
        <f t="shared" ca="1" si="0"/>
        <v>113.63596184419714</v>
      </c>
    </row>
    <row r="34" spans="4:5" x14ac:dyDescent="0.25">
      <c r="D34" s="2">
        <v>92.25</v>
      </c>
      <c r="E34" s="6">
        <f t="shared" ca="1" si="0"/>
        <v>113.25716057233703</v>
      </c>
    </row>
    <row r="35" spans="4:5" x14ac:dyDescent="0.25">
      <c r="D35" s="2">
        <v>92</v>
      </c>
      <c r="E35" s="6">
        <f t="shared" ca="1" si="0"/>
        <v>112.87835930047694</v>
      </c>
    </row>
    <row r="36" spans="4:5" x14ac:dyDescent="0.25">
      <c r="D36" s="2">
        <v>91.75</v>
      </c>
      <c r="E36" s="6">
        <f t="shared" ca="1" si="0"/>
        <v>112.49955802861686</v>
      </c>
    </row>
    <row r="37" spans="4:5" x14ac:dyDescent="0.25">
      <c r="D37" s="2">
        <v>91.5</v>
      </c>
      <c r="E37" s="6">
        <f t="shared" ca="1" si="0"/>
        <v>112.12075675675675</v>
      </c>
    </row>
    <row r="38" spans="4:5" x14ac:dyDescent="0.25">
      <c r="D38" s="2">
        <v>91.25</v>
      </c>
      <c r="E38" s="6">
        <f t="shared" ca="1" si="0"/>
        <v>111.74195548489666</v>
      </c>
    </row>
    <row r="39" spans="4:5" x14ac:dyDescent="0.25">
      <c r="D39" s="2">
        <v>91</v>
      </c>
      <c r="E39" s="6">
        <f t="shared" ca="1" si="0"/>
        <v>111.36315421303655</v>
      </c>
    </row>
    <row r="40" spans="4:5" x14ac:dyDescent="0.25">
      <c r="D40" s="2">
        <v>90.75</v>
      </c>
      <c r="E40" s="6">
        <f t="shared" ca="1" si="0"/>
        <v>110.98435294117647</v>
      </c>
    </row>
    <row r="41" spans="4:5" x14ac:dyDescent="0.25">
      <c r="D41" s="2">
        <v>90.5</v>
      </c>
      <c r="E41" s="6">
        <f t="shared" ca="1" si="0"/>
        <v>110.60555166931638</v>
      </c>
    </row>
    <row r="42" spans="4:5" x14ac:dyDescent="0.25">
      <c r="D42" s="2">
        <v>90.25</v>
      </c>
      <c r="E42" s="6">
        <f t="shared" ca="1" si="0"/>
        <v>110.22675039745627</v>
      </c>
    </row>
    <row r="43" spans="4:5" x14ac:dyDescent="0.25">
      <c r="D43" s="2">
        <v>90</v>
      </c>
      <c r="E43" s="6">
        <f t="shared" ca="1" si="0"/>
        <v>109.84794912559619</v>
      </c>
    </row>
    <row r="44" spans="4:5" x14ac:dyDescent="0.25">
      <c r="D44" s="2">
        <v>89.75</v>
      </c>
      <c r="E44" s="6">
        <f t="shared" ca="1" si="0"/>
        <v>109.46914785373608</v>
      </c>
    </row>
    <row r="45" spans="4:5" x14ac:dyDescent="0.25">
      <c r="D45" s="2">
        <v>89.5</v>
      </c>
      <c r="E45" s="6">
        <f t="shared" ca="1" si="0"/>
        <v>109.09034658187599</v>
      </c>
    </row>
    <row r="46" spans="4:5" x14ac:dyDescent="0.25">
      <c r="D46" s="2">
        <v>89.25</v>
      </c>
      <c r="E46" s="6">
        <f t="shared" ca="1" si="0"/>
        <v>108.71154531001591</v>
      </c>
    </row>
    <row r="47" spans="4:5" x14ac:dyDescent="0.25">
      <c r="D47" s="2">
        <v>89</v>
      </c>
      <c r="E47" s="6">
        <f t="shared" ca="1" si="0"/>
        <v>108.33274403815579</v>
      </c>
    </row>
    <row r="48" spans="4:5" x14ac:dyDescent="0.25">
      <c r="D48" s="2">
        <v>88.75</v>
      </c>
      <c r="E48" s="6">
        <f t="shared" ca="1" si="0"/>
        <v>107.95394276629571</v>
      </c>
    </row>
    <row r="49" spans="4:5" x14ac:dyDescent="0.25">
      <c r="D49" s="2">
        <v>88.5</v>
      </c>
      <c r="E49" s="6">
        <f t="shared" ca="1" si="0"/>
        <v>107.5751414944356</v>
      </c>
    </row>
    <row r="50" spans="4:5" x14ac:dyDescent="0.25">
      <c r="D50" s="2">
        <v>88.25</v>
      </c>
      <c r="E50" s="6">
        <f t="shared" ca="1" si="0"/>
        <v>107.19634022257551</v>
      </c>
    </row>
    <row r="51" spans="4:5" x14ac:dyDescent="0.25">
      <c r="D51" s="2">
        <v>88</v>
      </c>
      <c r="E51" s="6">
        <f t="shared" ca="1" si="0"/>
        <v>106.81753895071543</v>
      </c>
    </row>
    <row r="52" spans="4:5" x14ac:dyDescent="0.25">
      <c r="D52" s="2">
        <v>87.75</v>
      </c>
      <c r="E52" s="6">
        <f t="shared" ca="1" si="0"/>
        <v>106.43873767885532</v>
      </c>
    </row>
    <row r="53" spans="4:5" x14ac:dyDescent="0.25">
      <c r="D53" s="2">
        <v>87.5</v>
      </c>
      <c r="E53" s="6">
        <f t="shared" ca="1" si="0"/>
        <v>106.05993640699523</v>
      </c>
    </row>
    <row r="54" spans="4:5" x14ac:dyDescent="0.25">
      <c r="D54" s="2">
        <v>87.25</v>
      </c>
      <c r="E54" s="6">
        <f t="shared" ca="1" si="0"/>
        <v>105.68113513513512</v>
      </c>
    </row>
    <row r="55" spans="4:5" x14ac:dyDescent="0.25">
      <c r="D55" s="2">
        <v>87</v>
      </c>
      <c r="E55" s="6">
        <f t="shared" ca="1" si="0"/>
        <v>105.30233386327504</v>
      </c>
    </row>
    <row r="56" spans="4:5" x14ac:dyDescent="0.25">
      <c r="D56" s="2">
        <v>86.75</v>
      </c>
      <c r="E56" s="6">
        <f t="shared" ca="1" si="0"/>
        <v>104.92353259141495</v>
      </c>
    </row>
    <row r="57" spans="4:5" x14ac:dyDescent="0.25">
      <c r="D57" s="2">
        <v>86.5</v>
      </c>
      <c r="E57" s="6">
        <f t="shared" ca="1" si="0"/>
        <v>104.54473131955484</v>
      </c>
    </row>
    <row r="58" spans="4:5" x14ac:dyDescent="0.25">
      <c r="D58" s="2">
        <v>86.25</v>
      </c>
      <c r="E58" s="6">
        <f t="shared" ca="1" si="0"/>
        <v>104.16593004769476</v>
      </c>
    </row>
    <row r="59" spans="4:5" x14ac:dyDescent="0.25">
      <c r="D59" s="2">
        <v>86</v>
      </c>
      <c r="E59" s="6">
        <f t="shared" ca="1" si="0"/>
        <v>103.78712877583465</v>
      </c>
    </row>
    <row r="60" spans="4:5" x14ac:dyDescent="0.25">
      <c r="D60" s="2">
        <v>85.75</v>
      </c>
      <c r="E60" s="6">
        <f t="shared" ca="1" si="0"/>
        <v>103.40832750397456</v>
      </c>
    </row>
    <row r="61" spans="4:5" x14ac:dyDescent="0.25">
      <c r="D61" s="2">
        <v>85.5</v>
      </c>
      <c r="E61" s="6">
        <f t="shared" ca="1" si="0"/>
        <v>103.02952623211448</v>
      </c>
    </row>
    <row r="62" spans="4:5" x14ac:dyDescent="0.25">
      <c r="D62" s="2">
        <v>85.25</v>
      </c>
      <c r="E62" s="6">
        <f t="shared" ca="1" si="0"/>
        <v>102.65072496025437</v>
      </c>
    </row>
    <row r="63" spans="4:5" x14ac:dyDescent="0.25">
      <c r="D63" s="2">
        <v>85</v>
      </c>
      <c r="E63" s="6">
        <f t="shared" ca="1" si="0"/>
        <v>102.27192368839428</v>
      </c>
    </row>
    <row r="64" spans="4:5" x14ac:dyDescent="0.25">
      <c r="D64" s="2">
        <v>84.75</v>
      </c>
      <c r="E64" s="6">
        <f t="shared" ca="1" si="0"/>
        <v>101.89312241653417</v>
      </c>
    </row>
    <row r="65" spans="4:5" x14ac:dyDescent="0.25">
      <c r="D65" s="2">
        <v>84.5</v>
      </c>
      <c r="E65" s="6">
        <f t="shared" ca="1" si="0"/>
        <v>101.51432114467408</v>
      </c>
    </row>
    <row r="66" spans="4:5" x14ac:dyDescent="0.25">
      <c r="D66" s="2">
        <v>84.25</v>
      </c>
      <c r="E66" s="6">
        <f t="shared" ca="1" si="0"/>
        <v>101.13551987281399</v>
      </c>
    </row>
    <row r="67" spans="4:5" x14ac:dyDescent="0.25">
      <c r="D67" s="2">
        <v>84</v>
      </c>
      <c r="E67" s="6">
        <f t="shared" ca="1" si="0"/>
        <v>100.75671860095389</v>
      </c>
    </row>
    <row r="68" spans="4:5" x14ac:dyDescent="0.25">
      <c r="D68" s="2">
        <v>83.75</v>
      </c>
      <c r="E68" s="6">
        <f t="shared" ca="1" si="0"/>
        <v>100.3779173290938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99.999116057233707</v>
      </c>
    </row>
    <row r="70" spans="4:5" x14ac:dyDescent="0.25">
      <c r="D70" s="2">
        <v>83.25</v>
      </c>
      <c r="E70" s="6">
        <f t="shared" ca="1" si="1"/>
        <v>99.620314785373608</v>
      </c>
    </row>
    <row r="71" spans="4:5" x14ac:dyDescent="0.25">
      <c r="D71" s="2">
        <v>83</v>
      </c>
      <c r="E71" s="6">
        <f t="shared" ca="1" si="1"/>
        <v>99.24151351351351</v>
      </c>
    </row>
    <row r="72" spans="4:5" x14ac:dyDescent="0.25">
      <c r="D72" s="2">
        <v>82.75</v>
      </c>
      <c r="E72" s="6">
        <f t="shared" ca="1" si="1"/>
        <v>98.862712241653412</v>
      </c>
    </row>
    <row r="73" spans="4:5" x14ac:dyDescent="0.25">
      <c r="D73" s="2">
        <v>82.5</v>
      </c>
      <c r="E73" s="6">
        <f t="shared" ca="1" si="1"/>
        <v>98.483910969793328</v>
      </c>
    </row>
    <row r="74" spans="4:5" x14ac:dyDescent="0.25">
      <c r="D74" s="2">
        <v>82.25</v>
      </c>
      <c r="E74" s="6">
        <f t="shared" ca="1" si="1"/>
        <v>98.10510969793323</v>
      </c>
    </row>
    <row r="75" spans="4:5" x14ac:dyDescent="0.25">
      <c r="D75" s="2">
        <v>82</v>
      </c>
      <c r="E75" s="6">
        <f t="shared" ca="1" si="1"/>
        <v>97.726308426073132</v>
      </c>
    </row>
    <row r="76" spans="4:5" x14ac:dyDescent="0.25">
      <c r="D76" s="2">
        <v>81.75</v>
      </c>
      <c r="E76" s="6">
        <f t="shared" ca="1" si="1"/>
        <v>97.347507154213034</v>
      </c>
    </row>
    <row r="77" spans="4:5" x14ac:dyDescent="0.25">
      <c r="D77" s="2">
        <v>81.5</v>
      </c>
      <c r="E77" s="6">
        <f t="shared" ca="1" si="1"/>
        <v>96.968705882352936</v>
      </c>
    </row>
    <row r="78" spans="4:5" x14ac:dyDescent="0.25">
      <c r="D78" s="2">
        <v>81.25</v>
      </c>
      <c r="E78" s="6">
        <f t="shared" ca="1" si="1"/>
        <v>96.589904610492852</v>
      </c>
    </row>
    <row r="79" spans="4:5" x14ac:dyDescent="0.25">
      <c r="D79" s="2">
        <v>81</v>
      </c>
      <c r="E79" s="6">
        <f t="shared" ca="1" si="1"/>
        <v>96.211103338632753</v>
      </c>
    </row>
    <row r="80" spans="4:5" x14ac:dyDescent="0.25">
      <c r="D80" s="2">
        <v>80.75</v>
      </c>
      <c r="E80" s="6">
        <f t="shared" ca="1" si="1"/>
        <v>95.832302066772655</v>
      </c>
    </row>
    <row r="81" spans="4:5" x14ac:dyDescent="0.25">
      <c r="D81" s="2">
        <v>80.5</v>
      </c>
      <c r="E81" s="6">
        <f t="shared" ca="1" si="1"/>
        <v>95.453500794912557</v>
      </c>
    </row>
    <row r="82" spans="4:5" x14ac:dyDescent="0.25">
      <c r="D82" s="2">
        <v>80.25</v>
      </c>
      <c r="E82" s="6">
        <f t="shared" ca="1" si="1"/>
        <v>95.074699523052459</v>
      </c>
    </row>
    <row r="83" spans="4:5" x14ac:dyDescent="0.25">
      <c r="D83" s="2">
        <v>80</v>
      </c>
      <c r="E83" s="6">
        <f t="shared" ca="1" si="1"/>
        <v>94.695898251192375</v>
      </c>
    </row>
    <row r="84" spans="4:5" x14ac:dyDescent="0.25">
      <c r="D84" s="2">
        <v>79.75</v>
      </c>
      <c r="E84" s="6">
        <f t="shared" ca="1" si="1"/>
        <v>94.317096979332277</v>
      </c>
    </row>
    <row r="85" spans="4:5" x14ac:dyDescent="0.25">
      <c r="D85" s="2">
        <v>79.5</v>
      </c>
      <c r="E85" s="6">
        <f t="shared" ca="1" si="1"/>
        <v>93.938295707472179</v>
      </c>
    </row>
    <row r="86" spans="4:5" x14ac:dyDescent="0.25">
      <c r="D86" s="2">
        <v>79.25</v>
      </c>
      <c r="E86" s="6">
        <f t="shared" ca="1" si="1"/>
        <v>93.559494435612081</v>
      </c>
    </row>
    <row r="87" spans="4:5" x14ac:dyDescent="0.25">
      <c r="D87" s="2">
        <v>79</v>
      </c>
      <c r="E87" s="6">
        <f t="shared" ca="1" si="1"/>
        <v>93.180693163751982</v>
      </c>
    </row>
    <row r="88" spans="4:5" x14ac:dyDescent="0.25">
      <c r="D88" s="2">
        <v>78.75</v>
      </c>
      <c r="E88" s="6">
        <f t="shared" ca="1" si="1"/>
        <v>92.801891891891884</v>
      </c>
    </row>
    <row r="89" spans="4:5" x14ac:dyDescent="0.25">
      <c r="D89" s="2">
        <v>78.5</v>
      </c>
      <c r="E89" s="6">
        <f t="shared" ca="1" si="1"/>
        <v>92.4230906200318</v>
      </c>
    </row>
    <row r="90" spans="4:5" x14ac:dyDescent="0.25">
      <c r="D90" s="2">
        <v>78.25</v>
      </c>
      <c r="E90" s="6">
        <f t="shared" ca="1" si="1"/>
        <v>92.044289348171702</v>
      </c>
    </row>
    <row r="91" spans="4:5" x14ac:dyDescent="0.25">
      <c r="D91" s="2">
        <v>78</v>
      </c>
      <c r="E91" s="6">
        <f t="shared" ca="1" si="1"/>
        <v>91.665488076311604</v>
      </c>
    </row>
    <row r="92" spans="4:5" x14ac:dyDescent="0.25">
      <c r="D92" s="2">
        <v>77.75</v>
      </c>
      <c r="E92" s="6">
        <f t="shared" ca="1" si="1"/>
        <v>91.286686804451506</v>
      </c>
    </row>
    <row r="93" spans="4:5" x14ac:dyDescent="0.25">
      <c r="D93" s="2">
        <v>77.5</v>
      </c>
      <c r="E93" s="6">
        <f t="shared" ca="1" si="1"/>
        <v>90.907885532591408</v>
      </c>
    </row>
    <row r="94" spans="4:5" x14ac:dyDescent="0.25">
      <c r="D94" s="2">
        <v>77.25</v>
      </c>
      <c r="E94" s="6">
        <f t="shared" ca="1" si="1"/>
        <v>90.529084260731324</v>
      </c>
    </row>
    <row r="95" spans="4:5" x14ac:dyDescent="0.25">
      <c r="D95" s="2">
        <v>77</v>
      </c>
      <c r="E95" s="6">
        <f t="shared" ca="1" si="1"/>
        <v>90.150282988871226</v>
      </c>
    </row>
    <row r="96" spans="4:5" x14ac:dyDescent="0.25">
      <c r="D96" s="2">
        <v>76.75</v>
      </c>
      <c r="E96" s="6">
        <f t="shared" ca="1" si="1"/>
        <v>89.771481717011127</v>
      </c>
    </row>
    <row r="97" spans="4:5" x14ac:dyDescent="0.25">
      <c r="D97" s="2">
        <v>76.5</v>
      </c>
      <c r="E97" s="6">
        <f t="shared" ca="1" si="1"/>
        <v>89.392680445151029</v>
      </c>
    </row>
    <row r="98" spans="4:5" x14ac:dyDescent="0.25">
      <c r="D98" s="2">
        <v>76.25</v>
      </c>
      <c r="E98" s="6">
        <f t="shared" ca="1" si="1"/>
        <v>89.013879173290931</v>
      </c>
    </row>
    <row r="99" spans="4:5" x14ac:dyDescent="0.25">
      <c r="D99" s="2">
        <v>76</v>
      </c>
      <c r="E99" s="6">
        <f t="shared" ca="1" si="1"/>
        <v>88.635077901430847</v>
      </c>
    </row>
    <row r="100" spans="4:5" x14ac:dyDescent="0.25">
      <c r="D100" s="2">
        <v>75.75</v>
      </c>
      <c r="E100" s="6">
        <f t="shared" ca="1" si="1"/>
        <v>88.256276629570749</v>
      </c>
    </row>
    <row r="101" spans="4:5" x14ac:dyDescent="0.25">
      <c r="D101" s="2">
        <v>75.5</v>
      </c>
      <c r="E101" s="6">
        <f t="shared" ca="1" si="1"/>
        <v>87.877475357710651</v>
      </c>
    </row>
    <row r="102" spans="4:5" x14ac:dyDescent="0.25">
      <c r="D102" s="2">
        <v>75.25</v>
      </c>
      <c r="E102" s="6">
        <f t="shared" ca="1" si="1"/>
        <v>87.498674085850553</v>
      </c>
    </row>
    <row r="103" spans="4:5" x14ac:dyDescent="0.25">
      <c r="D103" s="2">
        <v>75</v>
      </c>
      <c r="E103" s="6">
        <f t="shared" ca="1" si="1"/>
        <v>87.119872813990455</v>
      </c>
    </row>
    <row r="104" spans="4:5" x14ac:dyDescent="0.25">
      <c r="D104" s="2">
        <v>74.75</v>
      </c>
      <c r="E104" s="6">
        <f t="shared" ca="1" si="1"/>
        <v>86.741071542130371</v>
      </c>
    </row>
    <row r="105" spans="4:5" x14ac:dyDescent="0.25">
      <c r="D105" s="2">
        <v>74.5</v>
      </c>
      <c r="E105" s="6">
        <f t="shared" ca="1" si="1"/>
        <v>86.362270270270272</v>
      </c>
    </row>
    <row r="106" spans="4:5" x14ac:dyDescent="0.25">
      <c r="D106" s="2">
        <v>74.25</v>
      </c>
      <c r="E106" s="6">
        <f t="shared" ca="1" si="1"/>
        <v>85.983468998410174</v>
      </c>
    </row>
    <row r="107" spans="4:5" x14ac:dyDescent="0.25">
      <c r="D107" s="2">
        <v>74</v>
      </c>
      <c r="E107" s="6">
        <f t="shared" ca="1" si="1"/>
        <v>85.604667726550076</v>
      </c>
    </row>
    <row r="108" spans="4:5" x14ac:dyDescent="0.25">
      <c r="D108" s="2">
        <v>73.75</v>
      </c>
      <c r="E108" s="6">
        <f t="shared" ca="1" si="1"/>
        <v>85.225866454689978</v>
      </c>
    </row>
    <row r="109" spans="4:5" x14ac:dyDescent="0.25">
      <c r="D109" s="2">
        <v>73.5</v>
      </c>
      <c r="E109" s="6">
        <f t="shared" ca="1" si="1"/>
        <v>84.847065182829894</v>
      </c>
    </row>
    <row r="110" spans="4:5" x14ac:dyDescent="0.25">
      <c r="D110" s="2">
        <v>73.25</v>
      </c>
      <c r="E110" s="6">
        <f t="shared" ca="1" si="1"/>
        <v>84.468263910969796</v>
      </c>
    </row>
    <row r="111" spans="4:5" x14ac:dyDescent="0.25">
      <c r="D111" s="2">
        <v>73</v>
      </c>
      <c r="E111" s="6">
        <f t="shared" ca="1" si="1"/>
        <v>84.089462639109698</v>
      </c>
    </row>
    <row r="112" spans="4:5" x14ac:dyDescent="0.25">
      <c r="D112" s="2">
        <v>72.75</v>
      </c>
      <c r="E112" s="6">
        <f t="shared" ca="1" si="1"/>
        <v>83.7106613672496</v>
      </c>
    </row>
    <row r="113" spans="4:5" x14ac:dyDescent="0.25">
      <c r="D113" s="2">
        <v>72.5</v>
      </c>
      <c r="E113" s="6">
        <f t="shared" ca="1" si="1"/>
        <v>83.331860095389501</v>
      </c>
    </row>
    <row r="114" spans="4:5" x14ac:dyDescent="0.25">
      <c r="D114" s="2">
        <v>72.25</v>
      </c>
      <c r="E114" s="6">
        <f t="shared" ca="1" si="1"/>
        <v>82.953058823529418</v>
      </c>
    </row>
    <row r="115" spans="4:5" x14ac:dyDescent="0.25">
      <c r="D115" s="2">
        <v>72</v>
      </c>
      <c r="E115" s="6">
        <f t="shared" ca="1" si="1"/>
        <v>82.574257551669319</v>
      </c>
    </row>
    <row r="116" spans="4:5" x14ac:dyDescent="0.25">
      <c r="D116" s="2">
        <v>71.75</v>
      </c>
      <c r="E116" s="6">
        <f t="shared" ca="1" si="1"/>
        <v>82.195456279809221</v>
      </c>
    </row>
    <row r="117" spans="4:5" x14ac:dyDescent="0.25">
      <c r="D117" s="2">
        <v>71.5</v>
      </c>
      <c r="E117" s="6">
        <f t="shared" ca="1" si="1"/>
        <v>81.816655007949123</v>
      </c>
    </row>
    <row r="118" spans="4:5" x14ac:dyDescent="0.25">
      <c r="D118" s="2">
        <v>71.25</v>
      </c>
      <c r="E118" s="6">
        <f t="shared" ca="1" si="1"/>
        <v>81.437853736089025</v>
      </c>
    </row>
    <row r="119" spans="4:5" x14ac:dyDescent="0.25">
      <c r="D119" s="2">
        <v>71</v>
      </c>
      <c r="E119" s="6">
        <f t="shared" ca="1" si="1"/>
        <v>81.059052464228941</v>
      </c>
    </row>
    <row r="120" spans="4:5" x14ac:dyDescent="0.25">
      <c r="D120" s="2">
        <v>70.75</v>
      </c>
      <c r="E120" s="6">
        <f t="shared" ca="1" si="1"/>
        <v>80.680251192368843</v>
      </c>
    </row>
    <row r="121" spans="4:5" x14ac:dyDescent="0.25">
      <c r="D121" s="2">
        <v>70.5</v>
      </c>
      <c r="E121" s="6">
        <f t="shared" ca="1" si="1"/>
        <v>80.301449920508745</v>
      </c>
    </row>
    <row r="122" spans="4:5" x14ac:dyDescent="0.25">
      <c r="D122" s="2">
        <v>70.25</v>
      </c>
      <c r="E122" s="6">
        <f t="shared" ca="1" si="1"/>
        <v>79.922648648648646</v>
      </c>
    </row>
    <row r="123" spans="4:5" x14ac:dyDescent="0.25">
      <c r="D123" s="2">
        <v>70</v>
      </c>
      <c r="E123" s="6">
        <f t="shared" ca="1" si="1"/>
        <v>79.543847376788548</v>
      </c>
    </row>
    <row r="124" spans="4:5" x14ac:dyDescent="0.25">
      <c r="D124" s="2">
        <v>69.75</v>
      </c>
      <c r="E124" s="6">
        <f t="shared" ca="1" si="1"/>
        <v>79.165046104928464</v>
      </c>
    </row>
    <row r="125" spans="4:5" x14ac:dyDescent="0.25">
      <c r="D125" s="2">
        <v>69.5</v>
      </c>
      <c r="E125" s="6">
        <f t="shared" ca="1" si="1"/>
        <v>78.786244833068366</v>
      </c>
    </row>
    <row r="126" spans="4:5" x14ac:dyDescent="0.25">
      <c r="D126" s="2">
        <v>69.25</v>
      </c>
      <c r="E126" s="6">
        <f t="shared" ca="1" si="1"/>
        <v>78.407443561208268</v>
      </c>
    </row>
    <row r="127" spans="4:5" x14ac:dyDescent="0.25">
      <c r="D127" s="2">
        <v>69</v>
      </c>
      <c r="E127" s="6">
        <f t="shared" ca="1" si="1"/>
        <v>78.02864228934817</v>
      </c>
    </row>
    <row r="128" spans="4:5" x14ac:dyDescent="0.25">
      <c r="D128" s="2">
        <v>68.75</v>
      </c>
      <c r="E128" s="6">
        <f t="shared" ca="1" si="1"/>
        <v>77.649841017488072</v>
      </c>
    </row>
    <row r="129" spans="4:5" x14ac:dyDescent="0.25">
      <c r="D129" s="2">
        <v>68.5</v>
      </c>
      <c r="E129" s="6">
        <f t="shared" ca="1" si="1"/>
        <v>77.271039745627974</v>
      </c>
    </row>
    <row r="130" spans="4:5" x14ac:dyDescent="0.25">
      <c r="D130" s="2">
        <v>68.25</v>
      </c>
      <c r="E130" s="6">
        <f t="shared" ca="1" si="1"/>
        <v>76.89223847376789</v>
      </c>
    </row>
    <row r="131" spans="4:5" x14ac:dyDescent="0.25">
      <c r="D131" s="2">
        <v>68</v>
      </c>
      <c r="E131" s="6">
        <f t="shared" ca="1" si="1"/>
        <v>76.513437201907792</v>
      </c>
    </row>
    <row r="132" spans="4:5" x14ac:dyDescent="0.25">
      <c r="D132" s="2">
        <v>67.75</v>
      </c>
      <c r="E132" s="6">
        <f t="shared" ca="1" si="1"/>
        <v>76.134635930047693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75.755834658187595</v>
      </c>
    </row>
    <row r="134" spans="4:5" x14ac:dyDescent="0.25">
      <c r="D134" s="2">
        <v>67.25</v>
      </c>
      <c r="E134" s="6">
        <f t="shared" ca="1" si="2"/>
        <v>75.377033386327497</v>
      </c>
    </row>
    <row r="135" spans="4:5" x14ac:dyDescent="0.25">
      <c r="D135" s="2">
        <v>67</v>
      </c>
      <c r="E135" s="6">
        <f t="shared" ca="1" si="2"/>
        <v>74.998232114467413</v>
      </c>
    </row>
    <row r="136" spans="4:5" x14ac:dyDescent="0.25">
      <c r="D136" s="2">
        <v>66.75</v>
      </c>
      <c r="E136" s="6">
        <f t="shared" ca="1" si="2"/>
        <v>74.619430842607315</v>
      </c>
    </row>
    <row r="137" spans="4:5" x14ac:dyDescent="0.25">
      <c r="D137" s="2">
        <v>66.5</v>
      </c>
      <c r="E137" s="6">
        <f t="shared" ca="1" si="2"/>
        <v>74.240629570747217</v>
      </c>
    </row>
    <row r="138" spans="4:5" x14ac:dyDescent="0.25">
      <c r="D138" s="2">
        <v>66.25</v>
      </c>
      <c r="E138" s="6">
        <f t="shared" ca="1" si="2"/>
        <v>73.861828298887119</v>
      </c>
    </row>
    <row r="139" spans="4:5" x14ac:dyDescent="0.25">
      <c r="D139" s="2">
        <v>66</v>
      </c>
      <c r="E139" s="6">
        <f t="shared" ca="1" si="2"/>
        <v>73.48302702702702</v>
      </c>
    </row>
    <row r="140" spans="4:5" x14ac:dyDescent="0.25">
      <c r="D140" s="2">
        <v>65.75</v>
      </c>
      <c r="E140" s="6">
        <f t="shared" ca="1" si="2"/>
        <v>73.104225755166937</v>
      </c>
    </row>
    <row r="141" spans="4:5" x14ac:dyDescent="0.25">
      <c r="D141" s="2">
        <v>65.5</v>
      </c>
      <c r="E141" s="6">
        <f t="shared" ca="1" si="2"/>
        <v>72.725424483306838</v>
      </c>
    </row>
    <row r="142" spans="4:5" x14ac:dyDescent="0.25">
      <c r="D142" s="2">
        <v>65.25</v>
      </c>
      <c r="E142" s="6">
        <f t="shared" ca="1" si="2"/>
        <v>72.34662321144674</v>
      </c>
    </row>
    <row r="143" spans="4:5" x14ac:dyDescent="0.25">
      <c r="D143" s="2">
        <v>65</v>
      </c>
      <c r="E143" s="6">
        <f t="shared" ca="1" si="2"/>
        <v>71.967821939586642</v>
      </c>
    </row>
    <row r="144" spans="4:5" x14ac:dyDescent="0.25">
      <c r="D144" s="2">
        <v>64.75</v>
      </c>
      <c r="E144" s="6">
        <f t="shared" ca="1" si="2"/>
        <v>71.589020667726544</v>
      </c>
    </row>
    <row r="145" spans="4:5" x14ac:dyDescent="0.25">
      <c r="D145" s="2">
        <v>64.5</v>
      </c>
      <c r="E145" s="6">
        <f t="shared" ca="1" si="2"/>
        <v>71.21021939586646</v>
      </c>
    </row>
    <row r="146" spans="4:5" x14ac:dyDescent="0.25">
      <c r="D146" s="2">
        <v>64.25</v>
      </c>
      <c r="E146" s="6">
        <f t="shared" ca="1" si="2"/>
        <v>70.831418124006362</v>
      </c>
    </row>
    <row r="147" spans="4:5" x14ac:dyDescent="0.25">
      <c r="D147" s="2">
        <v>64</v>
      </c>
      <c r="E147" s="6">
        <f t="shared" ca="1" si="2"/>
        <v>70.452616852146264</v>
      </c>
    </row>
    <row r="148" spans="4:5" x14ac:dyDescent="0.25">
      <c r="D148" s="2">
        <v>63.75</v>
      </c>
      <c r="E148" s="6">
        <f t="shared" ca="1" si="2"/>
        <v>70.073815580286166</v>
      </c>
    </row>
    <row r="149" spans="4:5" x14ac:dyDescent="0.25">
      <c r="D149" s="2">
        <v>63.5</v>
      </c>
      <c r="E149" s="6">
        <f t="shared" ca="1" si="2"/>
        <v>69.695014308426067</v>
      </c>
    </row>
    <row r="150" spans="4:5" x14ac:dyDescent="0.25">
      <c r="D150" s="2">
        <v>63.25</v>
      </c>
      <c r="E150" s="6">
        <f t="shared" ca="1" si="2"/>
        <v>69.316213036565983</v>
      </c>
    </row>
    <row r="151" spans="4:5" x14ac:dyDescent="0.25">
      <c r="D151" s="2">
        <v>63</v>
      </c>
      <c r="E151" s="6">
        <f t="shared" ca="1" si="2"/>
        <v>68.937411764705885</v>
      </c>
    </row>
    <row r="152" spans="4:5" x14ac:dyDescent="0.25">
      <c r="D152" s="2">
        <v>62.75</v>
      </c>
      <c r="E152" s="6">
        <f t="shared" ca="1" si="2"/>
        <v>68.558610492845787</v>
      </c>
    </row>
    <row r="153" spans="4:5" x14ac:dyDescent="0.25">
      <c r="D153" s="2">
        <v>62.5</v>
      </c>
      <c r="E153" s="6">
        <f t="shared" ca="1" si="2"/>
        <v>68.179809220985689</v>
      </c>
    </row>
    <row r="154" spans="4:5" x14ac:dyDescent="0.25">
      <c r="D154" s="2">
        <v>62.25</v>
      </c>
      <c r="E154" s="6">
        <f t="shared" ca="1" si="2"/>
        <v>67.801007949125591</v>
      </c>
    </row>
    <row r="155" spans="4:5" x14ac:dyDescent="0.25">
      <c r="D155" s="2">
        <v>62</v>
      </c>
      <c r="E155" s="6">
        <f t="shared" ca="1" si="2"/>
        <v>67.422206677265507</v>
      </c>
    </row>
    <row r="156" spans="4:5" x14ac:dyDescent="0.25">
      <c r="D156" s="2">
        <v>61.75</v>
      </c>
      <c r="E156" s="6">
        <f t="shared" ca="1" si="2"/>
        <v>67.043405405405409</v>
      </c>
    </row>
    <row r="157" spans="4:5" x14ac:dyDescent="0.25">
      <c r="D157" s="2">
        <v>61.5</v>
      </c>
      <c r="E157" s="6">
        <f t="shared" ca="1" si="2"/>
        <v>66.664604133545311</v>
      </c>
    </row>
    <row r="158" spans="4:5" x14ac:dyDescent="0.25">
      <c r="D158" s="2">
        <v>61.25</v>
      </c>
      <c r="E158" s="6">
        <f t="shared" ca="1" si="2"/>
        <v>66.285802861685212</v>
      </c>
    </row>
    <row r="159" spans="4:5" x14ac:dyDescent="0.25">
      <c r="D159" s="2">
        <v>61</v>
      </c>
      <c r="E159" s="6">
        <f t="shared" ca="1" si="2"/>
        <v>65.907001589825114</v>
      </c>
    </row>
    <row r="160" spans="4:5" x14ac:dyDescent="0.25">
      <c r="D160" s="2">
        <v>60.75</v>
      </c>
      <c r="E160" s="6">
        <f t="shared" ca="1" si="2"/>
        <v>65.52820031796503</v>
      </c>
    </row>
    <row r="161" spans="4:5" x14ac:dyDescent="0.25">
      <c r="D161" s="2">
        <v>60.5</v>
      </c>
      <c r="E161" s="6">
        <f t="shared" ca="1" si="2"/>
        <v>65.149399046104932</v>
      </c>
    </row>
    <row r="162" spans="4:5" x14ac:dyDescent="0.25">
      <c r="D162" s="2">
        <v>60.25</v>
      </c>
      <c r="E162" s="6">
        <f t="shared" ca="1" si="2"/>
        <v>64.770597774244834</v>
      </c>
    </row>
    <row r="163" spans="4:5" x14ac:dyDescent="0.25">
      <c r="D163" s="2">
        <v>60</v>
      </c>
      <c r="E163" s="6">
        <f t="shared" ca="1" si="2"/>
        <v>64.391796502384736</v>
      </c>
    </row>
    <row r="164" spans="4:5" x14ac:dyDescent="0.25">
      <c r="D164" s="2">
        <v>59.75</v>
      </c>
      <c r="E164" s="6">
        <f t="shared" ca="1" si="2"/>
        <v>64.012995230524638</v>
      </c>
    </row>
    <row r="165" spans="4:5" x14ac:dyDescent="0.25">
      <c r="D165" s="2">
        <v>59.5</v>
      </c>
      <c r="E165" s="6">
        <f t="shared" ca="1" si="2"/>
        <v>63.64049853372434</v>
      </c>
    </row>
    <row r="166" spans="4:5" x14ac:dyDescent="0.25">
      <c r="D166" s="2">
        <v>59.25</v>
      </c>
      <c r="E166" s="6">
        <f t="shared" ca="1" si="2"/>
        <v>63.268225806451611</v>
      </c>
    </row>
    <row r="167" spans="4:5" x14ac:dyDescent="0.25">
      <c r="D167" s="2">
        <v>59</v>
      </c>
      <c r="E167" s="6">
        <f t="shared" ca="1" si="2"/>
        <v>62.895953079178881</v>
      </c>
    </row>
    <row r="168" spans="4:5" x14ac:dyDescent="0.25">
      <c r="D168" s="2">
        <v>58.75</v>
      </c>
      <c r="E168" s="6">
        <f t="shared" ca="1" si="2"/>
        <v>62.523680351906165</v>
      </c>
    </row>
    <row r="169" spans="4:5" x14ac:dyDescent="0.25">
      <c r="D169" s="2">
        <v>58.5</v>
      </c>
      <c r="E169" s="6">
        <f t="shared" ca="1" si="2"/>
        <v>62.151407624633435</v>
      </c>
    </row>
    <row r="170" spans="4:5" x14ac:dyDescent="0.25">
      <c r="D170" s="2">
        <v>58.25</v>
      </c>
      <c r="E170" s="6">
        <f t="shared" ca="1" si="2"/>
        <v>61.779134897360706</v>
      </c>
    </row>
    <row r="171" spans="4:5" x14ac:dyDescent="0.25">
      <c r="D171" s="2">
        <v>58</v>
      </c>
      <c r="E171" s="6">
        <f t="shared" ca="1" si="2"/>
        <v>61.406862170087976</v>
      </c>
    </row>
    <row r="172" spans="4:5" x14ac:dyDescent="0.25">
      <c r="D172" s="2">
        <v>57.75</v>
      </c>
      <c r="E172" s="6">
        <f t="shared" ca="1" si="2"/>
        <v>61.034589442815246</v>
      </c>
    </row>
    <row r="173" spans="4:5" x14ac:dyDescent="0.25">
      <c r="D173" s="2">
        <v>57.5</v>
      </c>
      <c r="E173" s="6">
        <f t="shared" ca="1" si="2"/>
        <v>60.662316715542516</v>
      </c>
    </row>
    <row r="174" spans="4:5" x14ac:dyDescent="0.25">
      <c r="D174" s="2">
        <v>57.25</v>
      </c>
      <c r="E174" s="6">
        <f t="shared" ca="1" si="2"/>
        <v>60.290043988269801</v>
      </c>
    </row>
    <row r="175" spans="4:5" x14ac:dyDescent="0.25">
      <c r="D175" s="2">
        <v>57</v>
      </c>
      <c r="E175" s="6">
        <f t="shared" ca="1" si="2"/>
        <v>59.917771260997071</v>
      </c>
    </row>
    <row r="176" spans="4:5" x14ac:dyDescent="0.25">
      <c r="D176" s="2">
        <v>56.75</v>
      </c>
      <c r="E176" s="6">
        <f t="shared" ca="1" si="2"/>
        <v>59.545498533724341</v>
      </c>
    </row>
    <row r="177" spans="4:5" x14ac:dyDescent="0.25">
      <c r="D177" s="2">
        <v>56.5</v>
      </c>
      <c r="E177" s="6">
        <f t="shared" ca="1" si="2"/>
        <v>59.173225806451612</v>
      </c>
    </row>
    <row r="178" spans="4:5" x14ac:dyDescent="0.25">
      <c r="D178" s="2">
        <v>56.25</v>
      </c>
      <c r="E178" s="6">
        <f t="shared" ca="1" si="2"/>
        <v>58.800953079178882</v>
      </c>
    </row>
    <row r="179" spans="4:5" x14ac:dyDescent="0.25">
      <c r="D179" s="2">
        <v>56</v>
      </c>
      <c r="E179" s="6">
        <f t="shared" ca="1" si="2"/>
        <v>58.428680351906166</v>
      </c>
    </row>
    <row r="180" spans="4:5" x14ac:dyDescent="0.25">
      <c r="D180" s="2">
        <v>55.75</v>
      </c>
      <c r="E180" s="6">
        <f t="shared" ca="1" si="2"/>
        <v>58.056407624633437</v>
      </c>
    </row>
    <row r="181" spans="4:5" x14ac:dyDescent="0.25">
      <c r="D181" s="2">
        <v>55.5</v>
      </c>
      <c r="E181" s="6">
        <f t="shared" ca="1" si="2"/>
        <v>57.684134897360707</v>
      </c>
    </row>
    <row r="182" spans="4:5" x14ac:dyDescent="0.25">
      <c r="D182" s="2">
        <v>55.25</v>
      </c>
      <c r="E182" s="6">
        <f t="shared" ca="1" si="2"/>
        <v>57.311862170087977</v>
      </c>
    </row>
    <row r="183" spans="4:5" x14ac:dyDescent="0.25">
      <c r="D183" s="2">
        <v>55</v>
      </c>
      <c r="E183" s="6">
        <f t="shared" ca="1" si="2"/>
        <v>56.939589442815247</v>
      </c>
    </row>
    <row r="184" spans="4:5" x14ac:dyDescent="0.25">
      <c r="D184" s="2">
        <v>54.75</v>
      </c>
      <c r="E184" s="6">
        <f t="shared" ca="1" si="2"/>
        <v>56.567316715542518</v>
      </c>
    </row>
    <row r="185" spans="4:5" x14ac:dyDescent="0.25">
      <c r="D185" s="2">
        <v>54.5</v>
      </c>
      <c r="E185" s="6">
        <f t="shared" ca="1" si="2"/>
        <v>56.195043988269802</v>
      </c>
    </row>
    <row r="186" spans="4:5" x14ac:dyDescent="0.25">
      <c r="D186" s="2">
        <v>54.25</v>
      </c>
      <c r="E186" s="6">
        <f t="shared" ca="1" si="2"/>
        <v>55.822771260997072</v>
      </c>
    </row>
    <row r="187" spans="4:5" x14ac:dyDescent="0.25">
      <c r="D187" s="2">
        <v>54</v>
      </c>
      <c r="E187" s="6">
        <f t="shared" ca="1" si="2"/>
        <v>55.450498533724343</v>
      </c>
    </row>
    <row r="188" spans="4:5" x14ac:dyDescent="0.25">
      <c r="D188" s="2">
        <v>53.75</v>
      </c>
      <c r="E188" s="6">
        <f t="shared" ca="1" si="2"/>
        <v>55.078225806451613</v>
      </c>
    </row>
    <row r="189" spans="4:5" x14ac:dyDescent="0.25">
      <c r="D189" s="2">
        <v>53.5</v>
      </c>
      <c r="E189" s="6">
        <f t="shared" ca="1" si="2"/>
        <v>54.705953079178883</v>
      </c>
    </row>
    <row r="190" spans="4:5" x14ac:dyDescent="0.25">
      <c r="D190" s="2">
        <v>53.25</v>
      </c>
      <c r="E190" s="6">
        <f t="shared" ca="1" si="2"/>
        <v>54.333680351906153</v>
      </c>
    </row>
    <row r="191" spans="4:5" x14ac:dyDescent="0.25">
      <c r="D191" s="2">
        <v>53</v>
      </c>
      <c r="E191" s="6">
        <f t="shared" ca="1" si="2"/>
        <v>53.961407624633438</v>
      </c>
    </row>
    <row r="192" spans="4:5" x14ac:dyDescent="0.25">
      <c r="D192" s="2">
        <v>52.75</v>
      </c>
      <c r="E192" s="6">
        <f t="shared" ca="1" si="2"/>
        <v>53.589134897360708</v>
      </c>
    </row>
    <row r="193" spans="4:5" x14ac:dyDescent="0.25">
      <c r="D193" s="2">
        <v>52.5</v>
      </c>
      <c r="E193" s="6">
        <f t="shared" ca="1" si="2"/>
        <v>53.216862170087978</v>
      </c>
    </row>
    <row r="194" spans="4:5" x14ac:dyDescent="0.25">
      <c r="D194" s="2">
        <v>52.25</v>
      </c>
      <c r="E194" s="6">
        <f t="shared" ca="1" si="2"/>
        <v>52.844589442815249</v>
      </c>
    </row>
    <row r="195" spans="4:5" x14ac:dyDescent="0.25">
      <c r="D195" s="2">
        <v>52</v>
      </c>
      <c r="E195" s="6">
        <f t="shared" ca="1" si="2"/>
        <v>52.472316715542519</v>
      </c>
    </row>
    <row r="196" spans="4:5" x14ac:dyDescent="0.25">
      <c r="D196" s="2">
        <v>51.75</v>
      </c>
      <c r="E196" s="6">
        <f t="shared" ca="1" si="2"/>
        <v>52.100043988269789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51.727771260997073</v>
      </c>
    </row>
    <row r="198" spans="4:5" x14ac:dyDescent="0.25">
      <c r="D198" s="2">
        <v>51.25</v>
      </c>
      <c r="E198" s="6">
        <f t="shared" ca="1" si="3"/>
        <v>51.355498533724344</v>
      </c>
    </row>
    <row r="199" spans="4:5" x14ac:dyDescent="0.25">
      <c r="D199" s="2">
        <v>51</v>
      </c>
      <c r="E199" s="6">
        <f t="shared" ca="1" si="3"/>
        <v>50.983225806451614</v>
      </c>
    </row>
    <row r="200" spans="4:5" x14ac:dyDescent="0.25">
      <c r="D200" s="2">
        <v>50.75</v>
      </c>
      <c r="E200" s="6">
        <f t="shared" ca="1" si="3"/>
        <v>50.610953079178884</v>
      </c>
    </row>
    <row r="201" spans="4:5" x14ac:dyDescent="0.25">
      <c r="D201" s="2">
        <v>50.5</v>
      </c>
      <c r="E201" s="6">
        <f t="shared" ca="1" si="3"/>
        <v>50.238680351906154</v>
      </c>
    </row>
    <row r="202" spans="4:5" x14ac:dyDescent="0.25">
      <c r="D202" s="2">
        <v>50.25</v>
      </c>
      <c r="E202" s="6">
        <f t="shared" ca="1" si="3"/>
        <v>49.866407624633425</v>
      </c>
    </row>
    <row r="203" spans="4:5" x14ac:dyDescent="0.25">
      <c r="D203" s="2">
        <v>50</v>
      </c>
      <c r="E203" s="6">
        <f t="shared" ca="1" si="3"/>
        <v>49.494134897360709</v>
      </c>
    </row>
    <row r="204" spans="4:5" x14ac:dyDescent="0.25">
      <c r="D204" s="2">
        <v>49.75</v>
      </c>
      <c r="E204" s="6">
        <f t="shared" ca="1" si="3"/>
        <v>49.121862170087979</v>
      </c>
    </row>
    <row r="205" spans="4:5" x14ac:dyDescent="0.25">
      <c r="D205" s="2">
        <v>49.5</v>
      </c>
      <c r="E205" s="6">
        <f t="shared" ca="1" si="3"/>
        <v>48.74958944281525</v>
      </c>
    </row>
    <row r="206" spans="4:5" x14ac:dyDescent="0.25">
      <c r="D206" s="2">
        <v>49.25</v>
      </c>
      <c r="E206" s="6">
        <f t="shared" ca="1" si="3"/>
        <v>48.37731671554252</v>
      </c>
    </row>
    <row r="207" spans="4:5" x14ac:dyDescent="0.25">
      <c r="D207" s="2">
        <v>49</v>
      </c>
      <c r="E207" s="6">
        <f t="shared" ca="1" si="3"/>
        <v>48.00504398826979</v>
      </c>
    </row>
    <row r="208" spans="4:5" x14ac:dyDescent="0.25">
      <c r="D208" s="2">
        <v>48.75</v>
      </c>
      <c r="E208" s="6">
        <f t="shared" ca="1" si="3"/>
        <v>47.63277126099706</v>
      </c>
    </row>
    <row r="209" spans="4:5" x14ac:dyDescent="0.25">
      <c r="D209" s="2">
        <v>48.5</v>
      </c>
      <c r="E209" s="6">
        <f t="shared" ca="1" si="3"/>
        <v>47.260498533724345</v>
      </c>
    </row>
    <row r="210" spans="4:5" x14ac:dyDescent="0.25">
      <c r="D210" s="2">
        <v>48.25</v>
      </c>
      <c r="E210" s="6">
        <f t="shared" ca="1" si="3"/>
        <v>46.888225806451615</v>
      </c>
    </row>
    <row r="211" spans="4:5" x14ac:dyDescent="0.25">
      <c r="D211" s="2">
        <v>48</v>
      </c>
      <c r="E211" s="6">
        <f t="shared" ca="1" si="3"/>
        <v>46.515953079178885</v>
      </c>
    </row>
    <row r="212" spans="4:5" x14ac:dyDescent="0.25">
      <c r="D212" s="2">
        <v>47.75</v>
      </c>
      <c r="E212" s="6">
        <f t="shared" ca="1" si="3"/>
        <v>46.143680351906156</v>
      </c>
    </row>
    <row r="213" spans="4:5" x14ac:dyDescent="0.25">
      <c r="D213" s="2">
        <v>47.5</v>
      </c>
      <c r="E213" s="6">
        <f t="shared" ca="1" si="3"/>
        <v>45.771407624633426</v>
      </c>
    </row>
    <row r="214" spans="4:5" x14ac:dyDescent="0.25">
      <c r="D214" s="2">
        <v>47.25</v>
      </c>
      <c r="E214" s="6">
        <f t="shared" ca="1" si="3"/>
        <v>45.39913489736071</v>
      </c>
    </row>
    <row r="215" spans="4:5" x14ac:dyDescent="0.25">
      <c r="D215" s="2">
        <v>47</v>
      </c>
      <c r="E215" s="6">
        <f t="shared" ca="1" si="3"/>
        <v>45.026862170087981</v>
      </c>
    </row>
    <row r="216" spans="4:5" x14ac:dyDescent="0.25">
      <c r="D216" s="2">
        <v>46.75</v>
      </c>
      <c r="E216" s="6">
        <f t="shared" ca="1" si="3"/>
        <v>44.654589442815251</v>
      </c>
    </row>
    <row r="217" spans="4:5" x14ac:dyDescent="0.25">
      <c r="D217" s="2">
        <v>46.5</v>
      </c>
      <c r="E217" s="6">
        <f t="shared" ca="1" si="3"/>
        <v>44.282316715542521</v>
      </c>
    </row>
    <row r="218" spans="4:5" x14ac:dyDescent="0.25">
      <c r="D218" s="2">
        <v>46.25</v>
      </c>
      <c r="E218" s="6">
        <f t="shared" ca="1" si="3"/>
        <v>43.910043988269791</v>
      </c>
    </row>
    <row r="219" spans="4:5" x14ac:dyDescent="0.25">
      <c r="D219" s="2">
        <v>46</v>
      </c>
      <c r="E219" s="6">
        <f t="shared" ca="1" si="3"/>
        <v>43.537771260997062</v>
      </c>
    </row>
    <row r="220" spans="4:5" x14ac:dyDescent="0.25">
      <c r="D220" s="2">
        <v>45.75</v>
      </c>
      <c r="E220" s="6">
        <f t="shared" ca="1" si="3"/>
        <v>43.165498533724346</v>
      </c>
    </row>
    <row r="221" spans="4:5" x14ac:dyDescent="0.25">
      <c r="D221" s="2">
        <v>45.5</v>
      </c>
      <c r="E221" s="6">
        <f t="shared" ca="1" si="3"/>
        <v>42.793225806451616</v>
      </c>
    </row>
    <row r="222" spans="4:5" x14ac:dyDescent="0.25">
      <c r="D222" s="2">
        <v>45.25</v>
      </c>
      <c r="E222" s="6">
        <f t="shared" ca="1" si="3"/>
        <v>42.420953079178886</v>
      </c>
    </row>
    <row r="223" spans="4:5" x14ac:dyDescent="0.25">
      <c r="D223" s="2">
        <v>45</v>
      </c>
      <c r="E223" s="6">
        <f t="shared" ca="1" si="3"/>
        <v>42.048680351906157</v>
      </c>
    </row>
    <row r="224" spans="4:5" x14ac:dyDescent="0.25">
      <c r="D224" s="2">
        <v>44.75</v>
      </c>
      <c r="E224" s="6">
        <f t="shared" ca="1" si="3"/>
        <v>41.676407624633427</v>
      </c>
    </row>
    <row r="225" spans="4:5" x14ac:dyDescent="0.25">
      <c r="D225" s="2">
        <v>44.5</v>
      </c>
      <c r="E225" s="6">
        <f t="shared" ca="1" si="3"/>
        <v>41.304134897360697</v>
      </c>
    </row>
    <row r="226" spans="4:5" x14ac:dyDescent="0.25">
      <c r="D226" s="2">
        <v>44.25</v>
      </c>
      <c r="E226" s="6">
        <f t="shared" ca="1" si="3"/>
        <v>40.931862170087982</v>
      </c>
    </row>
    <row r="227" spans="4:5" x14ac:dyDescent="0.25">
      <c r="D227" s="2">
        <v>44</v>
      </c>
      <c r="E227" s="6">
        <f t="shared" ca="1" si="3"/>
        <v>40.559589442815252</v>
      </c>
    </row>
    <row r="228" spans="4:5" x14ac:dyDescent="0.25">
      <c r="D228" s="2">
        <v>43.75</v>
      </c>
      <c r="E228" s="6">
        <f t="shared" ca="1" si="3"/>
        <v>40.187316715542522</v>
      </c>
    </row>
    <row r="229" spans="4:5" x14ac:dyDescent="0.25">
      <c r="D229" s="2">
        <v>43.5</v>
      </c>
      <c r="E229" s="6">
        <f t="shared" ca="1" si="3"/>
        <v>39.815043988269792</v>
      </c>
    </row>
    <row r="230" spans="4:5" x14ac:dyDescent="0.25">
      <c r="D230" s="2">
        <v>43.25</v>
      </c>
      <c r="E230" s="6">
        <f t="shared" ca="1" si="3"/>
        <v>39.442771260997063</v>
      </c>
    </row>
    <row r="231" spans="4:5" x14ac:dyDescent="0.25">
      <c r="D231" s="2">
        <v>43</v>
      </c>
      <c r="E231" s="6">
        <f t="shared" ca="1" si="3"/>
        <v>39.070498533724333</v>
      </c>
    </row>
    <row r="232" spans="4:5" x14ac:dyDescent="0.25">
      <c r="D232" s="2">
        <v>42.75</v>
      </c>
      <c r="E232" s="6">
        <f t="shared" ca="1" si="3"/>
        <v>38.69822580645161</v>
      </c>
    </row>
    <row r="233" spans="4:5" x14ac:dyDescent="0.25">
      <c r="D233" s="2">
        <v>42.5</v>
      </c>
      <c r="E233" s="6">
        <f t="shared" ca="1" si="3"/>
        <v>38.325953079178888</v>
      </c>
    </row>
    <row r="234" spans="4:5" x14ac:dyDescent="0.25">
      <c r="D234" s="2">
        <v>42.25</v>
      </c>
      <c r="E234" s="6">
        <f t="shared" ca="1" si="3"/>
        <v>37.953680351906158</v>
      </c>
    </row>
    <row r="235" spans="4:5" x14ac:dyDescent="0.25">
      <c r="D235" s="2">
        <v>42</v>
      </c>
      <c r="E235" s="6">
        <f t="shared" ca="1" si="3"/>
        <v>37.581407624633428</v>
      </c>
    </row>
    <row r="236" spans="4:5" x14ac:dyDescent="0.25">
      <c r="D236" s="2">
        <v>41.75</v>
      </c>
      <c r="E236" s="6">
        <f t="shared" ca="1" si="3"/>
        <v>37.209134897360705</v>
      </c>
    </row>
    <row r="237" spans="4:5" x14ac:dyDescent="0.25">
      <c r="D237" s="2">
        <v>41.5</v>
      </c>
      <c r="E237" s="6">
        <f t="shared" ca="1" si="3"/>
        <v>36.836862170087976</v>
      </c>
    </row>
    <row r="238" spans="4:5" x14ac:dyDescent="0.25">
      <c r="D238" s="2">
        <v>41.25</v>
      </c>
      <c r="E238" s="6">
        <f t="shared" ca="1" si="3"/>
        <v>36.464589442815246</v>
      </c>
    </row>
    <row r="239" spans="4:5" x14ac:dyDescent="0.25">
      <c r="D239" s="2">
        <v>41</v>
      </c>
      <c r="E239" s="6">
        <f t="shared" ca="1" si="3"/>
        <v>36.092316715542523</v>
      </c>
    </row>
    <row r="240" spans="4:5" x14ac:dyDescent="0.25">
      <c r="D240" s="2">
        <v>40.75</v>
      </c>
      <c r="E240" s="6">
        <f t="shared" ca="1" si="3"/>
        <v>35.720043988269794</v>
      </c>
    </row>
    <row r="241" spans="4:5" x14ac:dyDescent="0.25">
      <c r="D241" s="2">
        <v>40.5</v>
      </c>
      <c r="E241" s="6">
        <f t="shared" ca="1" si="3"/>
        <v>35.347771260997064</v>
      </c>
    </row>
    <row r="242" spans="4:5" x14ac:dyDescent="0.25">
      <c r="D242" s="2">
        <v>40.25</v>
      </c>
      <c r="E242" s="6">
        <f t="shared" ca="1" si="3"/>
        <v>34.975498533724341</v>
      </c>
    </row>
    <row r="243" spans="4:5" x14ac:dyDescent="0.25">
      <c r="D243" s="2">
        <v>40</v>
      </c>
      <c r="E243" s="6">
        <f t="shared" ca="1" si="3"/>
        <v>34.603225806451611</v>
      </c>
    </row>
    <row r="244" spans="4:5" x14ac:dyDescent="0.25">
      <c r="D244" s="2">
        <v>39.75</v>
      </c>
      <c r="E244" s="6">
        <f t="shared" ca="1" si="3"/>
        <v>34.230953079178882</v>
      </c>
    </row>
    <row r="245" spans="4:5" x14ac:dyDescent="0.25">
      <c r="D245" s="2">
        <v>39.5</v>
      </c>
      <c r="E245" s="6">
        <f t="shared" ca="1" si="3"/>
        <v>33.858680351906159</v>
      </c>
    </row>
    <row r="246" spans="4:5" x14ac:dyDescent="0.25">
      <c r="D246" s="2">
        <v>39.25</v>
      </c>
      <c r="E246" s="6">
        <f t="shared" ca="1" si="3"/>
        <v>33.486407624633429</v>
      </c>
    </row>
    <row r="247" spans="4:5" x14ac:dyDescent="0.25">
      <c r="D247" s="2">
        <v>39</v>
      </c>
      <c r="E247" s="6">
        <f t="shared" ca="1" si="3"/>
        <v>33.114134897360699</v>
      </c>
    </row>
    <row r="248" spans="4:5" x14ac:dyDescent="0.25">
      <c r="D248" s="2">
        <v>38.75</v>
      </c>
      <c r="E248" s="6">
        <f t="shared" ca="1" si="3"/>
        <v>32.741862170087977</v>
      </c>
    </row>
    <row r="249" spans="4:5" x14ac:dyDescent="0.25">
      <c r="D249" s="2">
        <v>38.5</v>
      </c>
      <c r="E249" s="6">
        <f t="shared" ca="1" si="3"/>
        <v>32.369589442815247</v>
      </c>
    </row>
    <row r="250" spans="4:5" x14ac:dyDescent="0.25">
      <c r="D250" s="2">
        <v>38.25</v>
      </c>
      <c r="E250" s="6">
        <f t="shared" ca="1" si="3"/>
        <v>31.997316715542517</v>
      </c>
    </row>
    <row r="251" spans="4:5" x14ac:dyDescent="0.25">
      <c r="D251" s="2">
        <v>38</v>
      </c>
      <c r="E251" s="6">
        <f t="shared" ca="1" si="3"/>
        <v>31.625043988269795</v>
      </c>
    </row>
    <row r="252" spans="4:5" x14ac:dyDescent="0.25">
      <c r="D252" s="2">
        <v>37.75</v>
      </c>
      <c r="E252" s="6">
        <f t="shared" ca="1" si="3"/>
        <v>31.270245714285707</v>
      </c>
    </row>
    <row r="253" spans="4:5" x14ac:dyDescent="0.25">
      <c r="D253" s="2">
        <v>37.5</v>
      </c>
      <c r="E253" s="6">
        <f t="shared" ca="1" si="3"/>
        <v>30.924285714285709</v>
      </c>
    </row>
    <row r="254" spans="4:5" x14ac:dyDescent="0.25">
      <c r="D254" s="2">
        <v>37.25</v>
      </c>
      <c r="E254" s="6">
        <f t="shared" ca="1" si="3"/>
        <v>30.578325714285704</v>
      </c>
    </row>
    <row r="255" spans="4:5" x14ac:dyDescent="0.25">
      <c r="D255" s="2">
        <v>37</v>
      </c>
      <c r="E255" s="6">
        <f t="shared" ca="1" si="3"/>
        <v>30.232365714285706</v>
      </c>
    </row>
    <row r="256" spans="4:5" x14ac:dyDescent="0.25">
      <c r="D256" s="2">
        <v>36.75</v>
      </c>
      <c r="E256" s="6">
        <f t="shared" ca="1" si="3"/>
        <v>29.886405714285708</v>
      </c>
    </row>
    <row r="257" spans="4:5" x14ac:dyDescent="0.25">
      <c r="D257" s="2">
        <v>36.5</v>
      </c>
      <c r="E257" s="6">
        <f t="shared" ca="1" si="3"/>
        <v>29.54044571428571</v>
      </c>
    </row>
    <row r="258" spans="4:5" x14ac:dyDescent="0.25">
      <c r="D258" s="2">
        <v>36.25</v>
      </c>
      <c r="E258" s="6">
        <f t="shared" ca="1" si="3"/>
        <v>29.194485714285705</v>
      </c>
    </row>
    <row r="259" spans="4:5" x14ac:dyDescent="0.25">
      <c r="D259" s="2">
        <v>36</v>
      </c>
      <c r="E259" s="6">
        <f t="shared" ca="1" si="3"/>
        <v>28.848525714285707</v>
      </c>
    </row>
    <row r="260" spans="4:5" x14ac:dyDescent="0.25">
      <c r="D260" s="2">
        <v>35.75</v>
      </c>
      <c r="E260" s="6">
        <f t="shared" ca="1" si="3"/>
        <v>28.502565714285709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28.15660571428571</v>
      </c>
    </row>
    <row r="262" spans="4:5" x14ac:dyDescent="0.25">
      <c r="D262" s="2">
        <v>35.25</v>
      </c>
      <c r="E262" s="6">
        <f t="shared" ca="1" si="4"/>
        <v>27.810645714285705</v>
      </c>
    </row>
    <row r="263" spans="4:5" x14ac:dyDescent="0.25">
      <c r="D263" s="2">
        <v>35</v>
      </c>
      <c r="E263" s="6">
        <f t="shared" ca="1" si="4"/>
        <v>27.464685714285707</v>
      </c>
    </row>
    <row r="264" spans="4:5" x14ac:dyDescent="0.25">
      <c r="D264" s="2">
        <v>34.75</v>
      </c>
      <c r="E264" s="6">
        <f t="shared" ca="1" si="4"/>
        <v>27.118725714285709</v>
      </c>
    </row>
    <row r="265" spans="4:5" x14ac:dyDescent="0.25">
      <c r="D265" s="2">
        <v>34.5</v>
      </c>
      <c r="E265" s="6">
        <f t="shared" ca="1" si="4"/>
        <v>26.772765714285711</v>
      </c>
    </row>
    <row r="266" spans="4:5" x14ac:dyDescent="0.25">
      <c r="D266" s="2">
        <v>34.25</v>
      </c>
      <c r="E266" s="6">
        <f t="shared" ca="1" si="4"/>
        <v>26.426805714285706</v>
      </c>
    </row>
    <row r="267" spans="4:5" x14ac:dyDescent="0.25">
      <c r="D267" s="2">
        <v>34</v>
      </c>
      <c r="E267" s="6">
        <f t="shared" ca="1" si="4"/>
        <v>26.080845714285708</v>
      </c>
    </row>
    <row r="268" spans="4:5" x14ac:dyDescent="0.25">
      <c r="D268" s="2">
        <v>33.75</v>
      </c>
      <c r="E268" s="6">
        <f t="shared" ca="1" si="4"/>
        <v>25.73488571428571</v>
      </c>
    </row>
    <row r="269" spans="4:5" x14ac:dyDescent="0.25">
      <c r="D269" s="2">
        <v>33.5</v>
      </c>
      <c r="E269" s="6">
        <f t="shared" ca="1" si="4"/>
        <v>25.388925714285712</v>
      </c>
    </row>
    <row r="270" spans="4:5" x14ac:dyDescent="0.25">
      <c r="D270" s="2">
        <v>33.25</v>
      </c>
      <c r="E270" s="6">
        <f t="shared" ca="1" si="4"/>
        <v>25.042965714285707</v>
      </c>
    </row>
    <row r="271" spans="4:5" x14ac:dyDescent="0.25">
      <c r="D271" s="2">
        <v>33</v>
      </c>
      <c r="E271" s="6">
        <f t="shared" ca="1" si="4"/>
        <v>24.697005714285709</v>
      </c>
    </row>
    <row r="272" spans="4:5" x14ac:dyDescent="0.25">
      <c r="D272" s="2">
        <v>32.75</v>
      </c>
      <c r="E272" s="6">
        <f t="shared" ca="1" si="4"/>
        <v>24.351045714285711</v>
      </c>
    </row>
    <row r="273" spans="4:5" x14ac:dyDescent="0.25">
      <c r="D273" s="2">
        <v>32.5</v>
      </c>
      <c r="E273" s="6">
        <f t="shared" ca="1" si="4"/>
        <v>24.005085714285713</v>
      </c>
    </row>
    <row r="274" spans="4:5" x14ac:dyDescent="0.25">
      <c r="D274" s="2">
        <v>32.25</v>
      </c>
      <c r="E274" s="6">
        <f t="shared" ca="1" si="4"/>
        <v>23.659125714285707</v>
      </c>
    </row>
    <row r="275" spans="4:5" x14ac:dyDescent="0.25">
      <c r="D275" s="2">
        <v>32</v>
      </c>
      <c r="E275" s="6">
        <f t="shared" ca="1" si="4"/>
        <v>23.313165714285709</v>
      </c>
    </row>
    <row r="276" spans="4:5" x14ac:dyDescent="0.25">
      <c r="D276" s="2">
        <v>31.75</v>
      </c>
      <c r="E276" s="6">
        <f t="shared" ca="1" si="4"/>
        <v>22.967205714285711</v>
      </c>
    </row>
    <row r="277" spans="4:5" x14ac:dyDescent="0.25">
      <c r="D277" s="2">
        <v>31.5</v>
      </c>
      <c r="E277" s="6">
        <f t="shared" ca="1" si="4"/>
        <v>22.621245714285706</v>
      </c>
    </row>
    <row r="278" spans="4:5" x14ac:dyDescent="0.25">
      <c r="D278" s="2">
        <v>31.25</v>
      </c>
      <c r="E278" s="6">
        <f t="shared" ca="1" si="4"/>
        <v>22.275285714285708</v>
      </c>
    </row>
    <row r="279" spans="4:5" x14ac:dyDescent="0.25">
      <c r="D279" s="2">
        <v>31</v>
      </c>
      <c r="E279" s="6">
        <f t="shared" ca="1" si="4"/>
        <v>21.92932571428571</v>
      </c>
    </row>
    <row r="280" spans="4:5" x14ac:dyDescent="0.25">
      <c r="D280" s="2">
        <v>30.75</v>
      </c>
      <c r="E280" s="6">
        <f t="shared" ca="1" si="4"/>
        <v>21.583365714285712</v>
      </c>
    </row>
    <row r="281" spans="4:5" x14ac:dyDescent="0.25">
      <c r="D281" s="2">
        <v>30.5</v>
      </c>
      <c r="E281" s="6">
        <f t="shared" ca="1" si="4"/>
        <v>21.237405714285707</v>
      </c>
    </row>
    <row r="282" spans="4:5" x14ac:dyDescent="0.25">
      <c r="D282" s="2">
        <v>30.25</v>
      </c>
      <c r="E282" s="6">
        <f t="shared" ca="1" si="4"/>
        <v>20.891445714285709</v>
      </c>
    </row>
    <row r="283" spans="4:5" x14ac:dyDescent="0.25">
      <c r="D283" s="2">
        <v>30</v>
      </c>
      <c r="E283" s="6">
        <f t="shared" ca="1" si="4"/>
        <v>20.545485714285711</v>
      </c>
    </row>
    <row r="284" spans="4:5" x14ac:dyDescent="0.25">
      <c r="D284" s="2">
        <v>29.75</v>
      </c>
      <c r="E284" s="6">
        <f t="shared" ca="1" si="4"/>
        <v>20.199525714285713</v>
      </c>
    </row>
    <row r="285" spans="4:5" x14ac:dyDescent="0.25">
      <c r="D285" s="2">
        <v>29.5</v>
      </c>
      <c r="E285" s="6">
        <f t="shared" ca="1" si="4"/>
        <v>19.853565714285708</v>
      </c>
    </row>
    <row r="286" spans="4:5" x14ac:dyDescent="0.25">
      <c r="D286" s="2">
        <v>29.25</v>
      </c>
      <c r="E286" s="6">
        <f t="shared" ca="1" si="4"/>
        <v>19.50760571428571</v>
      </c>
    </row>
    <row r="287" spans="4:5" x14ac:dyDescent="0.25">
      <c r="D287" s="2">
        <v>29</v>
      </c>
      <c r="E287" s="6">
        <f t="shared" ca="1" si="4"/>
        <v>19.161645714285712</v>
      </c>
    </row>
    <row r="288" spans="4:5" x14ac:dyDescent="0.25">
      <c r="D288" s="2">
        <v>28.75</v>
      </c>
      <c r="E288" s="6">
        <f t="shared" ca="1" si="4"/>
        <v>18.815685714285713</v>
      </c>
    </row>
    <row r="289" spans="4:5" x14ac:dyDescent="0.25">
      <c r="D289" s="2">
        <v>28.5</v>
      </c>
      <c r="E289" s="6">
        <f t="shared" ca="1" si="4"/>
        <v>18.469725714285708</v>
      </c>
    </row>
    <row r="290" spans="4:5" x14ac:dyDescent="0.25">
      <c r="D290" s="2">
        <v>28.25</v>
      </c>
      <c r="E290" s="6">
        <f t="shared" ca="1" si="4"/>
        <v>18.12376571428571</v>
      </c>
    </row>
    <row r="291" spans="4:5" x14ac:dyDescent="0.25">
      <c r="D291" s="2">
        <v>28</v>
      </c>
      <c r="E291" s="6">
        <f t="shared" ca="1" si="4"/>
        <v>17.777805714285712</v>
      </c>
    </row>
    <row r="292" spans="4:5" x14ac:dyDescent="0.25">
      <c r="D292" s="2">
        <v>27.75</v>
      </c>
      <c r="E292" s="6">
        <f t="shared" ca="1" si="4"/>
        <v>17.431845714285714</v>
      </c>
    </row>
    <row r="293" spans="4:5" x14ac:dyDescent="0.25">
      <c r="D293" s="2">
        <v>27.5</v>
      </c>
      <c r="E293" s="6">
        <f t="shared" ca="1" si="4"/>
        <v>17.085885714285709</v>
      </c>
    </row>
    <row r="294" spans="4:5" x14ac:dyDescent="0.25">
      <c r="D294" s="2">
        <v>27.25</v>
      </c>
      <c r="E294" s="6">
        <f t="shared" ca="1" si="4"/>
        <v>16.739925714285711</v>
      </c>
    </row>
    <row r="295" spans="4:5" x14ac:dyDescent="0.25">
      <c r="D295" s="2">
        <v>27</v>
      </c>
      <c r="E295" s="6">
        <f t="shared" ca="1" si="4"/>
        <v>16.393965714285713</v>
      </c>
    </row>
    <row r="296" spans="4:5" x14ac:dyDescent="0.25">
      <c r="D296" s="2">
        <v>26.75</v>
      </c>
      <c r="E296" s="6">
        <f t="shared" ca="1" si="4"/>
        <v>16.048005714285715</v>
      </c>
    </row>
    <row r="297" spans="4:5" x14ac:dyDescent="0.25">
      <c r="D297" s="2">
        <v>26.5</v>
      </c>
      <c r="E297" s="6">
        <f t="shared" ca="1" si="4"/>
        <v>15.775358931552592</v>
      </c>
    </row>
    <row r="298" spans="4:5" x14ac:dyDescent="0.25">
      <c r="D298" s="2">
        <v>26.25</v>
      </c>
      <c r="E298" s="6">
        <f t="shared" ca="1" si="4"/>
        <v>15.514524207011689</v>
      </c>
    </row>
    <row r="299" spans="4:5" x14ac:dyDescent="0.25">
      <c r="D299" s="2">
        <v>26</v>
      </c>
      <c r="E299" s="6">
        <f t="shared" ca="1" si="4"/>
        <v>15.25368948247079</v>
      </c>
    </row>
    <row r="300" spans="4:5" x14ac:dyDescent="0.25">
      <c r="D300" s="2">
        <v>25.75</v>
      </c>
      <c r="E300" s="6">
        <f t="shared" ca="1" si="4"/>
        <v>14.992854757929887</v>
      </c>
    </row>
    <row r="301" spans="4:5" x14ac:dyDescent="0.25">
      <c r="D301" s="2">
        <v>25.5</v>
      </c>
      <c r="E301" s="6">
        <f t="shared" ca="1" si="4"/>
        <v>14.732020033388984</v>
      </c>
    </row>
    <row r="302" spans="4:5" x14ac:dyDescent="0.25">
      <c r="D302" s="2">
        <v>25.25</v>
      </c>
      <c r="E302" s="6">
        <f t="shared" ca="1" si="4"/>
        <v>14.471185308848085</v>
      </c>
    </row>
    <row r="303" spans="4:5" x14ac:dyDescent="0.25">
      <c r="D303" s="2">
        <v>25</v>
      </c>
      <c r="E303" s="6">
        <f t="shared" ca="1" si="4"/>
        <v>14.210350584307182</v>
      </c>
    </row>
    <row r="304" spans="4:5" x14ac:dyDescent="0.25">
      <c r="D304" s="2">
        <v>24.75</v>
      </c>
      <c r="E304" s="6">
        <f t="shared" ca="1" si="4"/>
        <v>13.949515859766279</v>
      </c>
    </row>
    <row r="305" spans="4:5" x14ac:dyDescent="0.25">
      <c r="D305" s="2">
        <v>24.5</v>
      </c>
      <c r="E305" s="6">
        <f t="shared" ca="1" si="4"/>
        <v>13.68868113522538</v>
      </c>
    </row>
    <row r="306" spans="4:5" x14ac:dyDescent="0.25">
      <c r="D306" s="2">
        <v>24.25</v>
      </c>
      <c r="E306" s="6">
        <f t="shared" ca="1" si="4"/>
        <v>13.427846410684477</v>
      </c>
    </row>
    <row r="307" spans="4:5" x14ac:dyDescent="0.25">
      <c r="D307" s="2">
        <v>24</v>
      </c>
      <c r="E307" s="6">
        <f t="shared" ca="1" si="4"/>
        <v>13.167011686143578</v>
      </c>
    </row>
    <row r="308" spans="4:5" x14ac:dyDescent="0.25">
      <c r="D308" s="2">
        <v>23.75</v>
      </c>
      <c r="E308" s="6">
        <f t="shared" ca="1" si="4"/>
        <v>12.906176961602675</v>
      </c>
    </row>
    <row r="309" spans="4:5" x14ac:dyDescent="0.25">
      <c r="D309" s="2">
        <v>23.5</v>
      </c>
      <c r="E309" s="6">
        <f t="shared" ca="1" si="4"/>
        <v>12.645342237061772</v>
      </c>
    </row>
    <row r="310" spans="4:5" x14ac:dyDescent="0.25">
      <c r="D310" s="2">
        <v>23.25</v>
      </c>
      <c r="E310" s="6">
        <f t="shared" ca="1" si="4"/>
        <v>12.384507512520873</v>
      </c>
    </row>
    <row r="311" spans="4:5" x14ac:dyDescent="0.25">
      <c r="D311" s="2">
        <v>23</v>
      </c>
      <c r="E311" s="6">
        <f t="shared" ca="1" si="4"/>
        <v>12.12367278797997</v>
      </c>
    </row>
    <row r="312" spans="4:5" x14ac:dyDescent="0.25">
      <c r="D312" s="2">
        <v>22.75</v>
      </c>
      <c r="E312" s="6">
        <f t="shared" ca="1" si="4"/>
        <v>11.862838063439067</v>
      </c>
    </row>
    <row r="313" spans="4:5" x14ac:dyDescent="0.25">
      <c r="D313" s="2">
        <v>22.5</v>
      </c>
      <c r="E313" s="6">
        <f t="shared" ca="1" si="4"/>
        <v>11.602003338898168</v>
      </c>
    </row>
    <row r="314" spans="4:5" x14ac:dyDescent="0.25">
      <c r="D314" s="2">
        <v>22.25</v>
      </c>
      <c r="E314" s="6">
        <f t="shared" ca="1" si="4"/>
        <v>11.341168614357265</v>
      </c>
    </row>
    <row r="315" spans="4:5" x14ac:dyDescent="0.25">
      <c r="D315" s="2">
        <v>22</v>
      </c>
      <c r="E315" s="6">
        <f t="shared" ca="1" si="4"/>
        <v>11.080333889816362</v>
      </c>
    </row>
    <row r="316" spans="4:5" x14ac:dyDescent="0.25">
      <c r="D316" s="2">
        <v>21.75</v>
      </c>
      <c r="E316" s="6">
        <f t="shared" ca="1" si="4"/>
        <v>10.819499165275463</v>
      </c>
    </row>
    <row r="317" spans="4:5" x14ac:dyDescent="0.25">
      <c r="D317" s="2">
        <v>21.5</v>
      </c>
      <c r="E317" s="6">
        <f t="shared" ca="1" si="4"/>
        <v>10.55866444073456</v>
      </c>
    </row>
    <row r="318" spans="4:5" x14ac:dyDescent="0.25">
      <c r="D318" s="2">
        <v>21.25</v>
      </c>
      <c r="E318" s="6">
        <f t="shared" ca="1" si="4"/>
        <v>10.297829716193657</v>
      </c>
    </row>
    <row r="319" spans="4:5" x14ac:dyDescent="0.25">
      <c r="D319" s="2">
        <v>21</v>
      </c>
      <c r="E319" s="6">
        <f t="shared" ca="1" si="4"/>
        <v>10.036994991652758</v>
      </c>
    </row>
    <row r="320" spans="4:5" x14ac:dyDescent="0.25">
      <c r="D320" s="2">
        <v>20.75</v>
      </c>
      <c r="E320" s="6">
        <f t="shared" ca="1" si="4"/>
        <v>9.7761602671118553</v>
      </c>
    </row>
    <row r="321" spans="4:5" x14ac:dyDescent="0.25">
      <c r="D321" s="2">
        <v>20.5</v>
      </c>
      <c r="E321" s="6">
        <f t="shared" ca="1" si="4"/>
        <v>9.515325542570956</v>
      </c>
    </row>
    <row r="322" spans="4:5" x14ac:dyDescent="0.25">
      <c r="D322" s="2">
        <v>20.25</v>
      </c>
      <c r="E322" s="6">
        <f t="shared" ca="1" si="4"/>
        <v>9.2544908180300531</v>
      </c>
    </row>
    <row r="323" spans="4:5" x14ac:dyDescent="0.25">
      <c r="D323" s="2">
        <v>20</v>
      </c>
      <c r="E323" s="6">
        <f t="shared" ca="1" si="4"/>
        <v>8.9936560934891503</v>
      </c>
    </row>
    <row r="324" spans="4:5" x14ac:dyDescent="0.25">
      <c r="D324" s="2">
        <v>19.75</v>
      </c>
      <c r="E324" s="6">
        <f t="shared" ca="1" si="4"/>
        <v>8.732821368948251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8.4719866444073482</v>
      </c>
    </row>
    <row r="326" spans="4:5" x14ac:dyDescent="0.25">
      <c r="D326" s="2">
        <v>19.25</v>
      </c>
      <c r="E326" s="6">
        <f t="shared" ca="1" si="5"/>
        <v>8.2111519198664453</v>
      </c>
    </row>
    <row r="327" spans="4:5" x14ac:dyDescent="0.25">
      <c r="D327" s="2">
        <v>19</v>
      </c>
      <c r="E327" s="6">
        <f t="shared" ca="1" si="5"/>
        <v>7.9653146853146861</v>
      </c>
    </row>
    <row r="328" spans="4:5" x14ac:dyDescent="0.25">
      <c r="D328" s="2">
        <v>18.75</v>
      </c>
      <c r="E328" s="6">
        <f t="shared" ca="1" si="5"/>
        <v>7.7832167832167851</v>
      </c>
    </row>
    <row r="329" spans="4:5" x14ac:dyDescent="0.25">
      <c r="D329" s="2">
        <v>18.5</v>
      </c>
      <c r="E329" s="6">
        <f t="shared" ca="1" si="5"/>
        <v>7.6011188811188823</v>
      </c>
    </row>
    <row r="330" spans="4:5" x14ac:dyDescent="0.25">
      <c r="D330" s="2">
        <v>18.25</v>
      </c>
      <c r="E330" s="6">
        <f t="shared" ca="1" si="5"/>
        <v>7.4190209790209796</v>
      </c>
    </row>
    <row r="331" spans="4:5" x14ac:dyDescent="0.25">
      <c r="D331" s="2">
        <v>18</v>
      </c>
      <c r="E331" s="6">
        <f t="shared" ca="1" si="5"/>
        <v>7.2369230769230786</v>
      </c>
    </row>
    <row r="332" spans="4:5" x14ac:dyDescent="0.25">
      <c r="D332" s="2">
        <v>17.75</v>
      </c>
      <c r="E332" s="6">
        <f t="shared" ca="1" si="5"/>
        <v>7.0548251748251758</v>
      </c>
    </row>
    <row r="333" spans="4:5" x14ac:dyDescent="0.25">
      <c r="D333" s="2">
        <v>17.5</v>
      </c>
      <c r="E333" s="6">
        <f t="shared" ca="1" si="5"/>
        <v>6.8727272727272748</v>
      </c>
    </row>
    <row r="334" spans="4:5" x14ac:dyDescent="0.25">
      <c r="D334" s="2">
        <v>17.25</v>
      </c>
      <c r="E334" s="6">
        <f t="shared" ca="1" si="5"/>
        <v>6.690629370629372</v>
      </c>
    </row>
    <row r="335" spans="4:5" x14ac:dyDescent="0.25">
      <c r="D335" s="2">
        <v>17</v>
      </c>
      <c r="E335" s="6">
        <f t="shared" ca="1" si="5"/>
        <v>6.5085314685314692</v>
      </c>
    </row>
    <row r="336" spans="4:5" x14ac:dyDescent="0.25">
      <c r="D336" s="2">
        <v>16.75</v>
      </c>
      <c r="E336" s="6">
        <f t="shared" ca="1" si="5"/>
        <v>6.3264335664335682</v>
      </c>
    </row>
    <row r="337" spans="4:5" x14ac:dyDescent="0.25">
      <c r="D337" s="2">
        <v>16.5</v>
      </c>
      <c r="E337" s="6">
        <f t="shared" ca="1" si="5"/>
        <v>6.1443356643356655</v>
      </c>
    </row>
    <row r="338" spans="4:5" x14ac:dyDescent="0.25">
      <c r="D338" s="2">
        <v>16.25</v>
      </c>
      <c r="E338" s="6">
        <f t="shared" ca="1" si="5"/>
        <v>5.9622377622377645</v>
      </c>
    </row>
    <row r="339" spans="4:5" x14ac:dyDescent="0.25">
      <c r="D339" s="2">
        <v>16</v>
      </c>
      <c r="E339" s="6">
        <f t="shared" ca="1" si="5"/>
        <v>5.7801398601398617</v>
      </c>
    </row>
    <row r="340" spans="4:5" x14ac:dyDescent="0.25">
      <c r="D340" s="2">
        <v>15.75</v>
      </c>
      <c r="E340" s="6">
        <f t="shared" ca="1" si="5"/>
        <v>5.5980419580419589</v>
      </c>
    </row>
    <row r="341" spans="4:5" x14ac:dyDescent="0.25">
      <c r="D341" s="2">
        <v>15.5</v>
      </c>
      <c r="E341" s="6">
        <f t="shared" ca="1" si="5"/>
        <v>5.4159440559440579</v>
      </c>
    </row>
    <row r="342" spans="4:5" x14ac:dyDescent="0.25">
      <c r="D342" s="2">
        <v>15.25</v>
      </c>
      <c r="E342" s="6">
        <f t="shared" ca="1" si="5"/>
        <v>5.2338461538461551</v>
      </c>
    </row>
    <row r="343" spans="4:5" x14ac:dyDescent="0.25">
      <c r="D343" s="2">
        <v>15</v>
      </c>
      <c r="E343" s="6">
        <f t="shared" ca="1" si="5"/>
        <v>5.0517482517482541</v>
      </c>
    </row>
    <row r="344" spans="4:5" x14ac:dyDescent="0.25">
      <c r="D344" s="2">
        <v>14.75</v>
      </c>
      <c r="E344" s="6">
        <f t="shared" ca="1" si="5"/>
        <v>4.8696503496503514</v>
      </c>
    </row>
    <row r="345" spans="4:5" x14ac:dyDescent="0.25">
      <c r="D345" s="2">
        <v>14.5</v>
      </c>
      <c r="E345" s="6">
        <f t="shared" ca="1" si="5"/>
        <v>4.6875524475524486</v>
      </c>
    </row>
    <row r="346" spans="4:5" x14ac:dyDescent="0.25">
      <c r="D346" s="2">
        <v>14.25</v>
      </c>
      <c r="E346" s="6">
        <f t="shared" ca="1" si="5"/>
        <v>4.5054545454545476</v>
      </c>
    </row>
    <row r="347" spans="4:5" x14ac:dyDescent="0.25">
      <c r="D347" s="2">
        <v>14</v>
      </c>
      <c r="E347" s="6">
        <f t="shared" ca="1" si="5"/>
        <v>4.3233566433566448</v>
      </c>
    </row>
    <row r="348" spans="4:5" x14ac:dyDescent="0.25">
      <c r="D348" s="2">
        <v>13.75</v>
      </c>
      <c r="E348" s="6">
        <f t="shared" ca="1" si="5"/>
        <v>4.1412587412587438</v>
      </c>
    </row>
    <row r="349" spans="4:5" x14ac:dyDescent="0.25">
      <c r="D349" s="2">
        <v>13.5</v>
      </c>
      <c r="E349" s="6">
        <f t="shared" ca="1" si="5"/>
        <v>3.9639506172839507</v>
      </c>
    </row>
    <row r="350" spans="4:5" x14ac:dyDescent="0.25">
      <c r="D350" s="2">
        <v>13.25</v>
      </c>
      <c r="E350" s="6">
        <f t="shared" ca="1" si="5"/>
        <v>3.8032098765432103</v>
      </c>
    </row>
    <row r="351" spans="4:5" x14ac:dyDescent="0.25">
      <c r="D351" s="2">
        <v>13</v>
      </c>
      <c r="E351" s="6">
        <f t="shared" ca="1" si="5"/>
        <v>3.6424691358024699</v>
      </c>
    </row>
    <row r="352" spans="4:5" x14ac:dyDescent="0.25">
      <c r="D352" s="2">
        <v>12.75</v>
      </c>
      <c r="E352" s="6">
        <f t="shared" ca="1" si="5"/>
        <v>3.4817283950617295</v>
      </c>
    </row>
    <row r="353" spans="4:5" x14ac:dyDescent="0.25">
      <c r="D353" s="2">
        <v>12.5</v>
      </c>
      <c r="E353" s="6">
        <f t="shared" ca="1" si="5"/>
        <v>3.3209876543209891</v>
      </c>
    </row>
    <row r="354" spans="4:5" x14ac:dyDescent="0.25">
      <c r="D354" s="2">
        <v>12.25</v>
      </c>
      <c r="E354" s="6">
        <f t="shared" ca="1" si="5"/>
        <v>3.1602469135802478</v>
      </c>
    </row>
    <row r="355" spans="4:5" x14ac:dyDescent="0.25">
      <c r="D355" s="2">
        <v>12</v>
      </c>
      <c r="E355" s="6">
        <f t="shared" ca="1" si="5"/>
        <v>2.9995061728395065</v>
      </c>
    </row>
    <row r="356" spans="4:5" x14ac:dyDescent="0.25">
      <c r="D356" s="2">
        <v>11.75</v>
      </c>
      <c r="E356" s="6">
        <f t="shared" ca="1" si="5"/>
        <v>2.8387654320987661</v>
      </c>
    </row>
    <row r="357" spans="4:5" x14ac:dyDescent="0.25">
      <c r="D357" s="2">
        <v>11.5</v>
      </c>
      <c r="E357" s="6">
        <f t="shared" ca="1" si="5"/>
        <v>2.6780246913580257</v>
      </c>
    </row>
    <row r="358" spans="4:5" x14ac:dyDescent="0.25">
      <c r="D358" s="2">
        <v>11.25</v>
      </c>
      <c r="E358" s="6">
        <f t="shared" ca="1" si="5"/>
        <v>2.5172839506172844</v>
      </c>
    </row>
    <row r="359" spans="4:5" x14ac:dyDescent="0.25">
      <c r="D359" s="2">
        <v>11</v>
      </c>
      <c r="E359" s="6">
        <f t="shared" ca="1" si="5"/>
        <v>2.356543209876544</v>
      </c>
    </row>
    <row r="360" spans="4:5" x14ac:dyDescent="0.25">
      <c r="D360" s="2">
        <v>10.75</v>
      </c>
      <c r="E360" s="6">
        <f t="shared" ca="1" si="5"/>
        <v>2.1958024691358036</v>
      </c>
    </row>
    <row r="361" spans="4:5" x14ac:dyDescent="0.25">
      <c r="D361" s="2">
        <v>10.5</v>
      </c>
      <c r="E361" s="6">
        <f t="shared" ca="1" si="5"/>
        <v>2.0350617283950623</v>
      </c>
    </row>
    <row r="362" spans="4:5" x14ac:dyDescent="0.25">
      <c r="D362" s="2">
        <v>10.25</v>
      </c>
      <c r="E362" s="6">
        <f t="shared" ca="1" si="5"/>
        <v>1.8375531914893628</v>
      </c>
    </row>
    <row r="363" spans="4:5" x14ac:dyDescent="0.25">
      <c r="D363" s="2">
        <v>10</v>
      </c>
      <c r="E363" s="6">
        <f t="shared" ca="1" si="5"/>
        <v>1.6297872340425545</v>
      </c>
    </row>
    <row r="364" spans="4:5" x14ac:dyDescent="0.25">
      <c r="D364" s="2">
        <v>9.75</v>
      </c>
      <c r="E364" s="6">
        <f t="shared" ca="1" si="5"/>
        <v>1.4220212765957445</v>
      </c>
    </row>
    <row r="365" spans="4:5" x14ac:dyDescent="0.25">
      <c r="D365" s="2">
        <v>9.5</v>
      </c>
      <c r="E365" s="6">
        <f t="shared" ca="1" si="5"/>
        <v>1.2142553191489363</v>
      </c>
    </row>
    <row r="366" spans="4:5" x14ac:dyDescent="0.25">
      <c r="D366" s="2">
        <v>9.25</v>
      </c>
      <c r="E366" s="6">
        <f t="shared" ca="1" si="5"/>
        <v>1.006489361702128</v>
      </c>
    </row>
    <row r="367" spans="4:5" x14ac:dyDescent="0.25">
      <c r="D367" s="2">
        <v>9</v>
      </c>
      <c r="E367" s="6">
        <f t="shared" ca="1" si="5"/>
        <v>0.75743589743589901</v>
      </c>
    </row>
    <row r="368" spans="4:5" x14ac:dyDescent="0.25">
      <c r="D368" s="2">
        <v>8.75</v>
      </c>
      <c r="E368" s="6">
        <f t="shared" ca="1" si="5"/>
        <v>0.50705128205128425</v>
      </c>
    </row>
    <row r="369" spans="4:5" x14ac:dyDescent="0.25">
      <c r="D369" s="2">
        <v>8.5</v>
      </c>
      <c r="E369" s="6">
        <f t="shared" ca="1" si="5"/>
        <v>0.47918859649122814</v>
      </c>
    </row>
    <row r="370" spans="4:5" x14ac:dyDescent="0.25">
      <c r="D370" s="2">
        <v>8.25</v>
      </c>
      <c r="E370" s="6">
        <f t="shared" ca="1" si="5"/>
        <v>0.45777412280701768</v>
      </c>
    </row>
    <row r="371" spans="4:5" x14ac:dyDescent="0.25">
      <c r="D371" s="2">
        <v>8</v>
      </c>
      <c r="E371" s="6">
        <f t="shared" ca="1" si="5"/>
        <v>0.43635964912280711</v>
      </c>
    </row>
    <row r="372" spans="4:5" x14ac:dyDescent="0.25">
      <c r="D372" s="2">
        <v>7.75</v>
      </c>
      <c r="E372" s="6">
        <f t="shared" ca="1" si="5"/>
        <v>0.41494517543859655</v>
      </c>
    </row>
    <row r="373" spans="4:5" x14ac:dyDescent="0.25">
      <c r="D373" s="2">
        <v>7.5</v>
      </c>
      <c r="E373" s="6">
        <f t="shared" ca="1" si="5"/>
        <v>0.39353070175438609</v>
      </c>
    </row>
    <row r="374" spans="4:5" x14ac:dyDescent="0.25">
      <c r="D374" s="2">
        <v>7.25</v>
      </c>
      <c r="E374" s="6">
        <f t="shared" ca="1" si="5"/>
        <v>0.37211622807017553</v>
      </c>
    </row>
    <row r="375" spans="4:5" x14ac:dyDescent="0.25">
      <c r="D375" s="2">
        <v>7</v>
      </c>
      <c r="E375" s="6">
        <f t="shared" ca="1" si="5"/>
        <v>0.35070175438596496</v>
      </c>
    </row>
    <row r="376" spans="4:5" x14ac:dyDescent="0.25">
      <c r="D376" s="2">
        <v>6.75</v>
      </c>
      <c r="E376" s="6">
        <f t="shared" ca="1" si="5"/>
        <v>0.32928728070175439</v>
      </c>
    </row>
    <row r="377" spans="4:5" x14ac:dyDescent="0.25">
      <c r="D377" s="2">
        <v>6.5</v>
      </c>
      <c r="E377" s="6">
        <f t="shared" ca="1" si="5"/>
        <v>0.30787280701754394</v>
      </c>
    </row>
    <row r="378" spans="4:5" x14ac:dyDescent="0.25">
      <c r="D378" s="2">
        <v>6.25</v>
      </c>
      <c r="E378" s="6">
        <f t="shared" ca="1" si="5"/>
        <v>0.28645833333333337</v>
      </c>
    </row>
    <row r="379" spans="4:5" x14ac:dyDescent="0.25">
      <c r="D379" s="2">
        <v>6</v>
      </c>
      <c r="E379" s="6">
        <f t="shared" ca="1" si="5"/>
        <v>0.2650438596491228</v>
      </c>
    </row>
    <row r="380" spans="4:5" x14ac:dyDescent="0.25">
      <c r="D380" s="2">
        <v>5.75</v>
      </c>
      <c r="E380" s="6">
        <f t="shared" ca="1" si="5"/>
        <v>0.24791307471264371</v>
      </c>
    </row>
    <row r="381" spans="4:5" x14ac:dyDescent="0.25">
      <c r="D381" s="2">
        <v>5.5</v>
      </c>
      <c r="E381" s="6">
        <f t="shared" ca="1" si="5"/>
        <v>0.24089798850574715</v>
      </c>
    </row>
    <row r="382" spans="4:5" x14ac:dyDescent="0.25">
      <c r="D382" s="2">
        <v>5.25</v>
      </c>
      <c r="E382" s="6">
        <f t="shared" ca="1" si="5"/>
        <v>0.23388290229885059</v>
      </c>
    </row>
    <row r="383" spans="4:5" x14ac:dyDescent="0.25">
      <c r="D383" s="2">
        <v>5</v>
      </c>
      <c r="E383" s="6">
        <f t="shared" ca="1" si="5"/>
        <v>0.22686781609195406</v>
      </c>
    </row>
    <row r="384" spans="4:5" x14ac:dyDescent="0.25">
      <c r="D384" s="2">
        <v>4.75</v>
      </c>
      <c r="E384" s="6">
        <f t="shared" ca="1" si="5"/>
        <v>0.2198527298850575</v>
      </c>
    </row>
    <row r="385" spans="4:5" x14ac:dyDescent="0.25">
      <c r="D385" s="2">
        <v>4.5</v>
      </c>
      <c r="E385" s="6">
        <f t="shared" ca="1" si="5"/>
        <v>0.21283764367816094</v>
      </c>
    </row>
    <row r="386" spans="4:5" x14ac:dyDescent="0.25">
      <c r="D386" s="2">
        <v>4.25</v>
      </c>
      <c r="E386" s="6">
        <f t="shared" ca="1" si="5"/>
        <v>0.20582255747126438</v>
      </c>
    </row>
    <row r="387" spans="4:5" x14ac:dyDescent="0.25">
      <c r="D387" s="2">
        <v>4</v>
      </c>
      <c r="E387" s="6">
        <f t="shared" ca="1" si="5"/>
        <v>0.19880747126436782</v>
      </c>
    </row>
    <row r="388" spans="4:5" x14ac:dyDescent="0.25">
      <c r="D388" s="2">
        <v>3.75</v>
      </c>
      <c r="E388" s="6">
        <f t="shared" ca="1" si="5"/>
        <v>0.19179238505747126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0.18477729885057473</v>
      </c>
    </row>
    <row r="390" spans="4:5" x14ac:dyDescent="0.25">
      <c r="D390" s="2">
        <v>3.25</v>
      </c>
      <c r="E390" s="6">
        <f t="shared" ca="1" si="6"/>
        <v>0.17776221264367817</v>
      </c>
    </row>
    <row r="391" spans="4:5" x14ac:dyDescent="0.25">
      <c r="D391" s="2">
        <v>3</v>
      </c>
      <c r="E391" s="6">
        <f t="shared" ca="1" si="6"/>
        <v>0.17074712643678164</v>
      </c>
    </row>
    <row r="392" spans="4:5" x14ac:dyDescent="0.25">
      <c r="D392" s="2">
        <v>2.75</v>
      </c>
      <c r="E392" s="6">
        <f t="shared" ca="1" si="6"/>
        <v>0.16373204022988508</v>
      </c>
    </row>
    <row r="393" spans="4:5" x14ac:dyDescent="0.25">
      <c r="D393" s="2">
        <v>2.5</v>
      </c>
      <c r="E393" s="6">
        <f t="shared" ca="1" si="6"/>
        <v>0.15671695402298852</v>
      </c>
    </row>
    <row r="394" spans="4:5" x14ac:dyDescent="0.25">
      <c r="D394" s="2">
        <v>2.25</v>
      </c>
      <c r="E394" s="6">
        <f t="shared" ca="1" si="6"/>
        <v>0.14970186781609196</v>
      </c>
    </row>
    <row r="395" spans="4:5" x14ac:dyDescent="0.25">
      <c r="D395" s="2">
        <v>2</v>
      </c>
      <c r="E395" s="6">
        <f t="shared" ca="1" si="6"/>
        <v>0.1426867816091954</v>
      </c>
    </row>
    <row r="396" spans="4:5" x14ac:dyDescent="0.25">
      <c r="D396" s="2">
        <v>1.75</v>
      </c>
      <c r="E396" s="6">
        <f t="shared" ca="1" si="6"/>
        <v>0.13567169540229884</v>
      </c>
    </row>
    <row r="397" spans="4:5" x14ac:dyDescent="0.25">
      <c r="D397" s="2">
        <v>1.5</v>
      </c>
      <c r="E397" s="6">
        <f t="shared" ca="1" si="6"/>
        <v>0.12865660919540231</v>
      </c>
    </row>
    <row r="398" spans="4:5" x14ac:dyDescent="0.25">
      <c r="D398" s="2">
        <v>1.25</v>
      </c>
      <c r="E398" s="6">
        <f t="shared" ca="1" si="6"/>
        <v>0.11683521126760565</v>
      </c>
    </row>
    <row r="399" spans="4:5" x14ac:dyDescent="0.25">
      <c r="D399" s="2">
        <v>1</v>
      </c>
      <c r="E399" s="6">
        <f t="shared" ca="1" si="6"/>
        <v>9.9780845070422536E-2</v>
      </c>
    </row>
    <row r="400" spans="4:5" x14ac:dyDescent="0.25">
      <c r="D400" s="2">
        <v>0.75</v>
      </c>
      <c r="E400" s="6">
        <f t="shared" ca="1" si="6"/>
        <v>8.2726478873239445E-2</v>
      </c>
    </row>
    <row r="401" spans="4:5" x14ac:dyDescent="0.25">
      <c r="D401" s="2">
        <v>0.5</v>
      </c>
      <c r="E401" s="6">
        <f t="shared" ca="1" si="6"/>
        <v>6.5672112676056341E-2</v>
      </c>
    </row>
    <row r="402" spans="4:5" x14ac:dyDescent="0.25">
      <c r="D402" s="2">
        <v>0.25</v>
      </c>
      <c r="E402" s="6">
        <f t="shared" ca="1" si="6"/>
        <v>4.836E-2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2"/>
  <sheetViews>
    <sheetView workbookViewId="0">
      <selection activeCell="N24" sqref="N24"/>
    </sheetView>
  </sheetViews>
  <sheetFormatPr defaultColWidth="11.453125" defaultRowHeight="12.5" x14ac:dyDescent="0.25"/>
  <cols>
    <col min="1" max="1" width="11.453125" style="299"/>
    <col min="2" max="2" width="20.90625" style="299" bestFit="1" customWidth="1"/>
    <col min="3" max="3" width="12.90625" style="299" bestFit="1" customWidth="1"/>
    <col min="4" max="7" width="11.453125" style="299"/>
    <col min="8" max="8" width="11.453125" style="353"/>
    <col min="9" max="12" width="11.453125" style="299"/>
    <col min="13" max="13" width="12.6328125" style="299" customWidth="1"/>
    <col min="14" max="14" width="11.453125" style="299"/>
    <col min="15" max="15" width="11.453125" style="362"/>
    <col min="16" max="16384" width="11.453125" style="299"/>
  </cols>
  <sheetData>
    <row r="1" spans="1:15" ht="15.5" x14ac:dyDescent="0.35">
      <c r="B1" s="300" t="s">
        <v>2</v>
      </c>
      <c r="C1" s="301"/>
      <c r="D1" s="473" t="s">
        <v>20</v>
      </c>
      <c r="E1" s="474"/>
      <c r="F1" s="474"/>
      <c r="G1" s="475"/>
      <c r="H1" s="302"/>
    </row>
    <row r="2" spans="1:15" ht="16" thickBot="1" x14ac:dyDescent="0.4">
      <c r="B2" s="303" t="s">
        <v>3</v>
      </c>
      <c r="C2" s="304"/>
      <c r="D2" s="476" t="s">
        <v>5</v>
      </c>
      <c r="E2" s="477"/>
      <c r="F2" s="477"/>
      <c r="G2" s="478"/>
      <c r="H2" s="302"/>
    </row>
    <row r="3" spans="1:15" ht="13" thickBot="1" x14ac:dyDescent="0.3">
      <c r="B3" s="305" t="s">
        <v>1</v>
      </c>
      <c r="C3" s="306"/>
      <c r="D3" s="471">
        <f>Statistik!C3</f>
        <v>44330</v>
      </c>
      <c r="E3" s="471"/>
      <c r="F3" s="471"/>
      <c r="G3" s="472"/>
      <c r="H3" s="307"/>
    </row>
    <row r="4" spans="1:15" ht="13" thickBot="1" x14ac:dyDescent="0.3">
      <c r="B4" s="308" t="s">
        <v>42</v>
      </c>
      <c r="C4" s="309"/>
      <c r="D4" s="471">
        <f>Statistik!C4</f>
        <v>0</v>
      </c>
      <c r="E4" s="471"/>
      <c r="F4" s="471"/>
      <c r="G4" s="472"/>
      <c r="H4" s="310"/>
    </row>
    <row r="5" spans="1:15" ht="13" thickBot="1" x14ac:dyDescent="0.3">
      <c r="B5" s="308" t="s">
        <v>43</v>
      </c>
      <c r="C5" s="309"/>
      <c r="D5" s="471">
        <f>Statistik!C5</f>
        <v>0</v>
      </c>
      <c r="E5" s="471"/>
      <c r="F5" s="471"/>
      <c r="G5" s="472"/>
      <c r="H5" s="311"/>
    </row>
    <row r="6" spans="1:15" ht="13.5" thickBot="1" x14ac:dyDescent="0.35">
      <c r="B6" s="308" t="s">
        <v>0</v>
      </c>
      <c r="C6" s="309"/>
      <c r="D6" s="471" t="str">
        <f>Statistik!C6</f>
        <v>KB08_FC1-1</v>
      </c>
      <c r="E6" s="471"/>
      <c r="F6" s="471"/>
      <c r="G6" s="472"/>
      <c r="H6" s="312"/>
    </row>
    <row r="7" spans="1:15" ht="13" thickBot="1" x14ac:dyDescent="0.3">
      <c r="B7" s="308" t="s">
        <v>4</v>
      </c>
      <c r="C7" s="309"/>
      <c r="D7" s="471">
        <f>Statistik!C7</f>
        <v>0</v>
      </c>
      <c r="E7" s="471"/>
      <c r="F7" s="471"/>
      <c r="G7" s="472"/>
      <c r="H7" s="307"/>
    </row>
    <row r="8" spans="1:15" ht="13.5" thickBot="1" x14ac:dyDescent="0.35">
      <c r="B8" s="308" t="s">
        <v>11</v>
      </c>
      <c r="C8" s="309"/>
      <c r="D8" s="485">
        <f>Statistik!C8</f>
        <v>-2.5601638504864311E-4</v>
      </c>
      <c r="E8" s="485"/>
      <c r="F8" s="485"/>
      <c r="G8" s="486"/>
      <c r="H8" s="313"/>
      <c r="I8" s="487" t="s">
        <v>202</v>
      </c>
      <c r="J8" s="487"/>
      <c r="M8" s="363" t="s">
        <v>213</v>
      </c>
    </row>
    <row r="9" spans="1:15" ht="13.5" thickBot="1" x14ac:dyDescent="0.35">
      <c r="B9" s="314" t="s">
        <v>6</v>
      </c>
      <c r="C9" s="315"/>
      <c r="D9" s="488">
        <f>Statistik!C9</f>
        <v>39050</v>
      </c>
      <c r="E9" s="488"/>
      <c r="F9" s="488"/>
      <c r="G9" s="489"/>
      <c r="H9" s="311"/>
      <c r="I9" s="487" t="s">
        <v>203</v>
      </c>
      <c r="J9" s="487"/>
      <c r="M9" s="363" t="s">
        <v>214</v>
      </c>
    </row>
    <row r="10" spans="1:15" ht="38" thickBot="1" x14ac:dyDescent="0.3">
      <c r="A10" s="316" t="s">
        <v>178</v>
      </c>
      <c r="B10" s="317" t="s">
        <v>177</v>
      </c>
      <c r="C10" s="318" t="s">
        <v>204</v>
      </c>
      <c r="D10" s="319" t="s">
        <v>60</v>
      </c>
      <c r="E10" s="320" t="s">
        <v>61</v>
      </c>
      <c r="F10" s="321" t="s">
        <v>58</v>
      </c>
      <c r="G10" s="322" t="s">
        <v>59</v>
      </c>
      <c r="H10" s="323"/>
      <c r="I10" s="324" t="s">
        <v>205</v>
      </c>
      <c r="J10" s="324" t="s">
        <v>206</v>
      </c>
    </row>
    <row r="11" spans="1:15" x14ac:dyDescent="0.25">
      <c r="A11" s="483" t="s">
        <v>52</v>
      </c>
      <c r="B11" s="325">
        <v>256</v>
      </c>
      <c r="C11" s="326">
        <f>B11/10</f>
        <v>25.6</v>
      </c>
      <c r="D11" s="327">
        <f>Statistik!C11</f>
        <v>0</v>
      </c>
      <c r="E11" s="328">
        <f>E12+D11</f>
        <v>39060</v>
      </c>
      <c r="F11" s="329">
        <f>D11/$E$11</f>
        <v>0</v>
      </c>
      <c r="G11" s="330">
        <f t="shared" ref="G11:G24" si="0">G12+F11</f>
        <v>1</v>
      </c>
      <c r="H11" s="331"/>
      <c r="I11" s="332"/>
      <c r="J11" s="332"/>
      <c r="M11" s="299" t="s">
        <v>215</v>
      </c>
      <c r="N11" s="332">
        <f ca="1">Statistik!C30/1000</f>
        <v>5.2666626234587607E-2</v>
      </c>
      <c r="O11" s="362" t="s">
        <v>114</v>
      </c>
    </row>
    <row r="12" spans="1:15" x14ac:dyDescent="0.25">
      <c r="A12" s="483"/>
      <c r="B12" s="333">
        <v>128</v>
      </c>
      <c r="C12" s="334">
        <f t="shared" ref="C12:C26" si="1">B12/10</f>
        <v>12.8</v>
      </c>
      <c r="D12" s="327">
        <f>Statistik!C12</f>
        <v>15725</v>
      </c>
      <c r="E12" s="335">
        <f t="shared" ref="E12:E24" si="2">E13+D12</f>
        <v>39060</v>
      </c>
      <c r="F12" s="329">
        <f t="shared" ref="F12:F26" si="3">D12/$E$11</f>
        <v>0.40258576548899128</v>
      </c>
      <c r="G12" s="336">
        <f t="shared" si="0"/>
        <v>1</v>
      </c>
      <c r="H12" s="331"/>
      <c r="I12" s="332">
        <f>(C11)^0.404*(C12)^0.595</f>
        <v>16.893470506338474</v>
      </c>
      <c r="J12" s="332">
        <f>F12*100/I12</f>
        <v>2.3830850229261067</v>
      </c>
      <c r="M12" s="299" t="s">
        <v>216</v>
      </c>
      <c r="N12" s="364">
        <f>1/J32</f>
        <v>22835.172844269069</v>
      </c>
      <c r="O12" s="362" t="s">
        <v>217</v>
      </c>
    </row>
    <row r="13" spans="1:15" x14ac:dyDescent="0.25">
      <c r="A13" s="484"/>
      <c r="B13" s="333">
        <v>63</v>
      </c>
      <c r="C13" s="334">
        <f t="shared" si="1"/>
        <v>6.3</v>
      </c>
      <c r="D13" s="327">
        <f>Statistik!C13</f>
        <v>8525</v>
      </c>
      <c r="E13" s="335">
        <f t="shared" si="2"/>
        <v>23335</v>
      </c>
      <c r="F13" s="329">
        <f t="shared" si="3"/>
        <v>0.21825396825396826</v>
      </c>
      <c r="G13" s="336">
        <f t="shared" si="0"/>
        <v>0.59741423451100872</v>
      </c>
      <c r="H13" s="331"/>
      <c r="I13" s="332">
        <f t="shared" ref="I13:I26" si="4">(C12)^0.404*(C13)^0.595</f>
        <v>8.3737589438823434</v>
      </c>
      <c r="J13" s="332">
        <f t="shared" ref="J13:J20" si="5">F13*100/I13</f>
        <v>2.6064037634307482</v>
      </c>
      <c r="M13" s="299" t="s">
        <v>218</v>
      </c>
      <c r="N13" s="299">
        <f ca="1">10.44/(9.81*N11)</f>
        <v>20.206727857333988</v>
      </c>
      <c r="O13" s="362" t="s">
        <v>219</v>
      </c>
    </row>
    <row r="14" spans="1:15" x14ac:dyDescent="0.25">
      <c r="A14" s="479" t="s">
        <v>53</v>
      </c>
      <c r="B14" s="337">
        <v>31.5</v>
      </c>
      <c r="C14" s="338">
        <f t="shared" si="1"/>
        <v>3.15</v>
      </c>
      <c r="D14" s="327">
        <f>Statistik!C14</f>
        <v>4375</v>
      </c>
      <c r="E14" s="335">
        <f t="shared" si="2"/>
        <v>14810</v>
      </c>
      <c r="F14" s="329">
        <f>D14/$E$11</f>
        <v>0.11200716845878136</v>
      </c>
      <c r="G14" s="336">
        <f t="shared" si="0"/>
        <v>0.37916026625704047</v>
      </c>
      <c r="H14" s="331"/>
      <c r="I14" s="332">
        <f t="shared" si="4"/>
        <v>4.1632104163180852</v>
      </c>
      <c r="J14" s="332">
        <f t="shared" si="5"/>
        <v>2.6904037331324644</v>
      </c>
    </row>
    <row r="15" spans="1:15" x14ac:dyDescent="0.25">
      <c r="A15" s="480"/>
      <c r="B15" s="337">
        <v>16</v>
      </c>
      <c r="C15" s="338">
        <f t="shared" si="1"/>
        <v>1.6</v>
      </c>
      <c r="D15" s="327">
        <f>Statistik!C15</f>
        <v>2995</v>
      </c>
      <c r="E15" s="335">
        <f t="shared" si="2"/>
        <v>10435</v>
      </c>
      <c r="F15" s="329">
        <f t="shared" si="3"/>
        <v>7.667690732206861E-2</v>
      </c>
      <c r="G15" s="336">
        <f t="shared" si="0"/>
        <v>0.26715309779825908</v>
      </c>
      <c r="H15" s="331"/>
      <c r="I15" s="332">
        <f t="shared" si="4"/>
        <v>2.102659033821578</v>
      </c>
      <c r="J15" s="332">
        <f t="shared" si="5"/>
        <v>3.6466638712558406</v>
      </c>
      <c r="M15" s="299" t="s">
        <v>220</v>
      </c>
      <c r="N15" s="299">
        <f ca="1">N13/N12</f>
        <v>8.8489489416784773E-4</v>
      </c>
      <c r="O15" s="362" t="s">
        <v>221</v>
      </c>
    </row>
    <row r="16" spans="1:15" ht="13" x14ac:dyDescent="0.3">
      <c r="A16" s="480"/>
      <c r="B16" s="337">
        <v>8</v>
      </c>
      <c r="C16" s="338">
        <f t="shared" si="1"/>
        <v>0.8</v>
      </c>
      <c r="D16" s="327">
        <f>Statistik!C16</f>
        <v>2145</v>
      </c>
      <c r="E16" s="335">
        <f t="shared" si="2"/>
        <v>7440</v>
      </c>
      <c r="F16" s="329">
        <f t="shared" si="3"/>
        <v>5.4915514592933951E-2</v>
      </c>
      <c r="G16" s="336">
        <f t="shared" si="0"/>
        <v>0.19047619047619047</v>
      </c>
      <c r="H16" s="331"/>
      <c r="I16" s="332">
        <f t="shared" si="4"/>
        <v>1.0587733840216291</v>
      </c>
      <c r="J16" s="332">
        <f t="shared" si="5"/>
        <v>5.1867109073278428</v>
      </c>
      <c r="M16" s="365" t="s">
        <v>223</v>
      </c>
    </row>
    <row r="17" spans="1:11" x14ac:dyDescent="0.25">
      <c r="A17" s="480"/>
      <c r="B17" s="337">
        <v>4</v>
      </c>
      <c r="C17" s="338">
        <f t="shared" si="1"/>
        <v>0.4</v>
      </c>
      <c r="D17" s="327">
        <f>Statistik!C17</f>
        <v>1215</v>
      </c>
      <c r="E17" s="335">
        <f t="shared" si="2"/>
        <v>5295</v>
      </c>
      <c r="F17" s="329">
        <f>D17/$E$11</f>
        <v>3.1105990783410139E-2</v>
      </c>
      <c r="G17" s="336">
        <f t="shared" si="0"/>
        <v>0.13556067588325652</v>
      </c>
      <c r="H17" s="331"/>
      <c r="I17" s="332">
        <f t="shared" si="4"/>
        <v>0.52975376210591196</v>
      </c>
      <c r="J17" s="332">
        <f>F17*100/I17</f>
        <v>5.8717828939535153</v>
      </c>
    </row>
    <row r="18" spans="1:11" x14ac:dyDescent="0.25">
      <c r="A18" s="481"/>
      <c r="B18" s="337">
        <v>2</v>
      </c>
      <c r="C18" s="338">
        <f t="shared" si="1"/>
        <v>0.2</v>
      </c>
      <c r="D18" s="327">
        <f>Statistik!C18</f>
        <v>470</v>
      </c>
      <c r="E18" s="335">
        <f t="shared" si="2"/>
        <v>4080</v>
      </c>
      <c r="F18" s="329">
        <f t="shared" si="3"/>
        <v>1.2032770097286226E-2</v>
      </c>
      <c r="G18" s="336">
        <f t="shared" si="0"/>
        <v>0.10445468509984637</v>
      </c>
      <c r="H18" s="331"/>
      <c r="I18" s="332">
        <f t="shared" si="4"/>
        <v>0.26506054336140555</v>
      </c>
      <c r="J18" s="332">
        <f t="shared" si="5"/>
        <v>4.5396308121498672</v>
      </c>
    </row>
    <row r="19" spans="1:11" x14ac:dyDescent="0.25">
      <c r="A19" s="482" t="s">
        <v>54</v>
      </c>
      <c r="B19" s="333">
        <v>1</v>
      </c>
      <c r="C19" s="334">
        <f t="shared" si="1"/>
        <v>0.1</v>
      </c>
      <c r="D19" s="327">
        <f>Statistik!C19</f>
        <v>195</v>
      </c>
      <c r="E19" s="335">
        <f t="shared" si="2"/>
        <v>3610</v>
      </c>
      <c r="F19" s="329">
        <f t="shared" si="3"/>
        <v>4.9923195084485405E-3</v>
      </c>
      <c r="G19" s="336">
        <f t="shared" si="0"/>
        <v>9.2421915002560154E-2</v>
      </c>
      <c r="H19" s="331"/>
      <c r="I19" s="332">
        <f t="shared" si="4"/>
        <v>0.1326221665094986</v>
      </c>
      <c r="J19" s="332">
        <f t="shared" si="5"/>
        <v>3.7643175645837328</v>
      </c>
    </row>
    <row r="20" spans="1:11" x14ac:dyDescent="0.25">
      <c r="A20" s="483"/>
      <c r="B20" s="333">
        <v>0.5</v>
      </c>
      <c r="C20" s="334">
        <f t="shared" si="1"/>
        <v>0.05</v>
      </c>
      <c r="D20" s="327">
        <f>Statistik!C20</f>
        <v>1140</v>
      </c>
      <c r="E20" s="335">
        <f t="shared" si="2"/>
        <v>3415</v>
      </c>
      <c r="F20" s="329">
        <f t="shared" si="3"/>
        <v>2.9185867895545316E-2</v>
      </c>
      <c r="G20" s="336">
        <f t="shared" si="0"/>
        <v>8.7429595494111612E-2</v>
      </c>
      <c r="H20" s="331"/>
      <c r="I20" s="332">
        <f t="shared" si="4"/>
        <v>6.6357062528508273E-2</v>
      </c>
      <c r="J20" s="332">
        <f t="shared" si="5"/>
        <v>43.983061912974982</v>
      </c>
    </row>
    <row r="21" spans="1:11" x14ac:dyDescent="0.25">
      <c r="A21" s="483"/>
      <c r="B21" s="339">
        <v>0.25</v>
      </c>
      <c r="C21" s="340">
        <f t="shared" si="1"/>
        <v>2.5000000000000001E-2</v>
      </c>
      <c r="D21" s="327">
        <f>Statistik!C21</f>
        <v>1740</v>
      </c>
      <c r="E21" s="335">
        <f t="shared" si="2"/>
        <v>2275</v>
      </c>
      <c r="F21" s="329">
        <f t="shared" si="3"/>
        <v>4.4546850998463901E-2</v>
      </c>
      <c r="G21" s="336">
        <f t="shared" si="0"/>
        <v>5.8243727598566303E-2</v>
      </c>
      <c r="H21" s="331"/>
      <c r="I21" s="332">
        <f t="shared" si="4"/>
        <v>3.3201536841859614E-2</v>
      </c>
      <c r="J21" s="332">
        <f>F21*100/I21</f>
        <v>134.17105120959468</v>
      </c>
    </row>
    <row r="22" spans="1:11" x14ac:dyDescent="0.25">
      <c r="A22" s="483"/>
      <c r="B22" s="339">
        <v>0.125</v>
      </c>
      <c r="C22" s="340">
        <f t="shared" si="1"/>
        <v>1.2500000000000001E-2</v>
      </c>
      <c r="D22" s="327">
        <f>Statistik!C22</f>
        <v>355</v>
      </c>
      <c r="E22" s="335">
        <f t="shared" si="2"/>
        <v>535</v>
      </c>
      <c r="F22" s="329">
        <f t="shared" si="3"/>
        <v>9.0885816692268303E-3</v>
      </c>
      <c r="G22" s="336">
        <f t="shared" si="0"/>
        <v>1.3696876600102405E-2</v>
      </c>
      <c r="H22" s="331"/>
      <c r="I22" s="332">
        <f t="shared" si="4"/>
        <v>1.6612279185622081E-2</v>
      </c>
      <c r="J22" s="332">
        <f>F22*100/I22</f>
        <v>54.710022433845161</v>
      </c>
    </row>
    <row r="23" spans="1:11" x14ac:dyDescent="0.25">
      <c r="A23" s="484"/>
      <c r="B23" s="339">
        <v>6.3E-2</v>
      </c>
      <c r="C23" s="340">
        <f t="shared" si="1"/>
        <v>6.3E-3</v>
      </c>
      <c r="D23" s="327">
        <f>Statistik!C23</f>
        <v>180</v>
      </c>
      <c r="E23" s="335">
        <f t="shared" si="2"/>
        <v>180</v>
      </c>
      <c r="F23" s="329">
        <f t="shared" si="3"/>
        <v>4.608294930875576E-3</v>
      </c>
      <c r="G23" s="336">
        <f t="shared" si="0"/>
        <v>4.608294930875576E-3</v>
      </c>
      <c r="H23" s="331"/>
      <c r="I23" s="332">
        <f t="shared" si="4"/>
        <v>8.3513997492220722E-3</v>
      </c>
      <c r="J23" s="332">
        <f t="shared" ref="J23:J25" si="6">F23*100/I23</f>
        <v>55.179910784474615</v>
      </c>
    </row>
    <row r="24" spans="1:11" x14ac:dyDescent="0.25">
      <c r="A24" s="341" t="s">
        <v>55</v>
      </c>
      <c r="B24" s="342">
        <v>3.1E-2</v>
      </c>
      <c r="C24" s="343">
        <f t="shared" si="1"/>
        <v>3.0999999999999999E-3</v>
      </c>
      <c r="D24" s="327">
        <f>Statistik!C24</f>
        <v>0</v>
      </c>
      <c r="E24" s="335">
        <f t="shared" si="2"/>
        <v>0</v>
      </c>
      <c r="F24" s="329">
        <f t="shared" si="3"/>
        <v>0</v>
      </c>
      <c r="G24" s="336">
        <f t="shared" si="0"/>
        <v>0</v>
      </c>
      <c r="H24" s="331"/>
      <c r="I24" s="332">
        <f t="shared" si="4"/>
        <v>4.1523484406827604E-3</v>
      </c>
      <c r="J24" s="332">
        <f t="shared" si="6"/>
        <v>0</v>
      </c>
    </row>
    <row r="25" spans="1:11" x14ac:dyDescent="0.25">
      <c r="A25" s="341" t="s">
        <v>56</v>
      </c>
      <c r="B25" s="344">
        <v>3.8999999999999998E-3</v>
      </c>
      <c r="C25" s="345">
        <f t="shared" si="1"/>
        <v>3.8999999999999999E-4</v>
      </c>
      <c r="D25" s="327">
        <f>Statistik!C25</f>
        <v>0</v>
      </c>
      <c r="E25" s="335">
        <f>E26+D25</f>
        <v>0</v>
      </c>
      <c r="F25" s="329">
        <f t="shared" si="3"/>
        <v>0</v>
      </c>
      <c r="G25" s="336">
        <f>G26+F25</f>
        <v>0</v>
      </c>
      <c r="H25" s="331"/>
      <c r="I25" s="332">
        <f t="shared" si="4"/>
        <v>9.0822523688901678E-4</v>
      </c>
      <c r="J25" s="332">
        <f t="shared" si="6"/>
        <v>0</v>
      </c>
    </row>
    <row r="26" spans="1:11" ht="13" thickBot="1" x14ac:dyDescent="0.3">
      <c r="A26" s="346" t="s">
        <v>57</v>
      </c>
      <c r="B26" s="347">
        <v>6.0000000000000002E-5</v>
      </c>
      <c r="C26" s="348">
        <f t="shared" si="1"/>
        <v>6.0000000000000002E-6</v>
      </c>
      <c r="D26" s="349">
        <f>Statistik!C26</f>
        <v>0</v>
      </c>
      <c r="E26" s="350">
        <f>D26</f>
        <v>0</v>
      </c>
      <c r="F26" s="351">
        <f t="shared" si="3"/>
        <v>0</v>
      </c>
      <c r="G26" s="352">
        <f>F26</f>
        <v>0</v>
      </c>
      <c r="H26" s="331"/>
      <c r="I26" s="332">
        <f t="shared" si="4"/>
        <v>3.279367552225615E-5</v>
      </c>
      <c r="J26" s="332"/>
    </row>
    <row r="27" spans="1:11" ht="14.5" x14ac:dyDescent="0.35">
      <c r="I27" s="354" t="s">
        <v>206</v>
      </c>
      <c r="J27" s="355">
        <f>100/SUM(J11:J26)</f>
        <v>0.31374217890820433</v>
      </c>
    </row>
    <row r="28" spans="1:11" ht="14.5" x14ac:dyDescent="0.35">
      <c r="I28" s="356" t="s">
        <v>207</v>
      </c>
      <c r="J28" s="357">
        <v>6.1</v>
      </c>
      <c r="K28" s="299" t="s">
        <v>208</v>
      </c>
    </row>
    <row r="29" spans="1:11" ht="13" x14ac:dyDescent="0.3">
      <c r="I29" s="358" t="s">
        <v>209</v>
      </c>
      <c r="J29" s="332">
        <f>[1]Daten!$L$14</f>
        <v>0.1778257819846718</v>
      </c>
      <c r="K29" s="299" t="s">
        <v>222</v>
      </c>
    </row>
    <row r="30" spans="1:11" x14ac:dyDescent="0.25">
      <c r="I30" s="358" t="s">
        <v>210</v>
      </c>
      <c r="J30" s="356">
        <f>J29/(1-J29)</f>
        <v>0.21628722731531397</v>
      </c>
    </row>
    <row r="31" spans="1:11" x14ac:dyDescent="0.25">
      <c r="I31" s="356">
        <f>1.99*10^4</f>
        <v>19900</v>
      </c>
      <c r="J31" s="358"/>
    </row>
    <row r="32" spans="1:11" ht="14.5" x14ac:dyDescent="0.35">
      <c r="I32" s="359" t="s">
        <v>211</v>
      </c>
      <c r="J32" s="360">
        <f>I31*(J27/100)^2*(1/J28^2)*(J30^3/(1+J30))</f>
        <v>4.3792092436513762E-5</v>
      </c>
      <c r="K32" s="361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"/>
  <sheetViews>
    <sheetView workbookViewId="0">
      <selection activeCell="E8" sqref="E8"/>
    </sheetView>
  </sheetViews>
  <sheetFormatPr defaultColWidth="11.453125" defaultRowHeight="12.5" x14ac:dyDescent="0.25"/>
  <cols>
    <col min="1" max="1" width="20.54296875" customWidth="1"/>
    <col min="7" max="7" width="14.36328125" bestFit="1" customWidth="1"/>
  </cols>
  <sheetData>
    <row r="1" spans="1:9" ht="18.5" x14ac:dyDescent="0.45">
      <c r="A1" s="36" t="s">
        <v>188</v>
      </c>
      <c r="B1" s="3"/>
      <c r="C1" s="3"/>
      <c r="D1" s="3"/>
      <c r="E1" s="3"/>
      <c r="F1" s="3"/>
      <c r="G1" s="3"/>
      <c r="I1" s="248" t="s">
        <v>189</v>
      </c>
    </row>
    <row r="2" spans="1:9" ht="14.5" x14ac:dyDescent="0.3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2">
        <f>Statistik!F11</f>
        <v>1</v>
      </c>
      <c r="C3" s="38"/>
      <c r="D3" s="251">
        <f t="shared" ref="D3:D16" si="0">-LOG((A3/1),2)</f>
        <v>-7.965784284662087</v>
      </c>
      <c r="E3" s="249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2">
        <f>Statistik!F12</f>
        <v>1</v>
      </c>
      <c r="C4" s="38">
        <f t="shared" ref="C4:C17" si="1">B3-B4</f>
        <v>0</v>
      </c>
      <c r="D4" s="251">
        <f t="shared" si="0"/>
        <v>-6.9657842846620879</v>
      </c>
      <c r="E4" s="250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2">
        <f>Statistik!F13</f>
        <v>0.59741423451100872</v>
      </c>
      <c r="C5" s="38">
        <f t="shared" si="1"/>
        <v>0.40258576548899128</v>
      </c>
      <c r="D5" s="251">
        <f t="shared" si="0"/>
        <v>-5.9772799234999168</v>
      </c>
      <c r="E5" s="250">
        <f t="shared" si="2"/>
        <v>-6.4715321040810023</v>
      </c>
      <c r="F5" s="29">
        <f t="shared" si="3"/>
        <v>-2.6053467060080329</v>
      </c>
      <c r="G5" s="28">
        <f t="shared" si="4"/>
        <v>1.4837699486488838</v>
      </c>
      <c r="H5" s="30"/>
      <c r="I5" s="30"/>
    </row>
    <row r="6" spans="1:9" x14ac:dyDescent="0.25">
      <c r="A6" s="37">
        <f>Statistik!B14</f>
        <v>31.5</v>
      </c>
      <c r="B6" s="252">
        <f>Statistik!F14</f>
        <v>0.37916026625704047</v>
      </c>
      <c r="C6" s="38">
        <f t="shared" si="1"/>
        <v>0.21825396825396826</v>
      </c>
      <c r="D6" s="251">
        <f t="shared" si="0"/>
        <v>-4.9772799234999168</v>
      </c>
      <c r="E6" s="250">
        <f t="shared" si="2"/>
        <v>-5.4772799234999168</v>
      </c>
      <c r="F6" s="29">
        <f t="shared" si="3"/>
        <v>-1.1954380785416485</v>
      </c>
      <c r="G6" s="28">
        <f t="shared" si="4"/>
        <v>0.18696139990498903</v>
      </c>
      <c r="I6" s="30"/>
    </row>
    <row r="7" spans="1:9" x14ac:dyDescent="0.25">
      <c r="A7" s="37">
        <f>Statistik!B15</f>
        <v>16</v>
      </c>
      <c r="B7" s="252">
        <f>Statistik!F15</f>
        <v>0.26715309779825908</v>
      </c>
      <c r="C7" s="38">
        <f t="shared" si="1"/>
        <v>0.11200716845878139</v>
      </c>
      <c r="D7" s="251">
        <f t="shared" si="0"/>
        <v>-4</v>
      </c>
      <c r="E7" s="250">
        <f t="shared" si="2"/>
        <v>-4.4886399617499588</v>
      </c>
      <c r="F7" s="29">
        <f t="shared" si="3"/>
        <v>-0.50275985234654574</v>
      </c>
      <c r="G7" s="28">
        <f t="shared" si="4"/>
        <v>4.4597710471474975E-4</v>
      </c>
      <c r="I7" s="30"/>
    </row>
    <row r="8" spans="1:9" x14ac:dyDescent="0.25">
      <c r="A8" s="37">
        <f>Statistik!B16</f>
        <v>8</v>
      </c>
      <c r="B8" s="252">
        <f>Statistik!F16</f>
        <v>0.19047619047619047</v>
      </c>
      <c r="C8" s="38">
        <f t="shared" si="1"/>
        <v>7.667690732206861E-2</v>
      </c>
      <c r="D8" s="251">
        <f t="shared" si="0"/>
        <v>-3</v>
      </c>
      <c r="E8" s="250">
        <f t="shared" si="2"/>
        <v>-3.5</v>
      </c>
      <c r="F8" s="29">
        <f t="shared" si="3"/>
        <v>-0.26836917562724016</v>
      </c>
      <c r="G8" s="28">
        <f t="shared" si="4"/>
        <v>8.4816787771168828E-2</v>
      </c>
      <c r="I8" s="30"/>
    </row>
    <row r="9" spans="1:9" x14ac:dyDescent="0.25">
      <c r="A9" s="37">
        <f>Statistik!B17</f>
        <v>4</v>
      </c>
      <c r="B9" s="252">
        <f>Statistik!F17</f>
        <v>0.13556067588325652</v>
      </c>
      <c r="C9" s="38">
        <f t="shared" si="1"/>
        <v>5.4915514592933951E-2</v>
      </c>
      <c r="D9" s="251">
        <f t="shared" si="0"/>
        <v>-2</v>
      </c>
      <c r="E9" s="250">
        <f t="shared" si="2"/>
        <v>-2.5</v>
      </c>
      <c r="F9" s="29">
        <f t="shared" si="3"/>
        <v>-0.13728878648233489</v>
      </c>
      <c r="G9" s="28">
        <f t="shared" si="4"/>
        <v>0.23117450640515022</v>
      </c>
      <c r="I9" s="30"/>
    </row>
    <row r="10" spans="1:9" x14ac:dyDescent="0.25">
      <c r="A10" s="37">
        <f>Statistik!B18</f>
        <v>2</v>
      </c>
      <c r="B10" s="252">
        <f>Statistik!F18</f>
        <v>0.10445468509984637</v>
      </c>
      <c r="C10" s="38">
        <f t="shared" si="1"/>
        <v>3.1105990783410142E-2</v>
      </c>
      <c r="D10" s="251">
        <f t="shared" si="0"/>
        <v>-1</v>
      </c>
      <c r="E10" s="250">
        <f t="shared" si="2"/>
        <v>-1.5</v>
      </c>
      <c r="F10" s="29">
        <f t="shared" si="3"/>
        <v>-4.6658986175115214E-2</v>
      </c>
      <c r="G10" s="28">
        <f t="shared" si="4"/>
        <v>0.28969383587274533</v>
      </c>
      <c r="I10" s="30"/>
    </row>
    <row r="11" spans="1:9" x14ac:dyDescent="0.25">
      <c r="A11" s="37">
        <f>Statistik!B19</f>
        <v>1</v>
      </c>
      <c r="B11" s="252">
        <f>Statistik!F19</f>
        <v>9.2421915002560154E-2</v>
      </c>
      <c r="C11" s="38">
        <f t="shared" si="1"/>
        <v>1.2032770097286219E-2</v>
      </c>
      <c r="D11" s="251">
        <f t="shared" si="0"/>
        <v>0</v>
      </c>
      <c r="E11" s="250">
        <f t="shared" si="2"/>
        <v>-0.5</v>
      </c>
      <c r="F11" s="29">
        <f t="shared" si="3"/>
        <v>-6.0163850486431095E-3</v>
      </c>
      <c r="G11" s="28">
        <f t="shared" si="4"/>
        <v>0.1975371909423369</v>
      </c>
      <c r="I11" s="30"/>
    </row>
    <row r="12" spans="1:9" x14ac:dyDescent="0.25">
      <c r="A12" s="37">
        <f>Statistik!B20</f>
        <v>0.5</v>
      </c>
      <c r="B12" s="252">
        <f>Statistik!F20</f>
        <v>8.7429595494111612E-2</v>
      </c>
      <c r="C12" s="38">
        <f t="shared" si="1"/>
        <v>4.9923195084485422E-3</v>
      </c>
      <c r="D12" s="251">
        <f t="shared" si="0"/>
        <v>1</v>
      </c>
      <c r="E12" s="250">
        <f t="shared" si="2"/>
        <v>0.5</v>
      </c>
      <c r="F12" s="29">
        <f t="shared" si="3"/>
        <v>2.4961597542242711E-3</v>
      </c>
      <c r="G12" s="28">
        <f t="shared" si="4"/>
        <v>0.12740440588545382</v>
      </c>
      <c r="I12" s="30"/>
    </row>
    <row r="13" spans="1:9" x14ac:dyDescent="0.25">
      <c r="A13" s="37">
        <f>Statistik!B21</f>
        <v>0.25</v>
      </c>
      <c r="B13" s="252">
        <f>Statistik!F21</f>
        <v>5.8243727598566303E-2</v>
      </c>
      <c r="C13" s="38">
        <f t="shared" si="1"/>
        <v>2.9185867895545309E-2</v>
      </c>
      <c r="D13" s="251">
        <f t="shared" si="0"/>
        <v>2</v>
      </c>
      <c r="E13" s="250">
        <f t="shared" si="2"/>
        <v>1.5</v>
      </c>
      <c r="F13" s="29">
        <f t="shared" si="3"/>
        <v>4.3778801843317963E-2</v>
      </c>
      <c r="G13" s="28">
        <f t="shared" si="4"/>
        <v>1.0688904897504001</v>
      </c>
    </row>
    <row r="14" spans="1:9" x14ac:dyDescent="0.25">
      <c r="A14" s="37">
        <f>Statistik!B22</f>
        <v>0.125</v>
      </c>
      <c r="B14" s="252">
        <f>Statistik!F22</f>
        <v>1.3696876600102405E-2</v>
      </c>
      <c r="C14" s="38">
        <f t="shared" si="1"/>
        <v>4.4546850998463894E-2</v>
      </c>
      <c r="D14" s="251">
        <f t="shared" si="0"/>
        <v>3</v>
      </c>
      <c r="E14" s="250">
        <f t="shared" si="2"/>
        <v>2.5</v>
      </c>
      <c r="F14" s="29">
        <f t="shared" si="3"/>
        <v>0.11136712749615973</v>
      </c>
      <c r="G14" s="28">
        <f t="shared" si="4"/>
        <v>2.2151832513906999</v>
      </c>
    </row>
    <row r="15" spans="1:9" x14ac:dyDescent="0.25">
      <c r="A15" s="37">
        <f>Statistik!B23</f>
        <v>6.3E-2</v>
      </c>
      <c r="B15" s="252">
        <f>Statistik!F23</f>
        <v>4.608294930875576E-3</v>
      </c>
      <c r="C15" s="38">
        <f t="shared" si="1"/>
        <v>9.0885816692268286E-3</v>
      </c>
      <c r="D15" s="251">
        <f t="shared" si="0"/>
        <v>3.9885043611621707</v>
      </c>
      <c r="E15" s="250">
        <f t="shared" si="2"/>
        <v>3.4942521805810856</v>
      </c>
      <c r="F15" s="29">
        <f t="shared" si="3"/>
        <v>3.1757796316085128E-2</v>
      </c>
      <c r="G15" s="28">
        <f t="shared" si="4"/>
        <v>0.58837659045137158</v>
      </c>
    </row>
    <row r="16" spans="1:9" x14ac:dyDescent="0.25">
      <c r="A16" s="37">
        <f>Statistik!B24</f>
        <v>3.1E-2</v>
      </c>
      <c r="B16" s="252">
        <f>Statistik!F24</f>
        <v>0</v>
      </c>
      <c r="C16" s="38">
        <f t="shared" si="1"/>
        <v>4.608294930875576E-3</v>
      </c>
      <c r="D16" s="251">
        <f t="shared" si="0"/>
        <v>5.0115879742752121</v>
      </c>
      <c r="E16" s="250">
        <f t="shared" si="2"/>
        <v>4.5000461677186916</v>
      </c>
      <c r="F16" s="29">
        <f t="shared" si="3"/>
        <v>2.0737539943404108E-2</v>
      </c>
      <c r="G16" s="28">
        <f t="shared" si="4"/>
        <v>0.37757992023185505</v>
      </c>
    </row>
    <row r="17" spans="1:8" x14ac:dyDescent="0.25">
      <c r="A17" s="37">
        <f>Statistik!B25</f>
        <v>3.8999999999999998E-3</v>
      </c>
      <c r="B17" s="252">
        <f>Statistik!F25</f>
        <v>0</v>
      </c>
      <c r="C17" s="38">
        <f t="shared" si="1"/>
        <v>0</v>
      </c>
      <c r="D17" s="251">
        <f t="shared" ref="D17:D18" si="5">-LOG((A17/1),2)</f>
        <v>8.0023101606872018</v>
      </c>
      <c r="E17" s="250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" thickBot="1" x14ac:dyDescent="0.3">
      <c r="A18" s="37">
        <f>Statistik!B26</f>
        <v>6.0000000000000002E-5</v>
      </c>
      <c r="B18" s="252">
        <f>Statistik!F26</f>
        <v>0</v>
      </c>
      <c r="C18" s="38">
        <f>B17-B18</f>
        <v>0</v>
      </c>
      <c r="D18" s="251">
        <f t="shared" si="5"/>
        <v>14.024677973715656</v>
      </c>
      <c r="E18" s="250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" thickBot="1" x14ac:dyDescent="0.3">
      <c r="A19" s="3"/>
      <c r="B19" s="3"/>
      <c r="C19" s="3"/>
      <c r="D19" s="3"/>
      <c r="E19" s="31" t="s">
        <v>74</v>
      </c>
      <c r="F19" s="32">
        <f>SUM(F3:F18)</f>
        <v>-4.5517405448763713</v>
      </c>
      <c r="G19" s="3"/>
    </row>
    <row r="20" spans="1:8" x14ac:dyDescent="0.25">
      <c r="G20" s="33">
        <f>SUM(G3:G18)</f>
        <v>6.8518343043597696</v>
      </c>
    </row>
    <row r="21" spans="1:8" ht="18.5" thickBot="1" x14ac:dyDescent="0.45">
      <c r="C21" s="41" t="s">
        <v>75</v>
      </c>
      <c r="F21" s="42"/>
      <c r="G21" s="40">
        <f>SQRT(G20)</f>
        <v>2.6176008680392373</v>
      </c>
      <c r="H21" s="248" t="s">
        <v>192</v>
      </c>
    </row>
    <row r="22" spans="1:8" ht="14.5" x14ac:dyDescent="0.35">
      <c r="A22" s="34"/>
      <c r="B22" s="34"/>
      <c r="C22" s="34"/>
      <c r="G22" s="3"/>
    </row>
    <row r="23" spans="1:8" ht="14.5" x14ac:dyDescent="0.35">
      <c r="A23" s="34"/>
      <c r="B23" s="34"/>
      <c r="C23" s="34"/>
    </row>
    <row r="24" spans="1:8" ht="14.5" x14ac:dyDescent="0.3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T28"/>
  <sheetViews>
    <sheetView showGridLines="0" workbookViewId="0">
      <selection activeCell="E19" sqref="E19"/>
    </sheetView>
  </sheetViews>
  <sheetFormatPr defaultColWidth="9.08984375" defaultRowHeight="12.5" x14ac:dyDescent="0.25"/>
  <cols>
    <col min="1" max="1" width="4.54296875" style="45" customWidth="1"/>
    <col min="2" max="2" width="12" style="45" customWidth="1"/>
    <col min="3" max="3" width="3" style="45" bestFit="1" customWidth="1"/>
    <col min="4" max="4" width="4.08984375" style="45" bestFit="1" customWidth="1"/>
    <col min="5" max="20" width="8.90625" style="45" customWidth="1"/>
    <col min="21" max="21" width="4.08984375" style="45" customWidth="1"/>
    <col min="22" max="22" width="4.453125" style="45" customWidth="1"/>
    <col min="23" max="23" width="3" style="45" customWidth="1"/>
    <col min="24" max="34" width="2.6328125" style="45" bestFit="1" customWidth="1"/>
    <col min="35" max="124" width="4.453125" style="45" customWidth="1"/>
    <col min="125" max="16384" width="9.08984375" style="45"/>
  </cols>
  <sheetData>
    <row r="2" spans="2:31" ht="23" x14ac:dyDescent="0.5">
      <c r="B2" s="44"/>
      <c r="G2" s="46" t="s">
        <v>80</v>
      </c>
    </row>
    <row r="3" spans="2:31" ht="25" x14ac:dyDescent="0.5">
      <c r="G3" s="47" t="s">
        <v>81</v>
      </c>
    </row>
    <row r="4" spans="2:31" ht="25" x14ac:dyDescent="0.5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5" x14ac:dyDescent="0.35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13.556067588325652</v>
      </c>
    </row>
    <row r="7" spans="2:31" x14ac:dyDescent="0.25">
      <c r="R7" s="50" t="s">
        <v>79</v>
      </c>
      <c r="T7" s="56"/>
      <c r="U7" s="54"/>
      <c r="V7" s="55"/>
    </row>
    <row r="8" spans="2:31" ht="15.5" x14ac:dyDescent="0.3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0.16661071999886959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0.40258576548899128</v>
      </c>
      <c r="G20" s="87">
        <f>Statistik!E13</f>
        <v>0.21825396825396826</v>
      </c>
      <c r="H20" s="87">
        <f>Statistik!E14</f>
        <v>0.11200716845878136</v>
      </c>
      <c r="I20" s="87">
        <f>Statistik!E15</f>
        <v>7.667690732206861E-2</v>
      </c>
      <c r="J20" s="87">
        <f>Statistik!E16</f>
        <v>5.4915514592933951E-2</v>
      </c>
      <c r="K20" s="87">
        <f>Statistik!E17</f>
        <v>3.1105990783410139E-2</v>
      </c>
      <c r="L20" s="87">
        <f>Statistik!E18</f>
        <v>1.2032770097286226E-2</v>
      </c>
      <c r="M20" s="87">
        <f>Statistik!E19</f>
        <v>4.9923195084485405E-3</v>
      </c>
      <c r="N20" s="87">
        <f>Statistik!E20</f>
        <v>2.9185867895545316E-2</v>
      </c>
      <c r="O20" s="87">
        <f>Statistik!E21</f>
        <v>4.4546850998463901E-2</v>
      </c>
      <c r="P20" s="87">
        <f>Statistik!E22</f>
        <v>9.0885816692268303E-3</v>
      </c>
      <c r="Q20" s="87">
        <f>Statistik!E23</f>
        <v>4.608294930875576E-3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ht="13" x14ac:dyDescent="0.3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IV1106"/>
  <sheetViews>
    <sheetView showGridLines="0" topLeftCell="A1066" workbookViewId="0">
      <selection activeCell="J1086" sqref="J1086"/>
    </sheetView>
  </sheetViews>
  <sheetFormatPr defaultColWidth="3.6328125" defaultRowHeight="10" x14ac:dyDescent="0.2"/>
  <cols>
    <col min="1" max="1" width="1.453125" style="50" customWidth="1"/>
    <col min="2" max="2" width="12.54296875" style="50" customWidth="1"/>
    <col min="3" max="3" width="5" style="50" customWidth="1"/>
    <col min="4" max="4" width="4.54296875" style="50" customWidth="1"/>
    <col min="5" max="6" width="3.6328125" style="64" customWidth="1"/>
    <col min="7" max="7" width="6.08984375" style="64" customWidth="1"/>
    <col min="8" max="8" width="3.90625" style="64" customWidth="1"/>
    <col min="9" max="9" width="4.08984375" style="64" customWidth="1"/>
    <col min="10" max="33" width="3.6328125" style="64" customWidth="1"/>
    <col min="34" max="34" width="3.6328125" style="50" customWidth="1"/>
    <col min="35" max="124" width="4.453125" style="50" customWidth="1"/>
    <col min="125" max="132" width="3.6328125" style="50" customWidth="1"/>
    <col min="133" max="133" width="9.08984375" style="50" customWidth="1"/>
    <col min="134" max="148" width="3.6328125" style="50" customWidth="1"/>
    <col min="149" max="149" width="9.08984375" style="50" customWidth="1"/>
    <col min="150" max="164" width="3.6328125" style="50" customWidth="1"/>
    <col min="165" max="165" width="9.08984375" style="50" customWidth="1"/>
    <col min="166" max="180" width="3.6328125" style="50" customWidth="1"/>
    <col min="181" max="181" width="9.08984375" style="50" customWidth="1"/>
    <col min="182" max="196" width="3.6328125" style="50" customWidth="1"/>
    <col min="197" max="197" width="9.08984375" style="50" customWidth="1"/>
    <col min="198" max="212" width="3.6328125" style="50" customWidth="1"/>
    <col min="213" max="213" width="9.08984375" style="50" customWidth="1"/>
    <col min="214" max="228" width="3.6328125" style="50" customWidth="1"/>
    <col min="229" max="229" width="9.08984375" style="50" customWidth="1"/>
    <col min="230" max="244" width="3.6328125" style="50" customWidth="1"/>
    <col min="245" max="245" width="9.08984375" style="50" customWidth="1"/>
    <col min="246" max="16384" width="3.6328125" style="50"/>
  </cols>
  <sheetData>
    <row r="2" spans="2:125" ht="13" x14ac:dyDescent="0.3">
      <c r="B2" s="97" t="s">
        <v>102</v>
      </c>
      <c r="AB2" s="98"/>
    </row>
    <row r="3" spans="2:125" ht="13" x14ac:dyDescent="0.3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5" x14ac:dyDescent="0.4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5" x14ac:dyDescent="0.35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" x14ac:dyDescent="0.3">
      <c r="B6" s="97"/>
    </row>
    <row r="7" spans="2:125" ht="13" x14ac:dyDescent="0.3">
      <c r="B7" s="97"/>
      <c r="Q7" s="102"/>
    </row>
    <row r="8" spans="2:125" s="103" customFormat="1" ht="9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5" x14ac:dyDescent="0.3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5">
      <c r="B10" s="107"/>
    </row>
    <row r="11" spans="2:125" ht="10.5" x14ac:dyDescent="0.25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3" x14ac:dyDescent="0.35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3" x14ac:dyDescent="0.35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3" x14ac:dyDescent="0.35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0.40258576548899128</v>
      </c>
      <c r="G15" s="124">
        <f>'Eintrag_Yu&amp;Stand'!G20</f>
        <v>0.21825396825396826</v>
      </c>
      <c r="H15" s="124">
        <f>'Eintrag_Yu&amp;Stand'!H20</f>
        <v>0.11200716845878136</v>
      </c>
      <c r="I15" s="124">
        <f>'Eintrag_Yu&amp;Stand'!I20</f>
        <v>7.667690732206861E-2</v>
      </c>
      <c r="J15" s="124">
        <f>'Eintrag_Yu&amp;Stand'!J20</f>
        <v>5.4915514592933951E-2</v>
      </c>
      <c r="K15" s="125">
        <f>'Eintrag_Yu&amp;Stand'!K20</f>
        <v>3.1105990783410139E-2</v>
      </c>
      <c r="L15" s="124">
        <f>'Eintrag_Yu&amp;Stand'!L20</f>
        <v>1.2032770097286226E-2</v>
      </c>
      <c r="M15" s="124">
        <f>'Eintrag_Yu&amp;Stand'!M20</f>
        <v>4.9923195084485405E-3</v>
      </c>
      <c r="N15" s="124">
        <f>'Eintrag_Yu&amp;Stand'!N20</f>
        <v>2.9185867895545316E-2</v>
      </c>
      <c r="O15" s="124">
        <f>'Eintrag_Yu&amp;Stand'!O20</f>
        <v>4.4546850998463901E-2</v>
      </c>
      <c r="P15" s="124">
        <f>'Eintrag_Yu&amp;Stand'!P20</f>
        <v>9.0885816692268303E-3</v>
      </c>
      <c r="Q15" s="124">
        <f>'Eintrag_Yu&amp;Stand'!Q20</f>
        <v>4.608294930875576E-3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3" x14ac:dyDescent="0.35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5" x14ac:dyDescent="0.3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ht="10.5" x14ac:dyDescent="0.25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3" x14ac:dyDescent="0.35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3" x14ac:dyDescent="0.35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3" x14ac:dyDescent="0.35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ht="10.5" x14ac:dyDescent="0.25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5" x14ac:dyDescent="0.3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5" x14ac:dyDescent="0.3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5" x14ac:dyDescent="0.3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7.5" x14ac:dyDescent="0.4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-3.3202889335985232E-2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-4.4352526277932743E-2</v>
      </c>
      <c r="G295" s="178">
        <f t="shared" si="153"/>
        <v>-9.4463911158436231E-3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-3.8454613827896264E-2</v>
      </c>
      <c r="G296" s="178">
        <f t="shared" si="156"/>
        <v>-1.6381316640546449E-2</v>
      </c>
      <c r="H296" s="178">
        <f t="shared" si="156"/>
        <v>-3.1737454024356065E-3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-2.9524342462527487E-2</v>
      </c>
      <c r="G297" s="178">
        <f t="shared" si="156"/>
        <v>-1.4951571677887177E-2</v>
      </c>
      <c r="H297" s="178">
        <f t="shared" si="156"/>
        <v>-6.0209212166368433E-3</v>
      </c>
      <c r="I297" s="178">
        <f t="shared" si="156"/>
        <v>-1.6271125740624725E-3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-1.7064332339408107E-2</v>
      </c>
      <c r="G298" s="179">
        <f t="shared" si="156"/>
        <v>-9.0699837697374112E-3</v>
      </c>
      <c r="H298" s="179">
        <f t="shared" si="156"/>
        <v>-4.3462979827748648E-3</v>
      </c>
      <c r="I298" s="179">
        <f t="shared" si="156"/>
        <v>-2.357400462208629E-3</v>
      </c>
      <c r="J298" s="179">
        <f t="shared" si="156"/>
        <v>-6.6008072704036873E-4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-6.641428944474669E-3</v>
      </c>
      <c r="G299" s="179">
        <f t="shared" si="156"/>
        <v>-3.5790352185906264E-3</v>
      </c>
      <c r="H299" s="179">
        <f t="shared" si="156"/>
        <v>-1.8005772541686931E-3</v>
      </c>
      <c r="I299" s="179">
        <f t="shared" si="156"/>
        <v>-1.1540605703601967E-3</v>
      </c>
      <c r="J299" s="179">
        <f t="shared" si="156"/>
        <v>-6.5310861751083891E-4</v>
      </c>
      <c r="K299" s="179">
        <f t="shared" si="156"/>
        <v>-1.4463307305779641E-4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-2.761000132940907E-3</v>
      </c>
      <c r="G300" s="179">
        <f t="shared" si="160"/>
        <v>-1.4938886247868187E-3</v>
      </c>
      <c r="H300" s="179">
        <f t="shared" si="160"/>
        <v>-7.6205513717105596E-4</v>
      </c>
      <c r="I300" s="179">
        <f t="shared" si="160"/>
        <v>-5.1180336453918998E-4</v>
      </c>
      <c r="J300" s="179">
        <f t="shared" si="160"/>
        <v>-3.4292237776962408E-4</v>
      </c>
      <c r="K300" s="179">
        <f t="shared" si="160"/>
        <v>-1.5348684144597083E-4</v>
      </c>
      <c r="L300" s="179">
        <f t="shared" si="160"/>
        <v>-2.3212715429029052E-5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-1.6152985829145435E-2</v>
      </c>
      <c r="G301" s="179">
        <f t="shared" si="160"/>
        <v>-8.7507653622798075E-3</v>
      </c>
      <c r="H301" s="179">
        <f t="shared" si="160"/>
        <v>-4.4820028670572269E-3</v>
      </c>
      <c r="I301" s="179">
        <f t="shared" si="160"/>
        <v>-3.050526922246386E-3</v>
      </c>
      <c r="J301" s="179">
        <f t="shared" si="160"/>
        <v>-2.1429095797400478E-3</v>
      </c>
      <c r="K301" s="179">
        <f t="shared" si="160"/>
        <v>-1.1355729733995728E-3</v>
      </c>
      <c r="L301" s="179">
        <f t="shared" si="160"/>
        <v>-3.4710667783792839E-4</v>
      </c>
      <c r="M301" s="179">
        <f t="shared" si="160"/>
        <v>-5.6303182104453444E-5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-2.4661830484728673E-2</v>
      </c>
      <c r="G302" s="179">
        <f t="shared" si="160"/>
        <v>-1.3366051579055594E-2</v>
      </c>
      <c r="H302" s="179">
        <f t="shared" si="160"/>
        <v>-6.8544735628291434E-3</v>
      </c>
      <c r="I302" s="179">
        <f t="shared" si="160"/>
        <v>-4.6834589601018363E-3</v>
      </c>
      <c r="J302" s="179">
        <f t="shared" si="160"/>
        <v>-3.3346459396948677E-3</v>
      </c>
      <c r="K302" s="179">
        <f t="shared" si="160"/>
        <v>-1.8526663977951312E-3</v>
      </c>
      <c r="L302" s="179">
        <f t="shared" si="160"/>
        <v>-6.7047258511744329E-4</v>
      </c>
      <c r="M302" s="179">
        <f t="shared" si="160"/>
        <v>-2.1980831614484711E-4</v>
      </c>
      <c r="N302" s="179">
        <f t="shared" si="160"/>
        <v>-5.0239762493204613E-4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-5.0322349018016204E-3</v>
      </c>
      <c r="G303" s="179">
        <f t="shared" si="160"/>
        <v>-2.7277783789871738E-3</v>
      </c>
      <c r="H303" s="179">
        <f t="shared" si="160"/>
        <v>-1.3994774570209806E-3</v>
      </c>
      <c r="I303" s="179">
        <f t="shared" si="160"/>
        <v>-9.5737687748603491E-4</v>
      </c>
      <c r="J303" s="179">
        <f t="shared" si="160"/>
        <v>-6.8434688305097496E-4</v>
      </c>
      <c r="K303" s="179">
        <f t="shared" si="160"/>
        <v>-3.8536992201561738E-4</v>
      </c>
      <c r="L303" s="179">
        <f t="shared" si="160"/>
        <v>-1.4621701360962945E-4</v>
      </c>
      <c r="M303" s="179">
        <f t="shared" si="160"/>
        <v>-5.6754053197303752E-5</v>
      </c>
      <c r="N303" s="179">
        <f t="shared" si="160"/>
        <v>-2.6217632049460544E-4</v>
      </c>
      <c r="O303" s="179">
        <f t="shared" si="160"/>
        <v>-1.5644838320252313E-4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-2.5517093244581414E-3</v>
      </c>
      <c r="G304" s="179">
        <f t="shared" si="164"/>
        <v>-1.3832758381181107E-3</v>
      </c>
      <c r="H304" s="179">
        <f t="shared" si="164"/>
        <v>-7.0979995638849596E-4</v>
      </c>
      <c r="I304" s="179">
        <f t="shared" si="164"/>
        <v>-4.8577028543818172E-4</v>
      </c>
      <c r="J304" s="179">
        <f t="shared" si="164"/>
        <v>-3.4765785360331127E-4</v>
      </c>
      <c r="K304" s="179">
        <f t="shared" si="164"/>
        <v>-1.9654121067770112E-4</v>
      </c>
      <c r="L304" s="179">
        <f t="shared" si="164"/>
        <v>-7.5577680838377455E-5</v>
      </c>
      <c r="M304" s="179">
        <f t="shared" si="164"/>
        <v>-3.0747517871234308E-5</v>
      </c>
      <c r="N304" s="179">
        <f t="shared" si="164"/>
        <v>-1.6800572923487316E-4</v>
      </c>
      <c r="O304" s="179">
        <f t="shared" si="164"/>
        <v>-2.0191631131862508E-4</v>
      </c>
      <c r="P304" s="179">
        <f t="shared" si="164"/>
        <v>-1.5826748251477374E-5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7.5" x14ac:dyDescent="0.4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-1.0208959861140244E-3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-5.7425265819973856E-3</v>
      </c>
      <c r="G422" s="179">
        <f t="shared" si="255"/>
        <v>-1.7143629135940976E-4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-6.9446850344810976E-3</v>
      </c>
      <c r="G423" s="179">
        <f t="shared" si="258"/>
        <v>-1.0287526494402216E-3</v>
      </c>
      <c r="H423" s="179">
        <f t="shared" si="258"/>
        <v>-1.826687928222867E-5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-6.0829664796129149E-3</v>
      </c>
      <c r="G424" s="179">
        <f t="shared" si="258"/>
        <v>-1.3550271464042474E-3</v>
      </c>
      <c r="H424" s="179">
        <f t="shared" si="258"/>
        <v>-1.5247717531433581E-4</v>
      </c>
      <c r="I424" s="179">
        <f t="shared" si="258"/>
        <v>-6.0481878355762052E-6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-3.8392525800740804E-3</v>
      </c>
      <c r="G425" s="179">
        <f t="shared" si="258"/>
        <v>-1.0063228503772652E-3</v>
      </c>
      <c r="H425" s="179">
        <f t="shared" si="258"/>
        <v>-1.9509540955105629E-4</v>
      </c>
      <c r="I425" s="179">
        <f t="shared" si="258"/>
        <v>-4.8084977266952735E-5</v>
      </c>
      <c r="J425" s="179">
        <f t="shared" si="258"/>
        <v>-2.6845329843108459E-6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-1.5829540684559028E-3</v>
      </c>
      <c r="G426" s="179">
        <f t="shared" si="258"/>
        <v>-4.4707633220586115E-4</v>
      </c>
      <c r="H426" s="179">
        <f t="shared" si="258"/>
        <v>-1.0672010532572569E-4</v>
      </c>
      <c r="I426" s="179">
        <f t="shared" si="258"/>
        <v>-4.149770992264156E-5</v>
      </c>
      <c r="J426" s="179">
        <f t="shared" si="258"/>
        <v>-1.253592178886349E-5</v>
      </c>
      <c r="K426" s="179">
        <f t="shared" si="258"/>
        <v>-4.7120797275807336E-7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-6.7189036190465074E-4</v>
      </c>
      <c r="G427" s="179">
        <f t="shared" si="262"/>
        <v>-1.9443746719333078E-4</v>
      </c>
      <c r="H427" s="179">
        <f t="shared" si="262"/>
        <v>-4.9398395109458996E-5</v>
      </c>
      <c r="I427" s="179">
        <f t="shared" si="262"/>
        <v>-2.1768063961316484E-5</v>
      </c>
      <c r="J427" s="179">
        <f t="shared" si="262"/>
        <v>-9.5227982329628521E-6</v>
      </c>
      <c r="K427" s="179">
        <f t="shared" si="262"/>
        <v>-1.7940203669780908E-6</v>
      </c>
      <c r="L427" s="179">
        <f t="shared" si="262"/>
        <v>-2.7915626855747983E-8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-3.696163893423548E-3</v>
      </c>
      <c r="G428" s="179">
        <f t="shared" si="262"/>
        <v>-1.0126655578839535E-3</v>
      </c>
      <c r="H428" s="179">
        <f t="shared" si="262"/>
        <v>-2.2654952108684627E-4</v>
      </c>
      <c r="I428" s="179">
        <f t="shared" si="262"/>
        <v>-8.7778023198757015E-5</v>
      </c>
      <c r="J428" s="179">
        <f t="shared" si="262"/>
        <v>-3.2713615512196912E-5</v>
      </c>
      <c r="K428" s="179">
        <f t="shared" si="262"/>
        <v>-1.2128593934315248E-6</v>
      </c>
      <c r="L428" s="179">
        <f t="shared" si="262"/>
        <v>2.6649791774926581E-6</v>
      </c>
      <c r="M428" s="179">
        <f t="shared" si="262"/>
        <v>2.326770198197083E-7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-5.4140142256117237E-3</v>
      </c>
      <c r="G429" s="179">
        <f t="shared" si="262"/>
        <v>-1.4228165236256386E-3</v>
      </c>
      <c r="H429" s="179">
        <f t="shared" si="262"/>
        <v>-2.8302462642961808E-4</v>
      </c>
      <c r="I429" s="179">
        <f t="shared" si="262"/>
        <v>-9.184812071920646E-5</v>
      </c>
      <c r="J429" s="179">
        <f t="shared" si="262"/>
        <v>-2.0949408828369472E-5</v>
      </c>
      <c r="K429" s="179">
        <f t="shared" si="262"/>
        <v>1.4774580718061889E-5</v>
      </c>
      <c r="L429" s="179">
        <f t="shared" si="262"/>
        <v>1.2126037043528432E-5</v>
      </c>
      <c r="M429" s="179">
        <f t="shared" si="262"/>
        <v>3.8916040930744784E-6</v>
      </c>
      <c r="N429" s="179">
        <f t="shared" si="262"/>
        <v>1.3182190133863817E-6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-1.2144498666502291E-3</v>
      </c>
      <c r="G430" s="179">
        <f t="shared" si="262"/>
        <v>-3.4983606901941596E-4</v>
      </c>
      <c r="H430" s="179">
        <f t="shared" si="262"/>
        <v>-8.8264867926784175E-5</v>
      </c>
      <c r="I430" s="179">
        <f t="shared" si="262"/>
        <v>-3.9607172201323481E-5</v>
      </c>
      <c r="J430" s="179">
        <f t="shared" si="262"/>
        <v>-1.914208121397508E-5</v>
      </c>
      <c r="K430" s="179">
        <f t="shared" si="262"/>
        <v>-5.1409488910065084E-6</v>
      </c>
      <c r="L430" s="179">
        <f t="shared" si="262"/>
        <v>-2.5541969783200961E-7</v>
      </c>
      <c r="M430" s="179">
        <f t="shared" si="262"/>
        <v>1.2931562719079315E-7</v>
      </c>
      <c r="N430" s="179">
        <f t="shared" si="262"/>
        <v>-2.3584092482939546E-6</v>
      </c>
      <c r="O430" s="179">
        <f t="shared" si="262"/>
        <v>-9.475662769104521E-7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-6.2290418284339946E-4</v>
      </c>
      <c r="G431" s="179">
        <f t="shared" si="264"/>
        <v>-1.8125080772667232E-4</v>
      </c>
      <c r="H431" s="179">
        <f t="shared" si="264"/>
        <v>-4.6741166541679751E-5</v>
      </c>
      <c r="I431" s="179">
        <f t="shared" si="264"/>
        <v>-2.1454039381712635E-5</v>
      </c>
      <c r="J431" s="179">
        <f t="shared" si="264"/>
        <v>-1.0705150458576049E-5</v>
      </c>
      <c r="K431" s="179">
        <f t="shared" si="264"/>
        <v>-3.1785724687307684E-6</v>
      </c>
      <c r="L431" s="179">
        <f t="shared" si="264"/>
        <v>-3.3993806595033183E-7</v>
      </c>
      <c r="M431" s="179">
        <f t="shared" si="264"/>
        <v>-7.0030366687022832E-9</v>
      </c>
      <c r="N431" s="179">
        <f t="shared" si="264"/>
        <v>-2.2939281545318626E-6</v>
      </c>
      <c r="O431" s="179">
        <f t="shared" si="264"/>
        <v>-3.5932281465296704E-6</v>
      </c>
      <c r="P431" s="179">
        <f t="shared" si="264"/>
        <v>-1.1827769841312844E-8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8.5" x14ac:dyDescent="0.4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1.5762580685807139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1.4870519377211211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1.4172496121349378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1.3679862142797736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1.3534396601587428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1.3750763880989776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1.4056346512122349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1.317893233289517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1.340275992736929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1.438676413080157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1.4665017953213275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1.4839102682992136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1.5333199040640222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1.5777013575079804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3" x14ac:dyDescent="0.35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6.5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9.9924231611307895E-2</v>
      </c>
      <c r="G552" s="175">
        <f t="shared" si="358"/>
        <v>5.9716173680100244E-2</v>
      </c>
      <c r="H552" s="175">
        <f t="shared" si="358"/>
        <v>1.8097189316132561E-2</v>
      </c>
      <c r="I552" s="175">
        <f t="shared" si="358"/>
        <v>4.8819669112862328E-3</v>
      </c>
      <c r="J552" s="175">
        <f t="shared" si="358"/>
        <v>1.2497008989502461E-3</v>
      </c>
      <c r="K552" s="175">
        <f t="shared" si="358"/>
        <v>3.1803080894019496E-4</v>
      </c>
      <c r="L552" s="175">
        <f t="shared" si="358"/>
        <v>7.6186967129437887E-5</v>
      </c>
      <c r="M552" s="175">
        <f t="shared" si="358"/>
        <v>1.9265460401144393E-5</v>
      </c>
      <c r="N552" s="175">
        <f t="shared" si="358"/>
        <v>5.0527609931373722E-6</v>
      </c>
      <c r="O552" s="175">
        <f t="shared" si="358"/>
        <v>1.2798973258748268E-6</v>
      </c>
      <c r="P552" s="175">
        <f t="shared" si="358"/>
        <v>3.2258631090202814E-7</v>
      </c>
      <c r="Q552" s="175">
        <f t="shared" si="358"/>
        <v>8.3824754281268916E-8</v>
      </c>
      <c r="R552" s="175">
        <f t="shared" si="358"/>
        <v>2.0705640852957468E-8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0.12016554039089576</v>
      </c>
      <c r="F553" s="179">
        <f t="shared" si="358"/>
        <v>0</v>
      </c>
      <c r="G553" s="179">
        <f t="shared" si="358"/>
        <v>8.7365748458456433E-2</v>
      </c>
      <c r="H553" s="179">
        <f t="shared" si="358"/>
        <v>5.6623668851951324E-2</v>
      </c>
      <c r="I553" s="179">
        <f t="shared" si="358"/>
        <v>1.8451850355426534E-2</v>
      </c>
      <c r="J553" s="179">
        <f t="shared" si="358"/>
        <v>4.9384931382929877E-3</v>
      </c>
      <c r="K553" s="179">
        <f t="shared" si="358"/>
        <v>1.2687207204517114E-3</v>
      </c>
      <c r="L553" s="179">
        <f t="shared" si="358"/>
        <v>3.0450216849401817E-4</v>
      </c>
      <c r="M553" s="179">
        <f t="shared" si="358"/>
        <v>7.7047448871702512E-5</v>
      </c>
      <c r="N553" s="179">
        <f t="shared" si="358"/>
        <v>2.021029203428765E-5</v>
      </c>
      <c r="O553" s="179">
        <f t="shared" si="358"/>
        <v>5.119544193455511E-6</v>
      </c>
      <c r="P553" s="179">
        <f t="shared" si="358"/>
        <v>1.2903424886300933E-6</v>
      </c>
      <c r="Q553" s="179">
        <f t="shared" si="358"/>
        <v>3.3529884866252132E-7</v>
      </c>
      <c r="R553" s="179">
        <f t="shared" si="358"/>
        <v>8.2822553919062372E-8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0.479321053294746</v>
      </c>
      <c r="F554" s="179">
        <f t="shared" si="358"/>
        <v>0.10473682558023283</v>
      </c>
      <c r="G554" s="179">
        <f t="shared" si="358"/>
        <v>0</v>
      </c>
      <c r="H554" s="179">
        <f t="shared" si="358"/>
        <v>7.8934602616561628E-2</v>
      </c>
      <c r="I554" s="179">
        <f t="shared" si="358"/>
        <v>5.6213236816854653E-2</v>
      </c>
      <c r="J554" s="179">
        <f t="shared" si="358"/>
        <v>1.8444621023611801E-2</v>
      </c>
      <c r="K554" s="179">
        <f t="shared" si="358"/>
        <v>4.9395488549270781E-3</v>
      </c>
      <c r="L554" s="179">
        <f t="shared" si="358"/>
        <v>1.1948593519275465E-3</v>
      </c>
      <c r="M554" s="179">
        <f t="shared" si="358"/>
        <v>3.0309220598891725E-4</v>
      </c>
      <c r="N554" s="179">
        <f t="shared" si="358"/>
        <v>7.9551391940522109E-5</v>
      </c>
      <c r="O554" s="179">
        <f t="shared" si="358"/>
        <v>2.0153718348327557E-5</v>
      </c>
      <c r="P554" s="179">
        <f t="shared" si="358"/>
        <v>5.0797260079799331E-6</v>
      </c>
      <c r="Q554" s="179">
        <f t="shared" si="358"/>
        <v>1.3199884591199613E-6</v>
      </c>
      <c r="R554" s="179">
        <f t="shared" si="358"/>
        <v>3.2605236179027668E-7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0.74614375399309851</v>
      </c>
      <c r="F555" s="179">
        <f t="shared" si="358"/>
        <v>0.4578702556897577</v>
      </c>
      <c r="G555" s="179">
        <f t="shared" si="358"/>
        <v>9.7687815468039535E-2</v>
      </c>
      <c r="H555" s="179">
        <f t="shared" si="358"/>
        <v>0</v>
      </c>
      <c r="I555" s="179">
        <f t="shared" si="358"/>
        <v>7.5323868884606654E-2</v>
      </c>
      <c r="J555" s="179">
        <f t="shared" si="358"/>
        <v>5.7670393868463926E-2</v>
      </c>
      <c r="K555" s="179">
        <f t="shared" si="358"/>
        <v>1.8804251093833178E-2</v>
      </c>
      <c r="L555" s="179">
        <f t="shared" si="358"/>
        <v>4.713767336755003E-3</v>
      </c>
      <c r="M555" s="179">
        <f t="shared" si="358"/>
        <v>1.2086469146120791E-3</v>
      </c>
      <c r="N555" s="179">
        <f t="shared" si="358"/>
        <v>3.180150762271916E-4</v>
      </c>
      <c r="O555" s="179">
        <f t="shared" si="358"/>
        <v>8.0603566515298852E-5</v>
      </c>
      <c r="P555" s="179">
        <f t="shared" si="358"/>
        <v>2.0318217198401179E-5</v>
      </c>
      <c r="Q555" s="179">
        <f t="shared" si="358"/>
        <v>5.2799119516130993E-6</v>
      </c>
      <c r="R555" s="179">
        <f t="shared" si="358"/>
        <v>1.3042070902206019E-6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0.87778962562373763</v>
      </c>
      <c r="F556" s="179">
        <f t="shared" si="358"/>
        <v>0.72896562028935474</v>
      </c>
      <c r="G556" s="179">
        <f t="shared" si="358"/>
        <v>0.43412600071551638</v>
      </c>
      <c r="H556" s="179">
        <f t="shared" si="358"/>
        <v>8.4186508035914959E-2</v>
      </c>
      <c r="I556" s="179">
        <f t="shared" si="358"/>
        <v>0</v>
      </c>
      <c r="J556" s="179">
        <f t="shared" si="358"/>
        <v>8.0232660628923202E-2</v>
      </c>
      <c r="K556" s="179">
        <f t="shared" si="358"/>
        <v>5.8376090704303281E-2</v>
      </c>
      <c r="L556" s="179">
        <f t="shared" si="358"/>
        <v>1.7232915974909016E-2</v>
      </c>
      <c r="M556" s="179">
        <f t="shared" si="358"/>
        <v>4.6266855070720269E-3</v>
      </c>
      <c r="N556" s="179">
        <f t="shared" si="358"/>
        <v>1.2297111033782817E-3</v>
      </c>
      <c r="O556" s="179">
        <f t="shared" si="358"/>
        <v>3.1224715135553887E-4</v>
      </c>
      <c r="P556" s="179">
        <f t="shared" si="358"/>
        <v>7.8742654023543221E-5</v>
      </c>
      <c r="Q556" s="179">
        <f t="shared" si="358"/>
        <v>2.0464190285899223E-5</v>
      </c>
      <c r="R556" s="179">
        <f t="shared" si="358"/>
        <v>5.0550410245542802E-6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0.94129961800071793</v>
      </c>
      <c r="F557" s="179">
        <f t="shared" si="358"/>
        <v>0.87187354956104779</v>
      </c>
      <c r="G557" s="179">
        <f t="shared" si="358"/>
        <v>0.71943412173911458</v>
      </c>
      <c r="H557" s="179">
        <f t="shared" si="358"/>
        <v>0.41794341267283408</v>
      </c>
      <c r="I557" s="179">
        <f t="shared" si="358"/>
        <v>8.7383528608326599E-2</v>
      </c>
      <c r="J557" s="179">
        <f t="shared" si="358"/>
        <v>0</v>
      </c>
      <c r="K557" s="179">
        <f t="shared" si="358"/>
        <v>8.5754232540579969E-2</v>
      </c>
      <c r="L557" s="179">
        <f t="shared" si="358"/>
        <v>5.2637440071141649E-2</v>
      </c>
      <c r="M557" s="179">
        <f t="shared" si="358"/>
        <v>1.7505386027563363E-2</v>
      </c>
      <c r="N557" s="179">
        <f t="shared" si="358"/>
        <v>4.8694573788209509E-3</v>
      </c>
      <c r="O557" s="179">
        <f t="shared" si="358"/>
        <v>1.2461585835024662E-3</v>
      </c>
      <c r="P557" s="179">
        <f t="shared" si="358"/>
        <v>3.1480206680670729E-4</v>
      </c>
      <c r="Q557" s="179">
        <f t="shared" si="358"/>
        <v>8.1846588353528673E-5</v>
      </c>
      <c r="R557" s="179">
        <f t="shared" si="358"/>
        <v>2.0219594703116987E-5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0.97133038829835394</v>
      </c>
      <c r="F558" s="179">
        <f t="shared" si="358"/>
        <v>0.93861708182785386</v>
      </c>
      <c r="G558" s="179">
        <f t="shared" si="358"/>
        <v>0.86764191421108994</v>
      </c>
      <c r="H558" s="179">
        <f t="shared" si="358"/>
        <v>0.70962844646089007</v>
      </c>
      <c r="I558" s="179">
        <f t="shared" si="358"/>
        <v>0.42081239852418056</v>
      </c>
      <c r="J558" s="179">
        <f t="shared" si="358"/>
        <v>9.0979291785728958E-2</v>
      </c>
      <c r="K558" s="179">
        <f t="shared" si="358"/>
        <v>0</v>
      </c>
      <c r="L558" s="179">
        <f t="shared" si="358"/>
        <v>6.9572286890448226E-2</v>
      </c>
      <c r="M558" s="179">
        <f t="shared" si="358"/>
        <v>5.4200494924090764E-2</v>
      </c>
      <c r="N558" s="179">
        <f t="shared" si="358"/>
        <v>1.8625221353598148E-2</v>
      </c>
      <c r="O558" s="179">
        <f t="shared" si="358"/>
        <v>4.937070227751225E-3</v>
      </c>
      <c r="P558" s="179">
        <f t="shared" si="358"/>
        <v>1.2564385930208767E-3</v>
      </c>
      <c r="Q558" s="179">
        <f t="shared" si="358"/>
        <v>3.2722134998861506E-4</v>
      </c>
      <c r="R558" s="179">
        <f t="shared" si="358"/>
        <v>8.0869207348677834E-5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0.98584468416969484</v>
      </c>
      <c r="F559" s="179">
        <f t="shared" si="358"/>
        <v>0.97007572962949706</v>
      </c>
      <c r="G559" s="179">
        <f t="shared" si="358"/>
        <v>0.93677935567863879</v>
      </c>
      <c r="H559" s="179">
        <f t="shared" si="358"/>
        <v>0.86333043576104618</v>
      </c>
      <c r="I559" s="179">
        <f t="shared" si="358"/>
        <v>0.71136535052331518</v>
      </c>
      <c r="J559" s="179">
        <f t="shared" si="358"/>
        <v>0.4284785011196261</v>
      </c>
      <c r="K559" s="179">
        <f t="shared" si="358"/>
        <v>9.5877446036645858E-2</v>
      </c>
      <c r="L559" s="179">
        <f t="shared" si="358"/>
        <v>0</v>
      </c>
      <c r="M559" s="179">
        <f t="shared" si="358"/>
        <v>7.3797900469095817E-2</v>
      </c>
      <c r="N559" s="179">
        <f t="shared" si="358"/>
        <v>6.0312963069379444E-2</v>
      </c>
      <c r="O559" s="179">
        <f t="shared" si="358"/>
        <v>1.8925720555634257E-2</v>
      </c>
      <c r="P559" s="179">
        <f t="shared" si="358"/>
        <v>4.979205466054488E-3</v>
      </c>
      <c r="Q559" s="179">
        <f t="shared" si="358"/>
        <v>1.3061744884638434E-3</v>
      </c>
      <c r="R559" s="179">
        <f t="shared" si="358"/>
        <v>3.2332813510708113E-4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0.99296834057425598</v>
      </c>
      <c r="F560" s="179">
        <f t="shared" si="358"/>
        <v>0.98524106167850911</v>
      </c>
      <c r="G560" s="179">
        <f t="shared" si="358"/>
        <v>0.96924326343952971</v>
      </c>
      <c r="H560" s="179">
        <f t="shared" si="358"/>
        <v>0.93493105734793847</v>
      </c>
      <c r="I560" s="179">
        <f t="shared" si="358"/>
        <v>0.86428502217911574</v>
      </c>
      <c r="J560" s="179">
        <f t="shared" si="358"/>
        <v>0.71598491670190445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0.43853773206582708</v>
      </c>
      <c r="L560" s="179">
        <f t="shared" si="358"/>
        <v>8.1220658878418228E-2</v>
      </c>
      <c r="M560" s="179">
        <f t="shared" si="358"/>
        <v>0</v>
      </c>
      <c r="N560" s="179">
        <f t="shared" si="358"/>
        <v>9.1596467922881647E-2</v>
      </c>
      <c r="O560" s="179">
        <f t="shared" si="358"/>
        <v>6.1872239170663597E-2</v>
      </c>
      <c r="P560" s="179">
        <f t="shared" si="358"/>
        <v>1.9111103969305959E-2</v>
      </c>
      <c r="Q560" s="179">
        <f t="shared" si="358"/>
        <v>5.1791328290180898E-3</v>
      </c>
      <c r="R560" s="179">
        <f t="shared" si="358"/>
        <v>1.2908715151005938E-3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0.99649580784358205</v>
      </c>
      <c r="F561" s="179">
        <f t="shared" si="358"/>
        <v>0.99267269995962182</v>
      </c>
      <c r="G561" s="179">
        <f t="shared" si="358"/>
        <v>0.98484835642852864</v>
      </c>
      <c r="H561" s="179">
        <f t="shared" si="358"/>
        <v>0.96841453128112809</v>
      </c>
      <c r="I561" s="179">
        <f t="shared" si="358"/>
        <v>0.93543081180564225</v>
      </c>
      <c r="J561" s="179">
        <f t="shared" si="358"/>
        <v>0.86628747350270996</v>
      </c>
      <c r="K561" s="179">
        <f t="shared" si="358"/>
        <v>0.72199849768199797</v>
      </c>
      <c r="L561" s="179">
        <f t="shared" si="358"/>
        <v>0.40704849223364142</v>
      </c>
      <c r="M561" s="179">
        <f t="shared" si="358"/>
        <v>8.5139915856475887E-2</v>
      </c>
      <c r="N561" s="179">
        <f t="shared" si="358"/>
        <v>0</v>
      </c>
      <c r="O561" s="179">
        <f t="shared" si="358"/>
        <v>9.6418260393171321E-2</v>
      </c>
      <c r="P561" s="179">
        <f t="shared" si="358"/>
        <v>6.2818541307314707E-2</v>
      </c>
      <c r="Q561" s="179">
        <f t="shared" si="358"/>
        <v>1.9926140177896005E-2</v>
      </c>
      <c r="R561" s="179">
        <f t="shared" si="358"/>
        <v>5.1225014562942886E-3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0.99825083037143625</v>
      </c>
      <c r="F562" s="179">
        <f t="shared" si="358"/>
        <v>0.99634955979850004</v>
      </c>
      <c r="G562" s="179">
        <f t="shared" si="358"/>
        <v>0.99248245598899776</v>
      </c>
      <c r="H562" s="179">
        <f t="shared" si="358"/>
        <v>0.98445994648306911</v>
      </c>
      <c r="I562" s="179">
        <f t="shared" si="358"/>
        <v>0.96866996121693827</v>
      </c>
      <c r="J562" s="179">
        <f t="shared" si="358"/>
        <v>0.93627614074443455</v>
      </c>
      <c r="K562" s="179">
        <f t="shared" si="358"/>
        <v>0.86892297319425049</v>
      </c>
      <c r="L562" s="179">
        <f t="shared" si="358"/>
        <v>0.70297393290994958</v>
      </c>
      <c r="M562" s="179">
        <f t="shared" si="358"/>
        <v>0.41589739837965456</v>
      </c>
      <c r="N562" s="179">
        <f t="shared" si="358"/>
        <v>0.10095841100096797</v>
      </c>
      <c r="O562" s="179">
        <f t="shared" si="358"/>
        <v>0</v>
      </c>
      <c r="P562" s="179">
        <f t="shared" si="358"/>
        <v>9.9391205015074119E-2</v>
      </c>
      <c r="Q562" s="179">
        <f t="shared" si="358"/>
        <v>6.6167088839980251E-2</v>
      </c>
      <c r="R562" s="179">
        <f t="shared" si="358"/>
        <v>1.9778920639204532E-2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0.99912614891920515</v>
      </c>
      <c r="F563" s="179">
        <f t="shared" si="358"/>
        <v>0.99817810305729537</v>
      </c>
      <c r="G563" s="179">
        <f t="shared" si="358"/>
        <v>0.99625599232531048</v>
      </c>
      <c r="H563" s="179">
        <f t="shared" si="358"/>
        <v>0.99229498536302896</v>
      </c>
      <c r="I563" s="179">
        <f t="shared" si="358"/>
        <v>0.98458902532542514</v>
      </c>
      <c r="J563" s="179">
        <f t="shared" si="358"/>
        <v>0.96904450324086078</v>
      </c>
      <c r="K563" s="179">
        <f t="shared" si="358"/>
        <v>0.93740568749176612</v>
      </c>
      <c r="L563" s="179">
        <f t="shared" si="358"/>
        <v>0.86069377123546853</v>
      </c>
      <c r="M563" s="179">
        <f t="shared" si="358"/>
        <v>0.70838429040937534</v>
      </c>
      <c r="N563" s="179">
        <f t="shared" si="358"/>
        <v>0.44855218559505378</v>
      </c>
      <c r="O563" s="179">
        <f t="shared" si="358"/>
        <v>0.10508051139919514</v>
      </c>
      <c r="P563" s="179">
        <f t="shared" si="358"/>
        <v>0</v>
      </c>
      <c r="Q563" s="179">
        <f t="shared" si="358"/>
        <v>0.10723291624008403</v>
      </c>
      <c r="R563" s="179">
        <f t="shared" si="358"/>
        <v>6.6792430285506646E-2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0.99955976274060165</v>
      </c>
      <c r="F564" s="179">
        <f t="shared" si="358"/>
        <v>0.99908259724296122</v>
      </c>
      <c r="G564" s="179">
        <f t="shared" si="358"/>
        <v>0.9981167349706439</v>
      </c>
      <c r="H564" s="179">
        <f t="shared" si="358"/>
        <v>0.99613314836099209</v>
      </c>
      <c r="I564" s="179">
        <f t="shared" si="358"/>
        <v>0.99229820867776608</v>
      </c>
      <c r="J564" s="179">
        <f t="shared" si="358"/>
        <v>0.9846393609754035</v>
      </c>
      <c r="K564" s="179">
        <f t="shared" si="358"/>
        <v>0.9693004480327343</v>
      </c>
      <c r="L564" s="179">
        <f t="shared" si="358"/>
        <v>0.9333827799498714</v>
      </c>
      <c r="M564" s="179">
        <f t="shared" si="358"/>
        <v>0.86180984919742876</v>
      </c>
      <c r="N564" s="179">
        <f t="shared" si="358"/>
        <v>0.72559733194814802</v>
      </c>
      <c r="O564" s="179">
        <f t="shared" si="358"/>
        <v>0.45236875720502734</v>
      </c>
      <c r="P564" s="179">
        <f t="shared" si="358"/>
        <v>0.10429903807044684</v>
      </c>
      <c r="Q564" s="179">
        <f t="shared" si="358"/>
        <v>0</v>
      </c>
      <c r="R564" s="179">
        <f t="shared" si="358"/>
        <v>0.1155633742290373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0.99978342200066161</v>
      </c>
      <c r="F565" s="179">
        <f t="shared" si="358"/>
        <v>0.99954879155459508</v>
      </c>
      <c r="G565" s="179">
        <f t="shared" si="358"/>
        <v>0.99907426052753823</v>
      </c>
      <c r="H565" s="179">
        <f t="shared" si="358"/>
        <v>0.99810147596910137</v>
      </c>
      <c r="I565" s="179">
        <f t="shared" si="358"/>
        <v>0.99622705183307958</v>
      </c>
      <c r="J565" s="179">
        <f t="shared" si="358"/>
        <v>0.99250452907028541</v>
      </c>
      <c r="K565" s="179">
        <f t="shared" si="358"/>
        <v>0.98512259800277924</v>
      </c>
      <c r="L565" s="179">
        <f t="shared" si="358"/>
        <v>0.9682860705271582</v>
      </c>
      <c r="M565" s="179">
        <f t="shared" si="358"/>
        <v>0.93544621959889562</v>
      </c>
      <c r="N565" s="179">
        <f t="shared" si="358"/>
        <v>0.87266693833917031</v>
      </c>
      <c r="O565" s="179">
        <f t="shared" si="358"/>
        <v>0.73487232629990673</v>
      </c>
      <c r="P565" s="179">
        <f t="shared" si="358"/>
        <v>0.46509122957196453</v>
      </c>
      <c r="Q565" s="179">
        <f t="shared" si="358"/>
        <v>0.12150333197856768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0.99997275806646324</v>
      </c>
      <c r="F566" s="179">
        <f t="shared" si="358"/>
        <v>0.99994325767097736</v>
      </c>
      <c r="G566" s="179">
        <f t="shared" si="358"/>
        <v>0.99988363704669603</v>
      </c>
      <c r="H566" s="179">
        <f t="shared" si="358"/>
        <v>0.99976160410958059</v>
      </c>
      <c r="I566" s="179">
        <f t="shared" si="358"/>
        <v>0.99952714608432092</v>
      </c>
      <c r="J566" s="179">
        <f t="shared" si="358"/>
        <v>0.99906384101511292</v>
      </c>
      <c r="K566" s="179">
        <f t="shared" si="358"/>
        <v>0.99815354944847434</v>
      </c>
      <c r="L566" s="179">
        <f t="shared" si="358"/>
        <v>0.99613317127318957</v>
      </c>
      <c r="M566" s="179">
        <f t="shared" si="358"/>
        <v>0.99232025404072111</v>
      </c>
      <c r="N566" s="179">
        <f t="shared" si="358"/>
        <v>0.98527144096741848</v>
      </c>
      <c r="O566" s="179">
        <f t="shared" si="358"/>
        <v>0.97054266843087145</v>
      </c>
      <c r="P566" s="179">
        <f t="shared" si="358"/>
        <v>0.9401254962167892</v>
      </c>
      <c r="Q566" s="179">
        <f t="shared" si="358"/>
        <v>0.87943490582349559</v>
      </c>
      <c r="R566" s="179">
        <f t="shared" si="358"/>
        <v>0.74675124089426381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0.99999958090418017</v>
      </c>
      <c r="F567" s="179">
        <f t="shared" si="358"/>
        <v>0.99999912709039374</v>
      </c>
      <c r="G567" s="179">
        <f t="shared" si="358"/>
        <v>0.99999821002122358</v>
      </c>
      <c r="H567" s="179">
        <f t="shared" si="358"/>
        <v>0.99999633335551208</v>
      </c>
      <c r="I567" s="179">
        <f t="shared" si="358"/>
        <v>0.9999927292812425</v>
      </c>
      <c r="J567" s="179">
        <f t="shared" si="358"/>
        <v>0.99998561254864915</v>
      </c>
      <c r="K567" s="179">
        <f t="shared" si="358"/>
        <v>0.99997164899990787</v>
      </c>
      <c r="L567" s="179">
        <f t="shared" si="358"/>
        <v>0.9999407885518542</v>
      </c>
      <c r="M567" s="179">
        <f t="shared" si="358"/>
        <v>0.99988289007638986</v>
      </c>
      <c r="N567" s="179">
        <f t="shared" si="358"/>
        <v>0.99977670605019919</v>
      </c>
      <c r="O567" s="179">
        <f t="shared" si="358"/>
        <v>0.99955914165976001</v>
      </c>
      <c r="P567" s="179">
        <f t="shared" si="358"/>
        <v>0.99912504237005195</v>
      </c>
      <c r="Q567" s="179">
        <f t="shared" si="358"/>
        <v>0.99830164145982159</v>
      </c>
      <c r="R567" s="179">
        <f t="shared" si="358"/>
        <v>0.99661140425012429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0.99999999999999978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0.99999999999999978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0.99999999999999978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0.99999999999999978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0.99999999999999978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0.99999999999999978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0.99999999999999978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0.99999999999999978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0.99999999999999978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0.99999999999999978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0.99999999999999978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0.99999999999999978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0.99999999999999978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0.99999999999999978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0.99999999999999978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0.99999999999999978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0.99999999999999978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0.99999999999999978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0.99999999999999978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0.99999999999999978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0.99999999999999978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0.99999999999999978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0.99999999999999978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0.99999999999999978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0.99999999999999978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0.99999999999999978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0.99999999999999978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0.99999999999999978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0.99999999999999978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0.99999999999999978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0.99999999999999978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0.99999999999999978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0.99999999999999978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0.99999999999999978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0.99999999999999978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0.99999999999999978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0.99999999999999978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0.99999999999999978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0.99999999999999978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0.99999999999999978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0.99999999999999978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0.99999999999999978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0.99999999999999978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0.99999999999999978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0.99999999999999978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0.99999999999999978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0.99999999999999978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0.99999999999999978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0.99999999999999978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0.99999999999999978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0.99999999999999978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0.99999999999999978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0.99999999999999978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0.99999999999999978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0.99999999999999978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0.99999999999999978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0.99999999999999978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0.99999999999999978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0.99999999999999978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0.99999999999999978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0.99999999999999978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0.99999999999999978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0.99999999999999978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0.99999999999999978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0.99999999999999978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0.99999999999999978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0.99999999999999978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0.99999999999999978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0.99999999999999978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0.99999999999999978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0.99999999999999978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0.99999999999999978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0.99999999999999978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0.99999999999999978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0.99999999999999978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0.99999999999999978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0.99999999999999978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0.99999999999999978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0.99999999999999978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0.99999999999999978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0.99999999999999978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0.99999999999999978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0.99999999999999978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0.99999999999999978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0.99999999999999978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0.99999999999999978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0.99999999999999978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0.99999999999999978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0.99999999999999978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0.99999999999999978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0.99999999999999978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0.99999999999999978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0.99999999999999978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0.99999999999999978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0.99999999999999978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0.99999999999999978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0.99999999999999978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0.99999999999999978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0.99999999999999978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0.99999999999999978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0.99999999999999978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0.99999999999999978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0.99999999999999978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0.99999999999999978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6.5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0.26729044640925992</v>
      </c>
      <c r="G679" s="175">
        <f t="shared" si="428"/>
        <v>0.58646902300748904</v>
      </c>
      <c r="H679" s="175">
        <f t="shared" si="428"/>
        <v>0.77556065123647466</v>
      </c>
      <c r="I679" s="175">
        <f t="shared" si="428"/>
        <v>0.88097642502097528</v>
      </c>
      <c r="J679" s="175">
        <f t="shared" si="428"/>
        <v>0.93987706977292862</v>
      </c>
      <c r="K679" s="175">
        <f t="shared" si="428"/>
        <v>0.97006606037793375</v>
      </c>
      <c r="L679" s="175">
        <f t="shared" si="428"/>
        <v>0.98429974826135347</v>
      </c>
      <c r="M679" s="175">
        <f t="shared" si="428"/>
        <v>0.99221517394388647</v>
      </c>
      <c r="N679" s="175">
        <f t="shared" si="428"/>
        <v>0.9962839289935268</v>
      </c>
      <c r="O679" s="175">
        <f t="shared" si="428"/>
        <v>0.99816503053595529</v>
      </c>
      <c r="P679" s="175">
        <f t="shared" si="428"/>
        <v>0.99908966228871698</v>
      </c>
      <c r="Q679" s="175">
        <f t="shared" si="428"/>
        <v>0.99955142492332827</v>
      </c>
      <c r="R679" s="175">
        <f t="shared" si="428"/>
        <v>0.99978362105091678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-0.4802887419380325</v>
      </c>
      <c r="F680" s="179" t="e">
        <f t="shared" si="428"/>
        <v>#DIV/0!</v>
      </c>
      <c r="G680" s="179">
        <f t="shared" si="428"/>
        <v>0.25555731729350906</v>
      </c>
      <c r="H680" s="179">
        <f t="shared" si="428"/>
        <v>0.58013727291742734</v>
      </c>
      <c r="I680" s="179">
        <f t="shared" si="428"/>
        <v>0.77092226077148962</v>
      </c>
      <c r="J680" s="179">
        <f t="shared" si="428"/>
        <v>0.88212279167459495</v>
      </c>
      <c r="K680" s="179">
        <f t="shared" si="428"/>
        <v>0.94072444421394374</v>
      </c>
      <c r="L680" s="179">
        <f t="shared" si="428"/>
        <v>0.96877331023046809</v>
      </c>
      <c r="M680" s="179">
        <f t="shared" si="428"/>
        <v>0.9844728207633977</v>
      </c>
      <c r="N680" s="179">
        <f t="shared" si="428"/>
        <v>0.99257706010022584</v>
      </c>
      <c r="O680" s="179">
        <f t="shared" si="428"/>
        <v>0.99633227600997931</v>
      </c>
      <c r="P680" s="179">
        <f t="shared" si="428"/>
        <v>0.99817986526160452</v>
      </c>
      <c r="Q680" s="179">
        <f t="shared" si="428"/>
        <v>0.99910297782147317</v>
      </c>
      <c r="R680" s="179">
        <f t="shared" si="428"/>
        <v>0.99956727120777633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-0.21569642013562051</v>
      </c>
      <c r="F681" s="179">
        <f t="shared" si="428"/>
        <v>-0.49022602535676962</v>
      </c>
      <c r="G681" s="179" t="e">
        <f t="shared" si="428"/>
        <v>#DIV/0!</v>
      </c>
      <c r="H681" s="179">
        <f t="shared" si="428"/>
        <v>0.25534349319631439</v>
      </c>
      <c r="I681" s="179">
        <f t="shared" si="428"/>
        <v>0.57536541936180785</v>
      </c>
      <c r="J681" s="179">
        <f t="shared" si="428"/>
        <v>0.7745756765083518</v>
      </c>
      <c r="K681" s="179">
        <f t="shared" si="428"/>
        <v>0.88459448101478366</v>
      </c>
      <c r="L681" s="179">
        <f t="shared" si="428"/>
        <v>0.93870542672580271</v>
      </c>
      <c r="M681" s="179">
        <f t="shared" si="428"/>
        <v>0.96935600356582707</v>
      </c>
      <c r="N681" s="179">
        <f t="shared" si="428"/>
        <v>0.98530765129402487</v>
      </c>
      <c r="O681" s="179">
        <f t="shared" si="428"/>
        <v>0.99273139133055133</v>
      </c>
      <c r="P681" s="179">
        <f t="shared" si="428"/>
        <v>0.99639072953297392</v>
      </c>
      <c r="Q681" s="179">
        <f t="shared" si="428"/>
        <v>0.99822069342422404</v>
      </c>
      <c r="R681" s="179">
        <f t="shared" si="428"/>
        <v>0.99914152474128037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-6.0205631844392066E-2</v>
      </c>
      <c r="F682" s="179">
        <f t="shared" si="428"/>
        <v>-0.23711535753110707</v>
      </c>
      <c r="G682" s="179">
        <f t="shared" si="428"/>
        <v>-0.497007727594385</v>
      </c>
      <c r="H682" s="179" t="e">
        <f t="shared" si="428"/>
        <v>#DIV/0!</v>
      </c>
      <c r="I682" s="179">
        <f t="shared" si="428"/>
        <v>0.24459793644752295</v>
      </c>
      <c r="J682" s="179">
        <f t="shared" si="428"/>
        <v>0.57819464318149583</v>
      </c>
      <c r="K682" s="179">
        <f t="shared" si="428"/>
        <v>0.77730268528302726</v>
      </c>
      <c r="L682" s="179">
        <f t="shared" si="428"/>
        <v>0.87996588442001455</v>
      </c>
      <c r="M682" s="179">
        <f t="shared" si="428"/>
        <v>0.93935748048775691</v>
      </c>
      <c r="N682" s="179">
        <f t="shared" si="428"/>
        <v>0.97075745421213455</v>
      </c>
      <c r="O682" s="179">
        <f t="shared" si="428"/>
        <v>0.98549731896938053</v>
      </c>
      <c r="P682" s="179">
        <f t="shared" si="428"/>
        <v>0.99278993061083476</v>
      </c>
      <c r="Q682" s="179">
        <f t="shared" si="428"/>
        <v>0.99644339673707782</v>
      </c>
      <c r="R682" s="179">
        <f t="shared" si="428"/>
        <v>0.9982835071899574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-1.585210009360434E-2</v>
      </c>
      <c r="F683" s="179">
        <f t="shared" si="428"/>
        <v>-6.9974318405498379E-2</v>
      </c>
      <c r="G683" s="179">
        <f t="shared" si="428"/>
        <v>-0.2618452367241399</v>
      </c>
      <c r="H683" s="179">
        <f t="shared" si="428"/>
        <v>-0.5032625281842017</v>
      </c>
      <c r="I683" s="179" t="e">
        <f t="shared" si="428"/>
        <v>#DIV/0!</v>
      </c>
      <c r="J683" s="179">
        <f t="shared" si="428"/>
        <v>0.25606240820768345</v>
      </c>
      <c r="K683" s="179">
        <f t="shared" si="428"/>
        <v>0.58789747691401362</v>
      </c>
      <c r="L683" s="179">
        <f t="shared" si="428"/>
        <v>0.77263363292992127</v>
      </c>
      <c r="M683" s="179">
        <f t="shared" si="428"/>
        <v>0.88296329919671279</v>
      </c>
      <c r="N683" s="179">
        <f t="shared" si="428"/>
        <v>0.94295769305219512</v>
      </c>
      <c r="O683" s="179">
        <f t="shared" si="428"/>
        <v>0.97157790427563617</v>
      </c>
      <c r="P683" s="179">
        <f t="shared" si="428"/>
        <v>0.98583727922854214</v>
      </c>
      <c r="Q683" s="179">
        <f t="shared" si="428"/>
        <v>0.99300557742841866</v>
      </c>
      <c r="R683" s="179">
        <f t="shared" si="428"/>
        <v>0.99662239756955839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-3.9804814222352269E-3</v>
      </c>
      <c r="F684" s="179">
        <f t="shared" si="428"/>
        <v>-1.7977457860923262E-2</v>
      </c>
      <c r="G684" s="179">
        <f t="shared" si="428"/>
        <v>-7.7197680819158232E-2</v>
      </c>
      <c r="H684" s="179">
        <f t="shared" si="428"/>
        <v>-0.28087157409885438</v>
      </c>
      <c r="I684" s="179">
        <f t="shared" si="428"/>
        <v>-0.5048378416344389</v>
      </c>
      <c r="J684" s="179" t="e">
        <f t="shared" si="428"/>
        <v>#DIV/0!</v>
      </c>
      <c r="K684" s="179">
        <f t="shared" si="428"/>
        <v>0.25914995179425354</v>
      </c>
      <c r="L684" s="179">
        <f t="shared" si="428"/>
        <v>0.57645801518686246</v>
      </c>
      <c r="M684" s="179">
        <f t="shared" si="428"/>
        <v>0.77470238298759997</v>
      </c>
      <c r="N684" s="179">
        <f t="shared" si="428"/>
        <v>0.88796370292023441</v>
      </c>
      <c r="O684" s="179">
        <f t="shared" si="428"/>
        <v>0.94367118448576426</v>
      </c>
      <c r="P684" s="179">
        <f t="shared" si="428"/>
        <v>0.97180335395721151</v>
      </c>
      <c r="Q684" s="179">
        <f t="shared" si="428"/>
        <v>0.98604199422089889</v>
      </c>
      <c r="R684" s="179">
        <f t="shared" si="428"/>
        <v>0.99325185351577427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-9.9610230147634108E-4</v>
      </c>
      <c r="F685" s="179">
        <f t="shared" si="428"/>
        <v>-4.5203017097550707E-3</v>
      </c>
      <c r="G685" s="179">
        <f t="shared" si="428"/>
        <v>-1.9948562667227724E-2</v>
      </c>
      <c r="H685" s="179">
        <f t="shared" si="428"/>
        <v>-8.4817109397908305E-2</v>
      </c>
      <c r="I685" s="179">
        <f t="shared" si="428"/>
        <v>-0.28074445116027014</v>
      </c>
      <c r="J685" s="179">
        <f t="shared" si="428"/>
        <v>-0.50210019316562882</v>
      </c>
      <c r="K685" s="179" t="e">
        <f t="shared" si="428"/>
        <v>#DIV/0!</v>
      </c>
      <c r="L685" s="179">
        <f t="shared" si="428"/>
        <v>0.25023679991649006</v>
      </c>
      <c r="M685" s="179">
        <f t="shared" si="428"/>
        <v>0.57942783613392823</v>
      </c>
      <c r="N685" s="179">
        <f t="shared" si="428"/>
        <v>0.78339478393798334</v>
      </c>
      <c r="O685" s="179">
        <f t="shared" si="428"/>
        <v>0.88930358462164583</v>
      </c>
      <c r="P685" s="179">
        <f t="shared" si="428"/>
        <v>0.94410871262832685</v>
      </c>
      <c r="Q685" s="179">
        <f t="shared" si="428"/>
        <v>0.97220565145942617</v>
      </c>
      <c r="R685" s="179">
        <f t="shared" si="428"/>
        <v>0.98653173924643622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-2.4908356312951588E-4</v>
      </c>
      <c r="F686" s="179">
        <f t="shared" si="428"/>
        <v>-1.1315535393549754E-3</v>
      </c>
      <c r="G686" s="179">
        <f t="shared" si="428"/>
        <v>-5.0226576108119573E-3</v>
      </c>
      <c r="H686" s="179">
        <f t="shared" si="428"/>
        <v>-2.204549952778001E-2</v>
      </c>
      <c r="I686" s="179">
        <f t="shared" si="428"/>
        <v>-8.4888008600657663E-2</v>
      </c>
      <c r="J686" s="179">
        <f t="shared" si="428"/>
        <v>-0.2715053082879873</v>
      </c>
      <c r="K686" s="179">
        <f t="shared" si="428"/>
        <v>-0.49837932566327775</v>
      </c>
      <c r="L686" s="179" t="e">
        <f t="shared" si="428"/>
        <v>#DIV/0!</v>
      </c>
      <c r="M686" s="179">
        <f t="shared" si="428"/>
        <v>0.25252456125959349</v>
      </c>
      <c r="N686" s="179">
        <f t="shared" si="428"/>
        <v>0.59206818230541292</v>
      </c>
      <c r="O686" s="179">
        <f t="shared" si="428"/>
        <v>0.78574029713622162</v>
      </c>
      <c r="P686" s="179">
        <f t="shared" si="428"/>
        <v>0.89012622547122455</v>
      </c>
      <c r="Q686" s="179">
        <f t="shared" si="428"/>
        <v>0.9448848106124117</v>
      </c>
      <c r="R686" s="179">
        <f t="shared" si="428"/>
        <v>0.97317402126153296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-6.2274410019044941E-5</v>
      </c>
      <c r="F687" s="179">
        <f t="shared" si="428"/>
        <v>-2.829762678521234E-4</v>
      </c>
      <c r="G687" s="179">
        <f t="shared" si="428"/>
        <v>-1.2577082053517397E-3</v>
      </c>
      <c r="H687" s="179">
        <f t="shared" si="428"/>
        <v>-5.5580861619594505E-3</v>
      </c>
      <c r="I687" s="179">
        <f t="shared" si="428"/>
        <v>-2.2077057263805676E-2</v>
      </c>
      <c r="J687" s="179">
        <f t="shared" si="428"/>
        <v>-8.1148990110669797E-2</v>
      </c>
      <c r="K687" s="179">
        <f t="shared" si="428"/>
        <v>-0.25973703390210767</v>
      </c>
      <c r="L687" s="179">
        <f t="shared" si="428"/>
        <v>-0.50953355222959007</v>
      </c>
      <c r="M687" s="179" t="e">
        <f t="shared" si="428"/>
        <v>#DIV/0!</v>
      </c>
      <c r="N687" s="179">
        <f t="shared" si="428"/>
        <v>0.26246857020213832</v>
      </c>
      <c r="O687" s="179">
        <f t="shared" si="428"/>
        <v>0.59552449669082264</v>
      </c>
      <c r="P687" s="179">
        <f t="shared" si="428"/>
        <v>0.78718381044162689</v>
      </c>
      <c r="Q687" s="179">
        <f t="shared" si="428"/>
        <v>0.89156475217566955</v>
      </c>
      <c r="R687" s="179">
        <f t="shared" si="428"/>
        <v>0.94677790324817113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-1.556881918997687E-5</v>
      </c>
      <c r="F688" s="179">
        <f t="shared" si="428"/>
        <v>-7.0749419231377542E-5</v>
      </c>
      <c r="G688" s="179">
        <f t="shared" si="428"/>
        <v>-3.1454915985957183E-4</v>
      </c>
      <c r="H688" s="179">
        <f t="shared" si="428"/>
        <v>-1.3922262498712204E-3</v>
      </c>
      <c r="I688" s="179">
        <f t="shared" si="428"/>
        <v>-5.56699284176119E-3</v>
      </c>
      <c r="J688" s="179">
        <f t="shared" si="428"/>
        <v>-2.1044583658463862E-2</v>
      </c>
      <c r="K688" s="179">
        <f t="shared" si="428"/>
        <v>-7.6509351082163973E-2</v>
      </c>
      <c r="L688" s="179">
        <f t="shared" si="428"/>
        <v>-0.29787740155858505</v>
      </c>
      <c r="M688" s="179">
        <f t="shared" si="428"/>
        <v>-0.50654730082697086</v>
      </c>
      <c r="N688" s="179" t="e">
        <f t="shared" si="428"/>
        <v>#DIV/0!</v>
      </c>
      <c r="O688" s="179">
        <f t="shared" si="428"/>
        <v>0.26524740688558512</v>
      </c>
      <c r="P688" s="179">
        <f t="shared" si="428"/>
        <v>0.59766139646683791</v>
      </c>
      <c r="Q688" s="179">
        <f t="shared" si="428"/>
        <v>0.78960972681546349</v>
      </c>
      <c r="R688" s="179">
        <f t="shared" si="428"/>
        <v>0.89518253423055694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-3.8922182384624877E-6</v>
      </c>
      <c r="F689" s="179">
        <f t="shared" si="428"/>
        <v>-1.7687684943838035E-5</v>
      </c>
      <c r="G689" s="179">
        <f t="shared" si="428"/>
        <v>-7.8644744879803523E-5</v>
      </c>
      <c r="H689" s="179">
        <f t="shared" si="428"/>
        <v>-3.48218626173818E-4</v>
      </c>
      <c r="I689" s="179">
        <f t="shared" si="428"/>
        <v>-1.3945194121852652E-3</v>
      </c>
      <c r="J689" s="179">
        <f t="shared" si="428"/>
        <v>-5.3031396958517774E-3</v>
      </c>
      <c r="K689" s="179">
        <f t="shared" si="428"/>
        <v>-1.9771558228469946E-2</v>
      </c>
      <c r="L689" s="179">
        <f t="shared" si="428"/>
        <v>-9.2057259477243927E-2</v>
      </c>
      <c r="M689" s="179">
        <f t="shared" si="428"/>
        <v>-0.286784784463257</v>
      </c>
      <c r="N689" s="179">
        <f t="shared" si="428"/>
        <v>-0.4945363750889864</v>
      </c>
      <c r="O689" s="179" t="e">
        <f t="shared" si="428"/>
        <v>#DIV/0!</v>
      </c>
      <c r="P689" s="179">
        <f t="shared" si="428"/>
        <v>0.26697861639146986</v>
      </c>
      <c r="Q689" s="179">
        <f t="shared" si="428"/>
        <v>0.60075659914146129</v>
      </c>
      <c r="R689" s="179">
        <f t="shared" si="428"/>
        <v>0.79621439471892641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-9.7305539649694431E-7</v>
      </c>
      <c r="F690" s="179">
        <f t="shared" si="428"/>
        <v>-4.4219417327087304E-6</v>
      </c>
      <c r="G690" s="179">
        <f t="shared" si="428"/>
        <v>-1.9661646617638154E-5</v>
      </c>
      <c r="H690" s="179">
        <f t="shared" si="428"/>
        <v>-8.706456475538374E-5</v>
      </c>
      <c r="I690" s="179">
        <f t="shared" si="428"/>
        <v>-3.4879613551945597E-4</v>
      </c>
      <c r="J690" s="179">
        <f t="shared" si="428"/>
        <v>-1.3282166414885577E-3</v>
      </c>
      <c r="K690" s="179">
        <f t="shared" si="428"/>
        <v>-4.9782915809603095E-3</v>
      </c>
      <c r="L690" s="179">
        <f t="shared" si="428"/>
        <v>-2.4073310734884626E-2</v>
      </c>
      <c r="M690" s="179">
        <f t="shared" si="428"/>
        <v>-8.7379949407313265E-2</v>
      </c>
      <c r="N690" s="179">
        <f t="shared" si="428"/>
        <v>-0.24844486845826241</v>
      </c>
      <c r="O690" s="179">
        <f t="shared" si="428"/>
        <v>-0.49143626104917071</v>
      </c>
      <c r="P690" s="179" t="e">
        <f t="shared" si="428"/>
        <v>#DIV/0!</v>
      </c>
      <c r="Q690" s="179">
        <f t="shared" si="428"/>
        <v>0.26695673780491413</v>
      </c>
      <c r="R690" s="179">
        <f t="shared" si="428"/>
        <v>0.61170283890541266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-2.4717169235715203E-7</v>
      </c>
      <c r="F691" s="179">
        <f t="shared" si="428"/>
        <v>-1.1232452415235339E-6</v>
      </c>
      <c r="G691" s="179">
        <f t="shared" si="428"/>
        <v>-4.99440173324967E-6</v>
      </c>
      <c r="H691" s="179">
        <f t="shared" si="428"/>
        <v>-2.2116411334065414E-5</v>
      </c>
      <c r="I691" s="179">
        <f t="shared" si="428"/>
        <v>-8.8610081101119927E-5</v>
      </c>
      <c r="J691" s="179">
        <f t="shared" si="428"/>
        <v>-3.3753557414436332E-4</v>
      </c>
      <c r="K691" s="179">
        <f t="shared" si="428"/>
        <v>-1.2666300323707861E-3</v>
      </c>
      <c r="L691" s="179">
        <f t="shared" si="428"/>
        <v>-6.1754627517869257E-3</v>
      </c>
      <c r="M691" s="179">
        <f t="shared" si="428"/>
        <v>-2.3129521855054697E-2</v>
      </c>
      <c r="N691" s="179">
        <f t="shared" si="428"/>
        <v>-7.3290589569795631E-2</v>
      </c>
      <c r="O691" s="179">
        <f t="shared" si="428"/>
        <v>-0.24295919326560778</v>
      </c>
      <c r="P691" s="179">
        <f t="shared" si="428"/>
        <v>-0.4905411002433086</v>
      </c>
      <c r="Q691" s="179" t="e">
        <f t="shared" si="428"/>
        <v>#DIV/0!</v>
      </c>
      <c r="R691" s="179">
        <f t="shared" si="428"/>
        <v>0.28608051784278782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-5.9846815174455551E-8</v>
      </c>
      <c r="F692" s="179">
        <f t="shared" si="428"/>
        <v>-2.7196749724755194E-7</v>
      </c>
      <c r="G692" s="179">
        <f t="shared" si="428"/>
        <v>-1.2092787131952326E-6</v>
      </c>
      <c r="H692" s="179">
        <f t="shared" si="428"/>
        <v>-5.3550072809785413E-6</v>
      </c>
      <c r="I692" s="179">
        <f t="shared" si="428"/>
        <v>-2.1455482553851763E-5</v>
      </c>
      <c r="J692" s="179">
        <f t="shared" si="428"/>
        <v>-8.1735304913358277E-5</v>
      </c>
      <c r="K692" s="179">
        <f t="shared" si="428"/>
        <v>-3.0680814259956691E-4</v>
      </c>
      <c r="L692" s="179">
        <f t="shared" si="428"/>
        <v>-1.4987683189672488E-3</v>
      </c>
      <c r="M692" s="179">
        <f t="shared" si="428"/>
        <v>-5.6525985118959197E-3</v>
      </c>
      <c r="N692" s="179">
        <f t="shared" si="428"/>
        <v>-1.8298528475684313E-2</v>
      </c>
      <c r="O692" s="179">
        <f t="shared" si="428"/>
        <v>-6.79329011193745E-2</v>
      </c>
      <c r="P692" s="179">
        <f t="shared" si="428"/>
        <v>-0.23195528940919033</v>
      </c>
      <c r="Q692" s="179">
        <f t="shared" si="428"/>
        <v>-0.48162082866731459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-9.4721131586479897E-10</v>
      </c>
      <c r="F693" s="179">
        <f t="shared" si="428"/>
        <v>-4.3045015793021646E-9</v>
      </c>
      <c r="G693" s="179">
        <f t="shared" si="428"/>
        <v>-1.9139581503066212E-8</v>
      </c>
      <c r="H693" s="179">
        <f t="shared" si="428"/>
        <v>-8.4755300753069104E-8</v>
      </c>
      <c r="I693" s="179">
        <f t="shared" si="428"/>
        <v>-3.3958471360128283E-7</v>
      </c>
      <c r="J693" s="179">
        <f t="shared" si="428"/>
        <v>-1.2936904286150429E-6</v>
      </c>
      <c r="K693" s="179">
        <f t="shared" si="428"/>
        <v>-4.85653185143571E-6</v>
      </c>
      <c r="L693" s="179">
        <f t="shared" si="428"/>
        <v>-2.3738177184756046E-5</v>
      </c>
      <c r="M693" s="179">
        <f t="shared" si="428"/>
        <v>-8.9704730431954471E-5</v>
      </c>
      <c r="N693" s="179">
        <f t="shared" si="428"/>
        <v>-2.9195696992388351E-4</v>
      </c>
      <c r="O693" s="179">
        <f t="shared" si="428"/>
        <v>-1.1123446577177953E-3</v>
      </c>
      <c r="P693" s="179">
        <f t="shared" si="428"/>
        <v>-4.3190095162130059E-3</v>
      </c>
      <c r="Q693" s="179">
        <f t="shared" si="428"/>
        <v>-1.5713205227009499E-2</v>
      </c>
      <c r="R693" s="179">
        <f t="shared" si="428"/>
        <v>-5.9921061063643727E-2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-2.2419202748593746E-13</v>
      </c>
      <c r="F694" s="179">
        <f t="shared" si="428"/>
        <v>-1.0188169433685687E-12</v>
      </c>
      <c r="G694" s="179">
        <f t="shared" si="428"/>
        <v>-4.5300784962671766E-12</v>
      </c>
      <c r="H694" s="179">
        <f t="shared" si="428"/>
        <v>-2.0060426937941279E-11</v>
      </c>
      <c r="I694" s="179">
        <f t="shared" si="428"/>
        <v>-8.0375092051716658E-11</v>
      </c>
      <c r="J694" s="179">
        <f t="shared" si="428"/>
        <v>-3.0619908493268528E-10</v>
      </c>
      <c r="K694" s="179">
        <f t="shared" si="428"/>
        <v>-1.1494772325661021E-9</v>
      </c>
      <c r="L694" s="179">
        <f t="shared" si="428"/>
        <v>-5.6185653492605577E-9</v>
      </c>
      <c r="M694" s="179">
        <f t="shared" si="428"/>
        <v>-2.1232745358768309E-8</v>
      </c>
      <c r="N694" s="179">
        <f t="shared" si="428"/>
        <v>-6.9110028832343778E-8</v>
      </c>
      <c r="O694" s="179">
        <f t="shared" si="428"/>
        <v>-2.6338696438595573E-7</v>
      </c>
      <c r="P694" s="179">
        <f t="shared" si="428"/>
        <v>-1.0239351816671404E-6</v>
      </c>
      <c r="Q694" s="179">
        <f t="shared" si="428"/>
        <v>-3.7415634966493249E-6</v>
      </c>
      <c r="R694" s="179">
        <f t="shared" si="428"/>
        <v>-1.455351628122865E-5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8.5" x14ac:dyDescent="0.4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0.55832452534419708</v>
      </c>
      <c r="F806" s="179">
        <f t="shared" si="503"/>
        <v>0.59866594266934536</v>
      </c>
      <c r="G806" s="179">
        <f t="shared" si="503"/>
        <v>0.52071672365752564</v>
      </c>
      <c r="H806" s="179">
        <f t="shared" si="503"/>
        <v>0.51954732347272092</v>
      </c>
      <c r="I806" s="179">
        <f t="shared" si="503"/>
        <v>0.53482157967171284</v>
      </c>
      <c r="J806" s="179">
        <f t="shared" si="503"/>
        <v>0.55085229875575603</v>
      </c>
      <c r="K806" s="179">
        <f t="shared" si="503"/>
        <v>0.56517054758810481</v>
      </c>
      <c r="L806" s="179">
        <f t="shared" si="503"/>
        <v>0.53040349794649511</v>
      </c>
      <c r="M806" s="179">
        <f t="shared" si="503"/>
        <v>0.53953446354542944</v>
      </c>
      <c r="N806" s="179">
        <f t="shared" si="503"/>
        <v>0.57917893943875132</v>
      </c>
      <c r="O806" s="179">
        <f t="shared" si="503"/>
        <v>0.59038972531865253</v>
      </c>
      <c r="P806" s="179">
        <f t="shared" si="503"/>
        <v>0.59740038042812504</v>
      </c>
      <c r="Q806" s="179">
        <f t="shared" si="503"/>
        <v>0.61729256033956681</v>
      </c>
      <c r="R806" s="179">
        <f t="shared" si="503"/>
        <v>0.63516005611978854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0.1791263551533116</v>
      </c>
      <c r="F807" s="179">
        <f t="shared" si="503"/>
        <v>0.29056212740484216</v>
      </c>
      <c r="G807" s="179">
        <f t="shared" si="503"/>
        <v>0.30932035185484752</v>
      </c>
      <c r="H807" s="179">
        <f t="shared" si="503"/>
        <v>0.27500104021383565</v>
      </c>
      <c r="I807" s="179">
        <f t="shared" si="503"/>
        <v>0.27878854754512061</v>
      </c>
      <c r="J807" s="179">
        <f t="shared" si="503"/>
        <v>0.29458035471551042</v>
      </c>
      <c r="K807" s="179">
        <f t="shared" si="503"/>
        <v>0.30526995936476842</v>
      </c>
      <c r="L807" s="179">
        <f t="shared" si="503"/>
        <v>0.28729174401951724</v>
      </c>
      <c r="M807" s="179">
        <f t="shared" si="503"/>
        <v>0.29243189327036151</v>
      </c>
      <c r="N807" s="179">
        <f t="shared" si="503"/>
        <v>0.31397185730274579</v>
      </c>
      <c r="O807" s="179">
        <f t="shared" si="503"/>
        <v>0.32006338568311632</v>
      </c>
      <c r="P807" s="179">
        <f t="shared" si="503"/>
        <v>0.32386765942178442</v>
      </c>
      <c r="Q807" s="179">
        <f t="shared" si="503"/>
        <v>0.33465271192646612</v>
      </c>
      <c r="R807" s="179">
        <f t="shared" si="503"/>
        <v>0.3443394697230554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4.4818879483421718E-2</v>
      </c>
      <c r="F808" s="179">
        <f t="shared" si="503"/>
        <v>9.029738875143388E-2</v>
      </c>
      <c r="G808" s="179">
        <f t="shared" si="503"/>
        <v>0.14323494551439847</v>
      </c>
      <c r="H808" s="179">
        <f t="shared" si="503"/>
        <v>0.15322426235212519</v>
      </c>
      <c r="I808" s="179">
        <f t="shared" si="503"/>
        <v>0.14017622632770152</v>
      </c>
      <c r="J808" s="179">
        <f t="shared" si="503"/>
        <v>0.14513611012523353</v>
      </c>
      <c r="K808" s="179">
        <f t="shared" si="503"/>
        <v>0.15448059411790405</v>
      </c>
      <c r="L808" s="179">
        <f t="shared" si="503"/>
        <v>0.14691767374698772</v>
      </c>
      <c r="M808" s="179">
        <f t="shared" si="503"/>
        <v>0.14993907619775748</v>
      </c>
      <c r="N808" s="179">
        <f t="shared" si="503"/>
        <v>0.16109082574943831</v>
      </c>
      <c r="O808" s="179">
        <f t="shared" si="503"/>
        <v>0.16424547379551116</v>
      </c>
      <c r="P808" s="179">
        <f t="shared" si="503"/>
        <v>0.16620521033692645</v>
      </c>
      <c r="Q808" s="179">
        <f t="shared" si="503"/>
        <v>0.17174191400872929</v>
      </c>
      <c r="R808" s="179">
        <f t="shared" si="503"/>
        <v>0.17671363125657299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1.4770662841300195E-2</v>
      </c>
      <c r="F809" s="179">
        <f t="shared" si="503"/>
        <v>3.090402938083929E-2</v>
      </c>
      <c r="G809" s="179">
        <f t="shared" si="503"/>
        <v>6.1493706975922324E-2</v>
      </c>
      <c r="H809" s="179">
        <f t="shared" si="503"/>
        <v>9.60623808094105E-2</v>
      </c>
      <c r="I809" s="179">
        <f t="shared" si="503"/>
        <v>0.10377756738800396</v>
      </c>
      <c r="J809" s="179">
        <f t="shared" si="503"/>
        <v>9.6977145442570176E-2</v>
      </c>
      <c r="K809" s="179">
        <f t="shared" si="503"/>
        <v>0.10148795929265983</v>
      </c>
      <c r="L809" s="179">
        <f t="shared" si="503"/>
        <v>9.9310557075251688E-2</v>
      </c>
      <c r="M809" s="179">
        <f t="shared" si="503"/>
        <v>0.10229274185589965</v>
      </c>
      <c r="N809" s="179">
        <f t="shared" si="503"/>
        <v>0.11017760455399046</v>
      </c>
      <c r="O809" s="179">
        <f t="shared" si="503"/>
        <v>0.11241171104757489</v>
      </c>
      <c r="P809" s="179">
        <f t="shared" si="503"/>
        <v>0.1137726906475354</v>
      </c>
      <c r="Q809" s="179">
        <f t="shared" si="503"/>
        <v>0.11756782219947876</v>
      </c>
      <c r="R809" s="179">
        <f t="shared" si="503"/>
        <v>0.12097264924674517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5.0811651144334873E-3</v>
      </c>
      <c r="F810" s="179">
        <f t="shared" si="506"/>
        <v>1.0463090689322562E-2</v>
      </c>
      <c r="G810" s="179">
        <f t="shared" si="506"/>
        <v>2.1836159426469257E-2</v>
      </c>
      <c r="H810" s="179">
        <f t="shared" si="506"/>
        <v>4.372622519100771E-2</v>
      </c>
      <c r="I810" s="179">
        <f t="shared" si="506"/>
        <v>6.783006902690987E-2</v>
      </c>
      <c r="J810" s="179">
        <f t="shared" si="506"/>
        <v>7.5513027457048312E-2</v>
      </c>
      <c r="K810" s="179">
        <f t="shared" si="506"/>
        <v>7.0571682356569507E-2</v>
      </c>
      <c r="L810" s="179">
        <f t="shared" si="506"/>
        <v>6.856326694696506E-2</v>
      </c>
      <c r="M810" s="179">
        <f t="shared" si="506"/>
        <v>7.2313515363435041E-2</v>
      </c>
      <c r="N810" s="179">
        <f t="shared" si="506"/>
        <v>7.8620940884592552E-2</v>
      </c>
      <c r="O810" s="179">
        <f t="shared" si="506"/>
        <v>8.043334297909191E-2</v>
      </c>
      <c r="P810" s="179">
        <f t="shared" si="506"/>
        <v>8.1464042868667819E-2</v>
      </c>
      <c r="Q810" s="179">
        <f t="shared" si="506"/>
        <v>8.4196159834764153E-2</v>
      </c>
      <c r="R810" s="179">
        <f t="shared" si="506"/>
        <v>8.6638530090135779E-2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1.4057017082148417E-3</v>
      </c>
      <c r="F811" s="179">
        <f t="shared" si="506"/>
        <v>2.8393420047159068E-3</v>
      </c>
      <c r="G811" s="179">
        <f t="shared" si="506"/>
        <v>5.8350000405252324E-3</v>
      </c>
      <c r="H811" s="179">
        <f t="shared" si="506"/>
        <v>1.2356054862941933E-2</v>
      </c>
      <c r="I811" s="179">
        <f t="shared" si="506"/>
        <v>2.4383845280828279E-2</v>
      </c>
      <c r="J811" s="179">
        <f t="shared" si="506"/>
        <v>3.8881645885113211E-2</v>
      </c>
      <c r="K811" s="179">
        <f t="shared" si="506"/>
        <v>4.3723658505449702E-2</v>
      </c>
      <c r="L811" s="179">
        <f t="shared" si="506"/>
        <v>3.8142302365952986E-2</v>
      </c>
      <c r="M811" s="179">
        <f t="shared" si="506"/>
        <v>3.9430960836502514E-2</v>
      </c>
      <c r="N811" s="179">
        <f t="shared" si="506"/>
        <v>4.3917949485736338E-2</v>
      </c>
      <c r="O811" s="179">
        <f t="shared" si="506"/>
        <v>4.5391777039349053E-2</v>
      </c>
      <c r="P811" s="179">
        <f t="shared" si="506"/>
        <v>4.610050380942126E-2</v>
      </c>
      <c r="Q811" s="179">
        <f t="shared" si="506"/>
        <v>4.7679827839269988E-2</v>
      </c>
      <c r="R811" s="179">
        <f t="shared" si="506"/>
        <v>4.9071995151317598E-2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2.6848035001762933E-4</v>
      </c>
      <c r="F812" s="179">
        <f t="shared" si="506"/>
        <v>5.3544556560402321E-4</v>
      </c>
      <c r="G812" s="179">
        <f t="shared" si="506"/>
        <v>1.0781293858777242E-3</v>
      </c>
      <c r="H812" s="179">
        <f t="shared" si="506"/>
        <v>2.2496717230297233E-3</v>
      </c>
      <c r="I812" s="179">
        <f t="shared" si="506"/>
        <v>4.7005966075767593E-3</v>
      </c>
      <c r="J812" s="179">
        <f t="shared" si="506"/>
        <v>9.4563821722639281E-3</v>
      </c>
      <c r="K812" s="179">
        <f t="shared" si="506"/>
        <v>1.5292038291676788E-2</v>
      </c>
      <c r="L812" s="179">
        <f t="shared" si="506"/>
        <v>1.5857906288941962E-2</v>
      </c>
      <c r="M812" s="179">
        <f t="shared" si="506"/>
        <v>1.4937076960040731E-2</v>
      </c>
      <c r="N812" s="179">
        <f t="shared" si="506"/>
        <v>1.6267168985748977E-2</v>
      </c>
      <c r="O812" s="179">
        <f t="shared" si="506"/>
        <v>1.731211419124188E-2</v>
      </c>
      <c r="P812" s="179">
        <f t="shared" si="506"/>
        <v>1.7766644645793063E-2</v>
      </c>
      <c r="Q812" s="179">
        <f t="shared" si="506"/>
        <v>1.8425986859694304E-2</v>
      </c>
      <c r="R812" s="179">
        <f t="shared" si="506"/>
        <v>1.8977979617691799E-2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5.5333421186416406E-5</v>
      </c>
      <c r="F813" s="179">
        <f t="shared" si="506"/>
        <v>1.0956797303603455E-4</v>
      </c>
      <c r="G813" s="179">
        <f t="shared" si="506"/>
        <v>2.1761507238526062E-4</v>
      </c>
      <c r="H813" s="179">
        <f t="shared" si="506"/>
        <v>4.443834158353139E-4</v>
      </c>
      <c r="I813" s="179">
        <f t="shared" si="506"/>
        <v>9.1699939899559746E-4</v>
      </c>
      <c r="J813" s="179">
        <f t="shared" si="506"/>
        <v>1.9497126166640865E-3</v>
      </c>
      <c r="K813" s="179">
        <f t="shared" si="506"/>
        <v>3.9399925687535562E-3</v>
      </c>
      <c r="L813" s="179">
        <f t="shared" si="506"/>
        <v>6.0449654359271644E-3</v>
      </c>
      <c r="M813" s="179">
        <f t="shared" si="506"/>
        <v>6.6910859852458053E-3</v>
      </c>
      <c r="N813" s="179">
        <f t="shared" si="506"/>
        <v>6.5244560510962744E-3</v>
      </c>
      <c r="O813" s="179">
        <f t="shared" si="506"/>
        <v>6.8682636679957684E-3</v>
      </c>
      <c r="P813" s="179">
        <f t="shared" si="506"/>
        <v>7.2665761764393799E-3</v>
      </c>
      <c r="Q813" s="179">
        <f t="shared" si="506"/>
        <v>7.6151775253262156E-3</v>
      </c>
      <c r="R813" s="179">
        <f t="shared" si="506"/>
        <v>7.8662218590480372E-3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1.6120846704732701E-4</v>
      </c>
      <c r="F814" s="179">
        <f t="shared" si="509"/>
        <v>3.1801142664033801E-4</v>
      </c>
      <c r="G814" s="179">
        <f t="shared" si="509"/>
        <v>6.2672743244641732E-4</v>
      </c>
      <c r="H814" s="179">
        <f t="shared" si="509"/>
        <v>1.2610771579119112E-3</v>
      </c>
      <c r="I814" s="179">
        <f t="shared" si="509"/>
        <v>2.5505675920175913E-3</v>
      </c>
      <c r="J814" s="179">
        <f t="shared" si="509"/>
        <v>5.3662577904918067E-3</v>
      </c>
      <c r="K814" s="179">
        <f t="shared" si="509"/>
        <v>1.1404919124727497E-2</v>
      </c>
      <c r="L814" s="179">
        <f t="shared" si="509"/>
        <v>2.2807202481302469E-2</v>
      </c>
      <c r="M814" s="179">
        <f t="shared" si="509"/>
        <v>3.5786689926768346E-2</v>
      </c>
      <c r="N814" s="179">
        <f t="shared" si="509"/>
        <v>4.1989019736594448E-2</v>
      </c>
      <c r="O814" s="179">
        <f t="shared" si="509"/>
        <v>3.8674317394326682E-2</v>
      </c>
      <c r="P814" s="179">
        <f t="shared" si="509"/>
        <v>4.0588587721137492E-2</v>
      </c>
      <c r="Q814" s="179">
        <f t="shared" si="509"/>
        <v>4.3859552039391098E-2</v>
      </c>
      <c r="R814" s="179">
        <f t="shared" si="509"/>
        <v>4.5810709708332439E-2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1.2282202683541992E-4</v>
      </c>
      <c r="F815" s="179">
        <f t="shared" si="509"/>
        <v>2.4181786648247661E-4</v>
      </c>
      <c r="G815" s="179">
        <f t="shared" si="509"/>
        <v>4.7461267846422015E-4</v>
      </c>
      <c r="H815" s="179">
        <f t="shared" si="509"/>
        <v>9.4700275027589801E-4</v>
      </c>
      <c r="I815" s="179">
        <f t="shared" si="509"/>
        <v>1.8889342461688354E-3</v>
      </c>
      <c r="J815" s="179">
        <f t="shared" si="509"/>
        <v>3.9034255797315604E-3</v>
      </c>
      <c r="K815" s="179">
        <f t="shared" si="509"/>
        <v>8.2075974114056184E-3</v>
      </c>
      <c r="L815" s="179">
        <f t="shared" si="509"/>
        <v>1.7437804414637006E-2</v>
      </c>
      <c r="M815" s="179">
        <f t="shared" si="509"/>
        <v>3.4873889605470061E-2</v>
      </c>
      <c r="N815" s="179">
        <f t="shared" si="509"/>
        <v>5.7618230300551992E-2</v>
      </c>
      <c r="O815" s="179">
        <f t="shared" si="509"/>
        <v>6.5328036965158987E-2</v>
      </c>
      <c r="P815" s="179">
        <f t="shared" si="509"/>
        <v>5.9533420152630828E-2</v>
      </c>
      <c r="Q815" s="179">
        <f t="shared" si="509"/>
        <v>6.3785058529645985E-2</v>
      </c>
      <c r="R815" s="179">
        <f t="shared" si="509"/>
        <v>6.8891532564360175E-2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1.2518747055261295E-5</v>
      </c>
      <c r="F816" s="179">
        <f t="shared" si="509"/>
        <v>2.4623288774625463E-5</v>
      </c>
      <c r="G816" s="179">
        <f t="shared" si="509"/>
        <v>4.8225772293863368E-5</v>
      </c>
      <c r="H816" s="179">
        <f t="shared" si="509"/>
        <v>9.5796866372019755E-5</v>
      </c>
      <c r="I816" s="179">
        <f t="shared" si="509"/>
        <v>1.8956803983170546E-4</v>
      </c>
      <c r="J816" s="179">
        <f t="shared" si="509"/>
        <v>3.8686613670648238E-4</v>
      </c>
      <c r="K816" s="179">
        <f t="shared" si="509"/>
        <v>7.9965644633346752E-4</v>
      </c>
      <c r="L816" s="179">
        <f t="shared" si="509"/>
        <v>1.6685794000657812E-3</v>
      </c>
      <c r="M816" s="179">
        <f t="shared" si="509"/>
        <v>3.5522315618941821E-3</v>
      </c>
      <c r="N816" s="179">
        <f t="shared" si="509"/>
        <v>7.2104713796286492E-3</v>
      </c>
      <c r="O816" s="179">
        <f t="shared" si="509"/>
        <v>1.192786400483613E-2</v>
      </c>
      <c r="P816" s="179">
        <f t="shared" si="509"/>
        <v>1.3486639663241699E-2</v>
      </c>
      <c r="Q816" s="179">
        <f t="shared" si="509"/>
        <v>1.2441337082025251E-2</v>
      </c>
      <c r="R816" s="179">
        <f t="shared" si="509"/>
        <v>1.3381326461833695E-2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3.1978227291083125E-6</v>
      </c>
      <c r="F817" s="179">
        <f t="shared" si="509"/>
        <v>6.2867536752313894E-6</v>
      </c>
      <c r="G817" s="179">
        <f t="shared" si="509"/>
        <v>1.2299800149318983E-5</v>
      </c>
      <c r="H817" s="179">
        <f t="shared" si="509"/>
        <v>2.4376957303354672E-5</v>
      </c>
      <c r="I817" s="179">
        <f t="shared" si="509"/>
        <v>4.8036450828469261E-5</v>
      </c>
      <c r="J817" s="179">
        <f t="shared" si="509"/>
        <v>9.7336645294167552E-5</v>
      </c>
      <c r="K817" s="179">
        <f t="shared" si="509"/>
        <v>1.9885877429437514E-4</v>
      </c>
      <c r="L817" s="179">
        <f t="shared" si="509"/>
        <v>4.0458241255586741E-4</v>
      </c>
      <c r="M817" s="179">
        <f t="shared" si="509"/>
        <v>8.5351585969300515E-4</v>
      </c>
      <c r="N817" s="179">
        <f t="shared" si="509"/>
        <v>1.8192472175689557E-3</v>
      </c>
      <c r="O817" s="179">
        <f t="shared" si="509"/>
        <v>3.7009318006123375E-3</v>
      </c>
      <c r="P817" s="179">
        <f t="shared" si="509"/>
        <v>6.1250684549896172E-3</v>
      </c>
      <c r="Q817" s="179">
        <f t="shared" si="509"/>
        <v>7.0659903413088582E-3</v>
      </c>
      <c r="R817" s="179">
        <f t="shared" si="509"/>
        <v>6.4303081341411314E-3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8.5" x14ac:dyDescent="0.4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0.74600282925777639</v>
      </c>
      <c r="F933" s="179" t="e">
        <f t="shared" si="605"/>
        <v>#DIV/0!</v>
      </c>
      <c r="G933" s="179">
        <f t="shared" si="605"/>
        <v>0.52763632012765538</v>
      </c>
      <c r="H933" s="179">
        <f t="shared" si="605"/>
        <v>0.46478675399514285</v>
      </c>
      <c r="I933" s="179">
        <f t="shared" si="605"/>
        <v>0.4351811857222847</v>
      </c>
      <c r="J933" s="179">
        <f t="shared" si="605"/>
        <v>0.42038527284391242</v>
      </c>
      <c r="K933" s="179">
        <f t="shared" si="605"/>
        <v>0.41226562596039229</v>
      </c>
      <c r="L933" s="179">
        <f t="shared" si="605"/>
        <v>0.40658213509559415</v>
      </c>
      <c r="M933" s="179">
        <f t="shared" si="605"/>
        <v>0.40471283798068897</v>
      </c>
      <c r="N933" s="179">
        <f t="shared" si="605"/>
        <v>0.40389669289598562</v>
      </c>
      <c r="O933" s="179">
        <f t="shared" si="605"/>
        <v>0.40327458966372837</v>
      </c>
      <c r="P933" s="179">
        <f t="shared" si="605"/>
        <v>0.40294035574024384</v>
      </c>
      <c r="Q933" s="179">
        <f t="shared" si="605"/>
        <v>0.40277836243151605</v>
      </c>
      <c r="R933" s="179">
        <f t="shared" si="605"/>
        <v>0.40268640710364223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0.37115284883980654</v>
      </c>
      <c r="F934" s="179">
        <f t="shared" si="605"/>
        <v>0.37666651202811607</v>
      </c>
      <c r="G934" s="179" t="e">
        <f t="shared" si="605"/>
        <v>#DIV/0!</v>
      </c>
      <c r="H934" s="179">
        <f t="shared" si="605"/>
        <v>0.27806064717564238</v>
      </c>
      <c r="I934" s="179">
        <f t="shared" si="605"/>
        <v>0.25101011350389962</v>
      </c>
      <c r="J934" s="179">
        <f t="shared" si="605"/>
        <v>0.23670763395821293</v>
      </c>
      <c r="K934" s="179">
        <f t="shared" si="605"/>
        <v>0.2284709772193827</v>
      </c>
      <c r="L934" s="179">
        <f t="shared" si="605"/>
        <v>0.22250667521614273</v>
      </c>
      <c r="M934" s="179">
        <f t="shared" si="605"/>
        <v>0.22052979324183961</v>
      </c>
      <c r="N934" s="179">
        <f t="shared" si="605"/>
        <v>0.21966065585576708</v>
      </c>
      <c r="O934" s="179">
        <f t="shared" si="605"/>
        <v>0.21899402795499295</v>
      </c>
      <c r="P934" s="179">
        <f t="shared" si="605"/>
        <v>0.21863516256826773</v>
      </c>
      <c r="Q934" s="179">
        <f t="shared" si="605"/>
        <v>0.21846107808998469</v>
      </c>
      <c r="R934" s="179">
        <f t="shared" si="605"/>
        <v>0.21836220963384609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0.1804381776103321</v>
      </c>
      <c r="F935" s="179">
        <f t="shared" si="605"/>
        <v>0.17949590412971361</v>
      </c>
      <c r="G935" s="179">
        <f t="shared" si="605"/>
        <v>0.18196974615835149</v>
      </c>
      <c r="H935" s="179" t="e">
        <f t="shared" si="605"/>
        <v>#DIV/0!</v>
      </c>
      <c r="I935" s="179">
        <f t="shared" si="605"/>
        <v>0.14191185580479396</v>
      </c>
      <c r="J935" s="179">
        <f t="shared" si="605"/>
        <v>0.12972773630334733</v>
      </c>
      <c r="K935" s="179">
        <f t="shared" si="605"/>
        <v>0.12212519574161297</v>
      </c>
      <c r="L935" s="179">
        <f t="shared" si="605"/>
        <v>0.11628114170102702</v>
      </c>
      <c r="M935" s="179">
        <f t="shared" si="605"/>
        <v>0.11431845805657451</v>
      </c>
      <c r="N935" s="179">
        <f t="shared" si="605"/>
        <v>0.11344399810658078</v>
      </c>
      <c r="O935" s="179">
        <f t="shared" si="605"/>
        <v>0.11276495595180966</v>
      </c>
      <c r="P935" s="179">
        <f t="shared" si="605"/>
        <v>0.11239796445033232</v>
      </c>
      <c r="Q935" s="179">
        <f t="shared" si="605"/>
        <v>0.11221962447479562</v>
      </c>
      <c r="R935" s="179">
        <f t="shared" si="605"/>
        <v>0.11211823703253969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0.12156302976561674</v>
      </c>
      <c r="F936" s="179">
        <f t="shared" si="605"/>
        <v>0.11663577905653469</v>
      </c>
      <c r="G936" s="179">
        <f t="shared" si="605"/>
        <v>0.11704763913503356</v>
      </c>
      <c r="H936" s="179">
        <f t="shared" si="605"/>
        <v>0.11909303023582596</v>
      </c>
      <c r="I936" s="179" t="e">
        <f t="shared" si="605"/>
        <v>#DIV/0!</v>
      </c>
      <c r="J936" s="179">
        <f t="shared" si="605"/>
        <v>9.8072327382924693E-2</v>
      </c>
      <c r="K936" s="179">
        <f t="shared" si="605"/>
        <v>8.9494454027929327E-2</v>
      </c>
      <c r="L936" s="179">
        <f t="shared" si="605"/>
        <v>8.2218978432149245E-2</v>
      </c>
      <c r="M936" s="179">
        <f t="shared" si="605"/>
        <v>7.9730548252936975E-2</v>
      </c>
      <c r="N936" s="179">
        <f t="shared" si="605"/>
        <v>7.8595602361597863E-2</v>
      </c>
      <c r="O936" s="179">
        <f t="shared" si="605"/>
        <v>7.769356326813158E-2</v>
      </c>
      <c r="P936" s="179">
        <f t="shared" si="605"/>
        <v>7.7202411433564946E-2</v>
      </c>
      <c r="Q936" s="179">
        <f t="shared" si="605"/>
        <v>7.696293248849724E-2</v>
      </c>
      <c r="R936" s="179">
        <f t="shared" si="605"/>
        <v>7.6826522793139243E-2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8.6686987325555728E-2</v>
      </c>
      <c r="F937" s="179">
        <f t="shared" si="608"/>
        <v>8.2143060198649948E-2</v>
      </c>
      <c r="G937" s="179">
        <f t="shared" si="608"/>
        <v>7.9597859053596814E-2</v>
      </c>
      <c r="H937" s="179">
        <f t="shared" si="608"/>
        <v>8.0799562465039679E-2</v>
      </c>
      <c r="I937" s="179">
        <f t="shared" si="608"/>
        <v>8.4123395036023341E-2</v>
      </c>
      <c r="J937" s="179" t="e">
        <f t="shared" si="608"/>
        <v>#DIV/0!</v>
      </c>
      <c r="K937" s="179">
        <f t="shared" si="608"/>
        <v>7.141842030696785E-2</v>
      </c>
      <c r="L937" s="179">
        <f t="shared" si="608"/>
        <v>6.2309401586410684E-2</v>
      </c>
      <c r="M937" s="179">
        <f t="shared" si="608"/>
        <v>5.9125523022846668E-2</v>
      </c>
      <c r="N937" s="179">
        <f t="shared" si="608"/>
        <v>5.7614484782678971E-2</v>
      </c>
      <c r="O937" s="179">
        <f t="shared" si="608"/>
        <v>5.635855667430769E-2</v>
      </c>
      <c r="P937" s="179">
        <f t="shared" si="608"/>
        <v>5.5664817379759465E-2</v>
      </c>
      <c r="Q937" s="179">
        <f t="shared" si="608"/>
        <v>5.5324310203277285E-2</v>
      </c>
      <c r="R937" s="179">
        <f t="shared" si="608"/>
        <v>5.5129597970045234E-2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4.9048924165166971E-2</v>
      </c>
      <c r="F938" s="179">
        <f t="shared" si="608"/>
        <v>4.6324707493726289E-2</v>
      </c>
      <c r="G938" s="179">
        <f t="shared" si="608"/>
        <v>4.4343865021432234E-2</v>
      </c>
      <c r="H938" s="179">
        <f t="shared" si="608"/>
        <v>4.3523432044214411E-2</v>
      </c>
      <c r="I938" s="179">
        <f t="shared" si="608"/>
        <v>4.5186611585649308E-2</v>
      </c>
      <c r="J938" s="179">
        <f t="shared" si="608"/>
        <v>4.8631178001629263E-2</v>
      </c>
      <c r="K938" s="179" t="e">
        <f t="shared" si="608"/>
        <v>#DIV/0!</v>
      </c>
      <c r="L938" s="179">
        <f t="shared" si="608"/>
        <v>3.8519937203517436E-2</v>
      </c>
      <c r="M938" s="179">
        <f t="shared" si="608"/>
        <v>3.5557588117027923E-2</v>
      </c>
      <c r="N938" s="179">
        <f t="shared" si="608"/>
        <v>3.4061669561505213E-2</v>
      </c>
      <c r="O938" s="179">
        <f t="shared" si="608"/>
        <v>3.2712306527373523E-2</v>
      </c>
      <c r="P938" s="179">
        <f t="shared" si="608"/>
        <v>3.1947294853024881E-2</v>
      </c>
      <c r="Q938" s="179">
        <f t="shared" si="608"/>
        <v>3.1567083572608158E-2</v>
      </c>
      <c r="R938" s="179">
        <f t="shared" si="608"/>
        <v>3.1348015066885185E-2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1.8968478093882427E-2</v>
      </c>
      <c r="F939" s="179">
        <f t="shared" si="608"/>
        <v>1.789998565388112E-2</v>
      </c>
      <c r="G939" s="179">
        <f t="shared" si="608"/>
        <v>1.7078655852924212E-2</v>
      </c>
      <c r="H939" s="179">
        <f t="shared" si="608"/>
        <v>1.655827873708824E-2</v>
      </c>
      <c r="I939" s="179">
        <f t="shared" si="608"/>
        <v>1.6646644932487263E-2</v>
      </c>
      <c r="J939" s="179">
        <f t="shared" si="608"/>
        <v>1.7771337959196814E-2</v>
      </c>
      <c r="K939" s="179">
        <f t="shared" si="608"/>
        <v>1.9346222486432467E-2</v>
      </c>
      <c r="L939" s="179" t="e">
        <f t="shared" si="608"/>
        <v>#DIV/0!</v>
      </c>
      <c r="M939" s="179">
        <f t="shared" si="608"/>
        <v>1.5093280467819145E-2</v>
      </c>
      <c r="N939" s="179">
        <f t="shared" si="608"/>
        <v>1.4186035107187382E-2</v>
      </c>
      <c r="O939" s="179">
        <f t="shared" si="608"/>
        <v>1.3235475984228222E-2</v>
      </c>
      <c r="P939" s="179">
        <f t="shared" si="608"/>
        <v>1.2672541024687544E-2</v>
      </c>
      <c r="Q939" s="179">
        <f t="shared" si="608"/>
        <v>1.238646167262749E-2</v>
      </c>
      <c r="R939" s="179">
        <f t="shared" si="608"/>
        <v>1.2219246800738236E-2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7.8693630611579857E-3</v>
      </c>
      <c r="F940" s="179">
        <f t="shared" si="608"/>
        <v>7.4245264609021496E-3</v>
      </c>
      <c r="G940" s="179">
        <f t="shared" si="608"/>
        <v>7.0779827477516887E-3</v>
      </c>
      <c r="H940" s="179">
        <f t="shared" si="608"/>
        <v>6.8396350513621352E-3</v>
      </c>
      <c r="I940" s="179">
        <f t="shared" si="608"/>
        <v>6.7957578268355518E-3</v>
      </c>
      <c r="J940" s="179">
        <f t="shared" si="608"/>
        <v>7.0167722567966101E-3</v>
      </c>
      <c r="K940" s="179">
        <f t="shared" si="608"/>
        <v>7.5433597929179027E-3</v>
      </c>
      <c r="L940" s="179">
        <f t="shared" si="608"/>
        <v>7.3879863755009854E-3</v>
      </c>
      <c r="M940" s="179" t="e">
        <f t="shared" si="608"/>
        <v>#DIV/0!</v>
      </c>
      <c r="N940" s="179">
        <f t="shared" si="608"/>
        <v>6.6075227911093987E-3</v>
      </c>
      <c r="O940" s="179">
        <f t="shared" si="608"/>
        <v>5.9343130299324013E-3</v>
      </c>
      <c r="P940" s="179">
        <f t="shared" si="608"/>
        <v>5.5064482381101815E-3</v>
      </c>
      <c r="Q940" s="179">
        <f t="shared" si="608"/>
        <v>5.2810287202645139E-3</v>
      </c>
      <c r="R940" s="179">
        <f t="shared" si="608"/>
        <v>5.1458157481022969E-3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4.6004721604499879E-2</v>
      </c>
      <c r="F941" s="179">
        <f t="shared" si="611"/>
        <v>4.3401907113508692E-2</v>
      </c>
      <c r="G941" s="179">
        <f t="shared" si="611"/>
        <v>4.136749046904431E-2</v>
      </c>
      <c r="H941" s="179">
        <f t="shared" si="611"/>
        <v>3.9940817438695563E-2</v>
      </c>
      <c r="I941" s="179">
        <f t="shared" si="611"/>
        <v>3.9558737124608265E-2</v>
      </c>
      <c r="J941" s="179">
        <f t="shared" si="611"/>
        <v>4.0363171391714567E-2</v>
      </c>
      <c r="K941" s="179">
        <f t="shared" si="611"/>
        <v>4.1930446095092985E-2</v>
      </c>
      <c r="L941" s="179">
        <f t="shared" si="611"/>
        <v>4.1227561333797624E-2</v>
      </c>
      <c r="M941" s="179">
        <f t="shared" si="611"/>
        <v>4.4147766036077923E-2</v>
      </c>
      <c r="N941" s="179" t="e">
        <f t="shared" si="611"/>
        <v>#DIV/0!</v>
      </c>
      <c r="O941" s="179">
        <f t="shared" si="611"/>
        <v>3.9189715318421865E-2</v>
      </c>
      <c r="P941" s="179">
        <f t="shared" si="611"/>
        <v>3.4868233256642713E-2</v>
      </c>
      <c r="Q941" s="179">
        <f t="shared" si="611"/>
        <v>3.24606775513131E-2</v>
      </c>
      <c r="R941" s="179">
        <f t="shared" si="611"/>
        <v>3.0953165365661318E-2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7.0217433231311022E-2</v>
      </c>
      <c r="F942" s="179">
        <f t="shared" si="611"/>
        <v>6.6243864859797316E-2</v>
      </c>
      <c r="G942" s="179">
        <f t="shared" si="611"/>
        <v>6.3135469081571166E-2</v>
      </c>
      <c r="H942" s="179">
        <f t="shared" si="611"/>
        <v>6.0945186273546954E-2</v>
      </c>
      <c r="I942" s="179">
        <f t="shared" si="611"/>
        <v>6.031343106013861E-2</v>
      </c>
      <c r="J942" s="179">
        <f t="shared" si="611"/>
        <v>6.1343930333131763E-2</v>
      </c>
      <c r="K942" s="179">
        <f t="shared" si="611"/>
        <v>6.2973864408305241E-2</v>
      </c>
      <c r="L942" s="179">
        <f t="shared" si="611"/>
        <v>6.0011629464551138E-2</v>
      </c>
      <c r="M942" s="179">
        <f t="shared" si="611"/>
        <v>6.4052222932700895E-2</v>
      </c>
      <c r="N942" s="179">
        <f t="shared" si="611"/>
        <v>7.3752561952402221E-2</v>
      </c>
      <c r="O942" s="179" t="e">
        <f t="shared" si="611"/>
        <v>#DIV/0!</v>
      </c>
      <c r="P942" s="179">
        <f t="shared" si="611"/>
        <v>6.0348357385439123E-2</v>
      </c>
      <c r="Q942" s="179">
        <f t="shared" si="611"/>
        <v>5.4031964846510024E-2</v>
      </c>
      <c r="R942" s="179">
        <f t="shared" si="611"/>
        <v>4.9791227962415342E-2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1.4325955284323266E-2</v>
      </c>
      <c r="F943" s="179">
        <f t="shared" si="611"/>
        <v>1.351521255657772E-2</v>
      </c>
      <c r="G943" s="179">
        <f t="shared" si="611"/>
        <v>1.2880863406605833E-2</v>
      </c>
      <c r="H943" s="179">
        <f t="shared" si="611"/>
        <v>1.2433345615923484E-2</v>
      </c>
      <c r="I943" s="179">
        <f t="shared" si="611"/>
        <v>1.2301967311417118E-2</v>
      </c>
      <c r="J943" s="179">
        <f t="shared" si="611"/>
        <v>1.2502021828822719E-2</v>
      </c>
      <c r="K943" s="179">
        <f t="shared" si="611"/>
        <v>1.2793578511709298E-2</v>
      </c>
      <c r="L943" s="179">
        <f t="shared" si="611"/>
        <v>1.2047332858055031E-2</v>
      </c>
      <c r="M943" s="179">
        <f t="shared" si="611"/>
        <v>1.2451441335822218E-2</v>
      </c>
      <c r="N943" s="179">
        <f t="shared" si="611"/>
        <v>1.4066064451417757E-2</v>
      </c>
      <c r="O943" s="179">
        <f t="shared" si="611"/>
        <v>1.5412032287565335E-2</v>
      </c>
      <c r="P943" s="179" t="e">
        <f t="shared" si="611"/>
        <v>#DIV/0!</v>
      </c>
      <c r="Q943" s="179">
        <f t="shared" si="611"/>
        <v>1.2641731428709028E-2</v>
      </c>
      <c r="R943" s="179">
        <f t="shared" si="611"/>
        <v>1.1127330465020418E-2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7.2638627235732537E-3</v>
      </c>
      <c r="F944" s="179">
        <f t="shared" si="611"/>
        <v>6.8527764276492742E-3</v>
      </c>
      <c r="G944" s="179">
        <f t="shared" si="611"/>
        <v>6.5311138066687742E-3</v>
      </c>
      <c r="H944" s="179">
        <f t="shared" si="611"/>
        <v>6.304121441540341E-3</v>
      </c>
      <c r="I944" s="179">
        <f t="shared" si="611"/>
        <v>6.2371934491967452E-3</v>
      </c>
      <c r="J944" s="179">
        <f t="shared" si="611"/>
        <v>6.3373409664653569E-3</v>
      </c>
      <c r="K944" s="179">
        <f t="shared" si="611"/>
        <v>6.4799467292333207E-3</v>
      </c>
      <c r="L944" s="179">
        <f t="shared" si="611"/>
        <v>6.0822874244734638E-3</v>
      </c>
      <c r="M944" s="179">
        <f t="shared" si="611"/>
        <v>6.2126562845515581E-3</v>
      </c>
      <c r="N944" s="179">
        <f t="shared" si="611"/>
        <v>6.7780058342173499E-3</v>
      </c>
      <c r="O944" s="179">
        <f t="shared" si="611"/>
        <v>7.2803810837306681E-3</v>
      </c>
      <c r="P944" s="179">
        <f t="shared" si="611"/>
        <v>7.9322034273260119E-3</v>
      </c>
      <c r="Q944" s="179" t="e">
        <f t="shared" si="611"/>
        <v>#DIV/0!</v>
      </c>
      <c r="R944" s="179">
        <f t="shared" si="611"/>
        <v>6.5089043962839443E-3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8.5" x14ac:dyDescent="0.4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6.6699969982241397E-2</v>
      </c>
      <c r="F1058" s="199">
        <f t="array" ref="F1058">IF(F33=MAX(IF(ISNUMBER($E$33:$DT$33),$E$33:$DT$33)),0,SUM(IF($D$805:$D$924&gt;=F33+1,IF($D$805:$D$924&lt;=MAX(IF(ISNUMBER($E$33:$DT$33),$E$33:$DT$33)),F$805:F$924))))</f>
        <v>4.5442214949090495E-2</v>
      </c>
      <c r="G1058" s="199">
        <f t="array" ref="G1058">IF(G33=MAX(IF(ISNUMBER($E$33:$DT$33),$E$33:$DT$33)),0,SUM(IF($D$805:$D$924&gt;=G33+1,IF($D$805:$D$924&lt;=MAX(IF(ISNUMBER($E$33:$DT$33),$E$33:$DT$33)),G$805:G$924))))</f>
        <v>3.0128769608611293E-2</v>
      </c>
      <c r="H1058" s="199">
        <f t="array" ref="H1058">IF(H33=MAX(IF(ISNUMBER($E$33:$DT$33),$E$33:$DT$33)),0,SUM(IF($D$805:$D$924&gt;=H33+1,IF($D$805:$D$924&lt;=MAX(IF(ISNUMBER($E$33:$DT$33),$E$33:$DT$33)),H$805:H$924))))</f>
        <v>1.7378363733670157E-2</v>
      </c>
      <c r="I1058" s="199">
        <f t="array" ref="I1058">IF(I33=MAX(IF(ISNUMBER($E$33:$DT$33),$E$33:$DT$33)),0,SUM(IF($D$805:$D$924&gt;=I33+1,IF($D$805:$D$924&lt;=MAX(IF(ISNUMBER($E$33:$DT$33),$E$33:$DT$33)),I$805:I$924))))</f>
        <v>1.0294702335418958E-2</v>
      </c>
      <c r="J1058" s="199">
        <f t="array" ref="J1058">IF(J33=MAX(IF(ISNUMBER($E$33:$DT$33),$E$33:$DT$33)),0,SUM(IF($D$805:$D$924&gt;=J33+1,IF($D$805:$D$924&lt;=MAX(IF(ISNUMBER($E$33:$DT$33),$E$33:$DT$33)),J$805:J$924))))</f>
        <v>1.1703598768888103E-2</v>
      </c>
      <c r="K1058" s="199">
        <f t="array" ref="K1058">IF(K33=MAX(IF(ISNUMBER($E$33:$DT$33),$E$33:$DT$33)),0,SUM(IF($D$805:$D$924&gt;=K33+1,IF($D$805:$D$924&lt;=MAX(IF(ISNUMBER($E$33:$DT$33),$E$33:$DT$33)),K$805:K$924))))</f>
        <v>2.0611031756760954E-2</v>
      </c>
      <c r="L1058" s="199">
        <f t="array" ref="L1058">IF(L33=MAX(IF(ISNUMBER($E$33:$DT$33),$E$33:$DT$33)),0,SUM(IF($D$805:$D$924&gt;=L33+1,IF($D$805:$D$924&lt;=MAX(IF(ISNUMBER($E$33:$DT$33),$E$33:$DT$33)),L$805:L$924))))</f>
        <v>1.9510966227258657E-2</v>
      </c>
      <c r="M1058" s="199">
        <f t="array" ref="M1058">IF(M33=MAX(IF(ISNUMBER($E$33:$DT$33),$E$33:$DT$33)),0,SUM(IF($D$805:$D$924&gt;=M33+1,IF($D$805:$D$924&lt;=MAX(IF(ISNUMBER($E$33:$DT$33),$E$33:$DT$33)),M$805:M$924))))</f>
        <v>4.4057474215871868E-3</v>
      </c>
      <c r="N1058" s="199">
        <f t="array" ref="N1058">IF(N33=MAX(IF(ISNUMBER($E$33:$DT$33),$E$33:$DT$33)),0,SUM(IF($D$805:$D$924&gt;=N33+1,IF($D$805:$D$924&lt;=MAX(IF(ISNUMBER($E$33:$DT$33),$E$33:$DT$33)),N$805:N$924))))</f>
        <v>1.8192472175689557E-3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8.5" x14ac:dyDescent="0.4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0.4351811857222847</v>
      </c>
      <c r="J1065" s="199">
        <f t="array" ref="J1065">IF(J32=MIN($E$12:$DT$12),0,SUM(IF($D$932:$D$1051&gt;=MIN($E$12:$DT$12),IF($D$932:$D$1051&lt;=J32-1,J$932:J$1051))))</f>
        <v>0.6570929068021254</v>
      </c>
      <c r="K1065" s="199">
        <f t="array" ref="K1065">IF(K32=MIN($E$12:$DT$12),0,SUM(IF($D$932:$D$1051&gt;=MIN($E$12:$DT$12),IF($D$932:$D$1051&lt;=K32-1,K$932:K$1051))))</f>
        <v>0.76286179892138795</v>
      </c>
      <c r="L1065" s="199">
        <f t="array" ref="L1065">IF(L32=MIN($E$12:$DT$12),0,SUM(IF($D$932:$D$1051&gt;=MIN($E$12:$DT$12),IF($D$932:$D$1051&lt;=L32-1,L$932:L$1051))))</f>
        <v>0.82758893044491311</v>
      </c>
      <c r="M1065" s="199">
        <f t="array" ref="M1065">IF(M32=MIN($E$12:$DT$12),0,SUM(IF($D$932:$D$1051&gt;=MIN($E$12:$DT$12),IF($D$932:$D$1051&lt;=M32-1,M$932:M$1051))))</f>
        <v>0.87841716055488672</v>
      </c>
      <c r="N1065" s="199">
        <f t="array" ref="N1065">IF(N32=MIN($E$12:$DT$12),0,SUM(IF($D$932:$D$1051&gt;=MIN($E$12:$DT$12),IF($D$932:$D$1051&lt;=N32-1,N$932:N$1051))))</f>
        <v>0.90727310356411561</v>
      </c>
      <c r="O1065" s="199">
        <f t="array" ref="O1065">IF(O32=MIN($E$12:$DT$12),0,SUM(IF($D$932:$D$1051&gt;=MIN($E$12:$DT$12),IF($D$932:$D$1051&lt;=O32-1,O$932:O$1051))))</f>
        <v>0.91503347602457208</v>
      </c>
      <c r="P1065" s="199">
        <f t="array" ref="P1065">IF(P32=MIN($E$12:$DT$12),0,SUM(IF($D$932:$D$1051&gt;=MIN($E$12:$DT$12),IF($D$932:$D$1051&lt;=P32-1,P$932:P$1051))))</f>
        <v>0.91696699568799089</v>
      </c>
      <c r="Q1065" s="199">
        <f t="array" ref="Q1065">IF(Q32=MIN($E$12:$DT$12),0,SUM(IF($D$932:$D$1051&gt;=MIN($E$12:$DT$12),IF($D$932:$D$1051&lt;=Q32-1,Q$932:Q$1051))))</f>
        <v>0.94744155920488415</v>
      </c>
      <c r="R1065" s="199">
        <f t="array" ref="R1065">IF(R32=MIN($E$12:$DT$12),0,SUM(IF($D$932:$D$1051&gt;=MIN($E$12:$DT$12),IF($D$932:$D$1051&lt;=R32-1,R$932:R$1051))))</f>
        <v>0.99458044547701485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8.5" x14ac:dyDescent="0.4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0.97860363960784214</v>
      </c>
      <c r="F1072" s="199">
        <f t="array" ref="F1072">(F$545)*SUM(IF($E$12:$DT$12&gt;=F32,IF($E$12:$DT$12&lt;=F33,$E$15:$DT$15)))</f>
        <v>1.0897814059720197</v>
      </c>
      <c r="G1072" s="199">
        <f t="array" ref="G1072">(G$545)*SUM(IF($E$12:$DT$12&gt;=G32,IF($E$12:$DT$12&lt;=G33,$E$15:$DT$15)))</f>
        <v>1.1472973050616164</v>
      </c>
      <c r="H1072" s="199">
        <f t="array" ref="H1072">(H$545)*SUM(IF($E$12:$DT$12&gt;=H32,IF($E$12:$DT$12&lt;=H33,$E$15:$DT$15)))</f>
        <v>1.1825410784730301</v>
      </c>
      <c r="I1072" s="199">
        <f t="array" ref="I1072">(I$545)*SUM(IF($E$12:$DT$12&gt;=I32,IF($E$12:$DT$12&lt;=I33,$E$15:$DT$15)))</f>
        <v>0.66719100502705042</v>
      </c>
      <c r="J1072" s="199">
        <f t="array" ref="J1072">(J$545)*SUM(IF($E$12:$DT$12&gt;=J32,IF($E$12:$DT$12&lt;=J33,$E$15:$DT$15)))</f>
        <v>0.39428713637246665</v>
      </c>
      <c r="K1072" s="199">
        <f t="array" ref="K1072">(K$545)*SUM(IF($E$12:$DT$12&gt;=K32,IF($E$12:$DT$12&lt;=K33,$E$15:$DT$15)))</f>
        <v>0.25262558247593159</v>
      </c>
      <c r="L1072" s="199">
        <f t="array" ref="L1072">(L$545)*SUM(IF($E$12:$DT$12&gt;=L32,IF($E$12:$DT$12&lt;=L33,$E$15:$DT$15)))</f>
        <v>0.17426826804762818</v>
      </c>
      <c r="M1072" s="199">
        <f t="array" ref="M1072">(M$545)*SUM(IF($E$12:$DT$12&gt;=M32,IF($E$12:$DT$12&lt;=M33,$E$15:$DT$15)))</f>
        <v>0.16333112456292323</v>
      </c>
      <c r="N1072" s="199">
        <f t="array" ref="N1072">(N$545)*SUM(IF($E$12:$DT$12&gt;=N32,IF($E$12:$DT$12&lt;=N33,$E$15:$DT$15)))</f>
        <v>0.1436466464672968</v>
      </c>
      <c r="O1072" s="199">
        <f t="array" ref="O1072">(O$545)*SUM(IF($E$12:$DT$12&gt;=O32,IF($E$12:$DT$12&lt;=O33,$E$15:$DT$15)))</f>
        <v>0.1355369042782896</v>
      </c>
      <c r="P1072" s="199">
        <f t="array" ref="P1072">(P$545)*SUM(IF($E$12:$DT$12&gt;=P32,IF($E$12:$DT$12&lt;=P33,$E$15:$DT$15)))</f>
        <v>0.12973767450695889</v>
      </c>
      <c r="Q1072" s="199">
        <f t="array" ref="Q1072">(Q$545)*SUM(IF($E$12:$DT$12&gt;=Q32,IF($E$12:$DT$12&lt;=Q33,$E$15:$DT$15)))</f>
        <v>8.9306266813764731E-2</v>
      </c>
      <c r="R1072" s="199">
        <f t="array" ref="R1072">(R$545)*SUM(IF($E$12:$DT$12&gt;=R32,IF($E$12:$DT$12&lt;=R33,$E$15:$DT$15)))</f>
        <v>2.1609580805600857E-2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5" x14ac:dyDescent="0.3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1.0453036095900836</v>
      </c>
      <c r="F1079" s="199">
        <f t="shared" si="705"/>
        <v>1.1352236209211102</v>
      </c>
      <c r="G1079" s="199">
        <f t="shared" si="705"/>
        <v>1.1774260746702276</v>
      </c>
      <c r="H1079" s="199">
        <f t="shared" si="705"/>
        <v>1.1999194422067003</v>
      </c>
      <c r="I1079" s="199">
        <f t="shared" si="705"/>
        <v>1.1126668930847541</v>
      </c>
      <c r="J1079" s="199">
        <f t="shared" si="705"/>
        <v>1.0630836419434802</v>
      </c>
      <c r="K1079" s="199">
        <f t="shared" si="705"/>
        <v>1.0360984131540805</v>
      </c>
      <c r="L1079" s="199">
        <f t="shared" si="705"/>
        <v>1.0213681647197999</v>
      </c>
      <c r="M1079" s="199">
        <f t="shared" si="705"/>
        <v>1.0461540325393972</v>
      </c>
      <c r="N1079" s="199">
        <f t="shared" si="705"/>
        <v>1.0527389972489813</v>
      </c>
      <c r="O1079" s="199">
        <f t="shared" si="705"/>
        <v>1.0505703803028617</v>
      </c>
      <c r="P1079" s="199">
        <f t="shared" si="705"/>
        <v>1.0467046701949498</v>
      </c>
      <c r="Q1079" s="199">
        <f t="shared" si="705"/>
        <v>1.0367478260186489</v>
      </c>
      <c r="R1079" s="199">
        <f t="shared" si="705"/>
        <v>1.0161900262826158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5" x14ac:dyDescent="0.3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5" x14ac:dyDescent="0.3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1.1999194422067003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0.16661071999886959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0.86443932411674351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0.13556067588325652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3.7731756962760869E-2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activeCell="E8" sqref="E8"/>
    </sheetView>
  </sheetViews>
  <sheetFormatPr defaultColWidth="11.453125" defaultRowHeight="12.5" x14ac:dyDescent="0.25"/>
  <sheetData>
    <row r="1" spans="1:9" ht="18" x14ac:dyDescent="0.4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5" x14ac:dyDescent="0.35">
      <c r="A2" s="39"/>
      <c r="B2" s="39"/>
      <c r="C2" s="39"/>
      <c r="D2" s="39"/>
      <c r="E2" s="39"/>
      <c r="F2" s="39"/>
      <c r="G2" s="39"/>
      <c r="H2" s="39"/>
      <c r="I2" s="39"/>
    </row>
    <row r="3" spans="1:9" ht="17.5" x14ac:dyDescent="0.3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5" x14ac:dyDescent="0.35">
      <c r="A4" s="39"/>
      <c r="B4" s="39"/>
      <c r="C4" s="39"/>
      <c r="D4" s="39"/>
      <c r="E4" s="39"/>
      <c r="F4" s="39"/>
      <c r="G4" s="39"/>
      <c r="H4" s="39"/>
      <c r="I4" s="39"/>
    </row>
    <row r="5" spans="1:9" ht="17.5" x14ac:dyDescent="0.35">
      <c r="A5" s="39"/>
      <c r="B5" s="39"/>
      <c r="C5" s="39"/>
      <c r="D5" s="39"/>
      <c r="E5" s="39"/>
      <c r="F5" s="39"/>
      <c r="G5" s="39"/>
      <c r="H5" s="39"/>
      <c r="I5" s="39"/>
    </row>
    <row r="6" spans="1:9" ht="17.5" x14ac:dyDescent="0.35">
      <c r="A6" s="39"/>
      <c r="B6" s="39"/>
      <c r="C6" s="39"/>
      <c r="D6" s="39"/>
      <c r="E6" s="39"/>
      <c r="F6" s="39"/>
      <c r="G6" s="39"/>
      <c r="H6" s="39"/>
      <c r="I6" s="39"/>
    </row>
    <row r="7" spans="1:9" ht="17.5" x14ac:dyDescent="0.35">
      <c r="A7" s="39"/>
      <c r="B7" s="39"/>
      <c r="C7" s="39"/>
      <c r="D7" s="39"/>
      <c r="E7" s="39"/>
      <c r="F7" s="39"/>
      <c r="G7" s="39"/>
      <c r="H7" s="39"/>
      <c r="I7" s="39"/>
    </row>
    <row r="8" spans="1:9" ht="17.5" x14ac:dyDescent="0.35">
      <c r="A8" s="39"/>
      <c r="B8" s="39"/>
      <c r="C8" s="39"/>
      <c r="D8" s="39"/>
      <c r="E8" s="39"/>
      <c r="F8" s="39"/>
      <c r="G8" s="39"/>
      <c r="H8" s="39"/>
      <c r="I8" s="39"/>
    </row>
    <row r="9" spans="1:9" ht="17.5" x14ac:dyDescent="0.35">
      <c r="A9" s="39"/>
      <c r="B9" s="39"/>
      <c r="C9" s="39"/>
      <c r="D9" s="39"/>
      <c r="E9" s="39"/>
      <c r="F9" s="39"/>
      <c r="G9" s="39"/>
      <c r="H9" s="39"/>
      <c r="I9" s="39"/>
    </row>
    <row r="10" spans="1:9" ht="17.5" x14ac:dyDescent="0.3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5" x14ac:dyDescent="0.3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5" x14ac:dyDescent="0.3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5" x14ac:dyDescent="0.3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5" x14ac:dyDescent="0.3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5" x14ac:dyDescent="0.3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5" x14ac:dyDescent="0.3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5" x14ac:dyDescent="0.3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5" x14ac:dyDescent="0.3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5" x14ac:dyDescent="0.3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5" x14ac:dyDescent="0.3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5" x14ac:dyDescent="0.3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5" x14ac:dyDescent="0.3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5" x14ac:dyDescent="0.3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5" x14ac:dyDescent="0.3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5" x14ac:dyDescent="0.3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5" x14ac:dyDescent="0.3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5" x14ac:dyDescent="0.3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5" x14ac:dyDescent="0.3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5" x14ac:dyDescent="0.3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5" x14ac:dyDescent="0.3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5" x14ac:dyDescent="0.3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5" x14ac:dyDescent="0.3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5" x14ac:dyDescent="0.3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5" x14ac:dyDescent="0.3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5" x14ac:dyDescent="0.3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5" x14ac:dyDescent="0.3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5" x14ac:dyDescent="0.3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2022-01-24T09:48:51Z</dcterms:modified>
</cp:coreProperties>
</file>