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wnloads\"/>
    </mc:Choice>
  </mc:AlternateContent>
  <xr:revisionPtr revIDLastSave="0" documentId="13_ncr:1_{72176F53-5B10-44E5-BE75-83F29238962F}" xr6:coauthVersionLast="47" xr6:coauthVersionMax="47" xr10:uidLastSave="{00000000-0000-0000-0000-000000000000}"/>
  <bookViews>
    <workbookView xWindow="-108" yWindow="-108" windowWidth="23256" windowHeight="12456" activeTab="2" xr2:uid="{B78DAB29-1672-4E68-9EB2-1DA32E2982B8}"/>
  </bookViews>
  <sheets>
    <sheet name="Atención" sheetId="1" r:id="rId1"/>
    <sheet name="Cognitivo" sheetId="2" r:id="rId2"/>
    <sheet name="Sensorial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3" l="1"/>
  <c r="B16" i="3"/>
  <c r="B28" i="3"/>
  <c r="B32" i="3"/>
  <c r="B24" i="3"/>
  <c r="B27" i="2"/>
  <c r="B23" i="2"/>
  <c r="B19" i="2"/>
  <c r="B35" i="2"/>
  <c r="B31" i="2"/>
  <c r="B39" i="2"/>
  <c r="B27" i="1"/>
  <c r="B23" i="1"/>
  <c r="B19" i="1"/>
  <c r="K9" i="3"/>
  <c r="K11" i="3" s="1"/>
  <c r="J9" i="3"/>
  <c r="J11" i="3" s="1"/>
  <c r="I9" i="3"/>
  <c r="I11" i="3" s="1"/>
  <c r="H9" i="3"/>
  <c r="H11" i="3" s="1"/>
  <c r="G9" i="3"/>
  <c r="G11" i="3" s="1"/>
  <c r="F9" i="3"/>
  <c r="F11" i="3" s="1"/>
  <c r="E9" i="3"/>
  <c r="E11" i="3" s="1"/>
  <c r="D9" i="3"/>
  <c r="D11" i="3" s="1"/>
  <c r="C9" i="3"/>
  <c r="C11" i="3" s="1"/>
  <c r="B9" i="3"/>
  <c r="B11" i="3" s="1"/>
  <c r="K8" i="3"/>
  <c r="K13" i="3" s="1"/>
  <c r="J8" i="3"/>
  <c r="I8" i="3"/>
  <c r="H8" i="3"/>
  <c r="H13" i="3" s="1"/>
  <c r="G8" i="3"/>
  <c r="G13" i="3" s="1"/>
  <c r="F8" i="3"/>
  <c r="F13" i="3" s="1"/>
  <c r="E8" i="3"/>
  <c r="D8" i="3"/>
  <c r="D13" i="3" s="1"/>
  <c r="C8" i="3"/>
  <c r="C13" i="3" s="1"/>
  <c r="B8" i="3"/>
  <c r="M9" i="2"/>
  <c r="M14" i="2" s="1"/>
  <c r="L9" i="2"/>
  <c r="L14" i="2" s="1"/>
  <c r="K9" i="2"/>
  <c r="K14" i="2" s="1"/>
  <c r="J9" i="2"/>
  <c r="J14" i="2" s="1"/>
  <c r="I9" i="2"/>
  <c r="I14" i="2" s="1"/>
  <c r="H9" i="2"/>
  <c r="H14" i="2" s="1"/>
  <c r="G9" i="2"/>
  <c r="G14" i="2" s="1"/>
  <c r="F9" i="2"/>
  <c r="F14" i="2" s="1"/>
  <c r="E9" i="2"/>
  <c r="E14" i="2" s="1"/>
  <c r="D9" i="2"/>
  <c r="D14" i="2" s="1"/>
  <c r="C9" i="2"/>
  <c r="C14" i="2" s="1"/>
  <c r="B9" i="2"/>
  <c r="B14" i="2" s="1"/>
  <c r="M8" i="2"/>
  <c r="M16" i="2" s="1"/>
  <c r="L8" i="2"/>
  <c r="K8" i="2"/>
  <c r="J8" i="2"/>
  <c r="I8" i="2"/>
  <c r="H8" i="2"/>
  <c r="H16" i="2" s="1"/>
  <c r="G8" i="2"/>
  <c r="F8" i="2"/>
  <c r="E8" i="2"/>
  <c r="D8" i="2"/>
  <c r="C8" i="2"/>
  <c r="B8" i="2"/>
  <c r="B9" i="1"/>
  <c r="B14" i="1" s="1"/>
  <c r="C9" i="1"/>
  <c r="C14" i="1" s="1"/>
  <c r="D9" i="1"/>
  <c r="D14" i="1" s="1"/>
  <c r="E9" i="1"/>
  <c r="E14" i="1" s="1"/>
  <c r="F9" i="1"/>
  <c r="F14" i="1" s="1"/>
  <c r="G9" i="1"/>
  <c r="G14" i="1" s="1"/>
  <c r="C8" i="1"/>
  <c r="D8" i="1"/>
  <c r="E8" i="1"/>
  <c r="F8" i="1"/>
  <c r="G8" i="1"/>
  <c r="B8" i="1"/>
  <c r="J16" i="2" l="1"/>
  <c r="E15" i="1"/>
  <c r="I15" i="2"/>
  <c r="B16" i="1"/>
  <c r="D12" i="3"/>
  <c r="E12" i="3"/>
  <c r="B16" i="2"/>
  <c r="E16" i="2"/>
  <c r="F15" i="2"/>
  <c r="G15" i="2"/>
  <c r="I13" i="3"/>
  <c r="B12" i="3"/>
  <c r="J13" i="3"/>
  <c r="E13" i="3"/>
  <c r="F12" i="3"/>
  <c r="G12" i="3"/>
  <c r="H12" i="3"/>
  <c r="B13" i="3"/>
  <c r="I12" i="3"/>
  <c r="J12" i="3"/>
  <c r="C12" i="3"/>
  <c r="K12" i="3"/>
  <c r="C16" i="2"/>
  <c r="K16" i="2"/>
  <c r="L15" i="2"/>
  <c r="D16" i="2"/>
  <c r="L16" i="2"/>
  <c r="D16" i="1"/>
  <c r="B15" i="2"/>
  <c r="J15" i="2"/>
  <c r="F16" i="2"/>
  <c r="H15" i="2"/>
  <c r="E16" i="1"/>
  <c r="C16" i="1"/>
  <c r="C15" i="2"/>
  <c r="K15" i="2"/>
  <c r="G16" i="2"/>
  <c r="D15" i="2"/>
  <c r="E15" i="2"/>
  <c r="M15" i="2"/>
  <c r="I16" i="2"/>
  <c r="G15" i="1"/>
  <c r="F15" i="1"/>
  <c r="D15" i="1"/>
  <c r="C15" i="1"/>
  <c r="G16" i="1"/>
  <c r="F16" i="1"/>
  <c r="B15" i="1"/>
</calcChain>
</file>

<file path=xl/sharedStrings.xml><?xml version="1.0" encoding="utf-8"?>
<sst xmlns="http://schemas.openxmlformats.org/spreadsheetml/2006/main" count="122" uniqueCount="34">
  <si>
    <t>No</t>
  </si>
  <si>
    <t>Alpha 1 min</t>
  </si>
  <si>
    <t>Alpha 2 min</t>
  </si>
  <si>
    <t>Beta 1 min</t>
  </si>
  <si>
    <t>Alpha 1 max</t>
  </si>
  <si>
    <t>Alpha 2 max</t>
  </si>
  <si>
    <t>Beta 1 max</t>
  </si>
  <si>
    <t>Promedio</t>
  </si>
  <si>
    <t>D.est</t>
  </si>
  <si>
    <t>Nvl Sig.</t>
  </si>
  <si>
    <t>TamMues.</t>
  </si>
  <si>
    <t xml:space="preserve">Int. Conf. </t>
  </si>
  <si>
    <t>Int. Conf. +</t>
  </si>
  <si>
    <t>Int. Conf. -</t>
  </si>
  <si>
    <t>Alpha 1 Normalizado</t>
  </si>
  <si>
    <t>MIN</t>
  </si>
  <si>
    <t>MAX</t>
  </si>
  <si>
    <t>Alpha 2 Normalizado</t>
  </si>
  <si>
    <t>Dato</t>
  </si>
  <si>
    <t>HZ</t>
  </si>
  <si>
    <t>Beta 1 Normalizado</t>
  </si>
  <si>
    <t>Theta min</t>
  </si>
  <si>
    <t>Gamma 1 min</t>
  </si>
  <si>
    <t>Gamma 2 min</t>
  </si>
  <si>
    <t>Beta 2 min</t>
  </si>
  <si>
    <t>Theta max</t>
  </si>
  <si>
    <t>Gamma 1 max</t>
  </si>
  <si>
    <t>Gamma 2 max</t>
  </si>
  <si>
    <t>Beta 2 max</t>
  </si>
  <si>
    <t>Int. Conf.</t>
  </si>
  <si>
    <t>Theta Normalizado</t>
  </si>
  <si>
    <t>Gamma 1 Normalizado</t>
  </si>
  <si>
    <t>Gamma 2 Normalizado</t>
  </si>
  <si>
    <t>Beta 2 Normalizado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</si>
</sst>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nherit"/>
    </font>
    <font>
      <sz val="10"/>
      <name val="Inherit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 wrapText="1"/>
    </xf>
    <xf numFmtId="2" fontId="0" fillId="0" borderId="0" xfId="0" applyNumberFormat="1"/>
    <xf numFmtId="1" fontId="0" fillId="0" borderId="4" xfId="0" applyNumberFormat="1" applyBorder="1" applyAlignment="1">
      <alignment vertical="center" wrapText="1"/>
    </xf>
    <xf numFmtId="1" fontId="1" fillId="0" borderId="4" xfId="0" applyNumberFormat="1" applyFont="1" applyBorder="1"/>
    <xf numFmtId="1" fontId="3" fillId="0" borderId="4" xfId="0" applyNumberFormat="1" applyFont="1" applyBorder="1" applyAlignment="1">
      <alignment vertical="center" wrapText="1"/>
    </xf>
    <xf numFmtId="1" fontId="2" fillId="0" borderId="4" xfId="0" applyNumberFormat="1" applyFont="1" applyBorder="1" applyAlignment="1">
      <alignment vertical="center" wrapText="1"/>
    </xf>
    <xf numFmtId="1" fontId="0" fillId="0" borderId="4" xfId="0" applyNumberFormat="1" applyBorder="1"/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/>
    <xf numFmtId="1" fontId="2" fillId="0" borderId="9" xfId="0" applyNumberFormat="1" applyFont="1" applyBorder="1" applyAlignment="1">
      <alignment vertical="center" wrapText="1"/>
    </xf>
    <xf numFmtId="1" fontId="0" fillId="0" borderId="11" xfId="0" applyNumberFormat="1" applyBorder="1" applyAlignment="1">
      <alignment vertical="center" wrapText="1"/>
    </xf>
    <xf numFmtId="1" fontId="0" fillId="0" borderId="12" xfId="0" applyNumberFormat="1" applyBorder="1" applyAlignment="1">
      <alignment vertical="center" wrapText="1"/>
    </xf>
    <xf numFmtId="1" fontId="0" fillId="0" borderId="0" xfId="0" applyNumberFormat="1" applyAlignment="1">
      <alignment vertical="center" wrapText="1"/>
    </xf>
    <xf numFmtId="1" fontId="0" fillId="0" borderId="10" xfId="0" applyNumberForma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2" fontId="0" fillId="0" borderId="3" xfId="0" applyNumberFormat="1" applyBorder="1"/>
    <xf numFmtId="1" fontId="2" fillId="0" borderId="0" xfId="0" applyNumberFormat="1" applyFont="1" applyAlignment="1">
      <alignment vertical="center" wrapText="1"/>
    </xf>
    <xf numFmtId="1" fontId="0" fillId="0" borderId="0" xfId="0" applyNumberFormat="1"/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14" xfId="0" applyNumberFormat="1" applyBorder="1" applyAlignment="1">
      <alignment vertical="center" wrapText="1"/>
    </xf>
    <xf numFmtId="1" fontId="3" fillId="0" borderId="14" xfId="0" applyNumberFormat="1" applyFont="1" applyBorder="1" applyAlignment="1">
      <alignment vertical="center" wrapText="1"/>
    </xf>
    <xf numFmtId="1" fontId="2" fillId="0" borderId="14" xfId="0" applyNumberFormat="1" applyFont="1" applyBorder="1" applyAlignment="1">
      <alignment vertical="center" wrapText="1"/>
    </xf>
    <xf numFmtId="2" fontId="0" fillId="0" borderId="16" xfId="0" applyNumberFormat="1" applyBorder="1" applyAlignment="1">
      <alignment vertical="center" wrapText="1"/>
    </xf>
    <xf numFmtId="1" fontId="0" fillId="0" borderId="19" xfId="0" applyNumberFormat="1" applyBorder="1" applyAlignment="1">
      <alignment vertical="center" wrapText="1"/>
    </xf>
    <xf numFmtId="1" fontId="0" fillId="0" borderId="20" xfId="0" applyNumberFormat="1" applyBorder="1" applyAlignment="1">
      <alignment vertical="center" wrapText="1"/>
    </xf>
  </cellXfs>
  <cellStyles count="1">
    <cellStyle name="Normal" xfId="0" builtinId="0"/>
  </cellStyles>
  <dxfs count="44"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Inherit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Inherit"/>
        <scheme val="none"/>
      </font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Inherit"/>
        <scheme val="none"/>
      </font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Inherit"/>
        <scheme val="none"/>
      </font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Inherit"/>
        <scheme val="none"/>
      </font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Inherit"/>
        <scheme val="none"/>
      </font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Inherit"/>
        <scheme val="none"/>
      </font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Inherit"/>
        <scheme val="none"/>
      </font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Inherit"/>
        <scheme val="none"/>
      </font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Inherit"/>
        <scheme val="none"/>
      </font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Inherit"/>
        <scheme val="none"/>
      </font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Inherit"/>
        <scheme val="none"/>
      </font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7F262-E223-47F4-8685-9C6B19CF88AE}" name="Tabla2" displayName="Tabla2" ref="A1:G8" totalsRowShown="0" headerRowDxfId="43" dataDxfId="41" headerRowBorderDxfId="42" tableBorderDxfId="40" totalsRowBorderDxfId="39">
  <autoFilter ref="A1:G8" xr:uid="{E8A7F262-E223-47F4-8685-9C6B19CF88AE}"/>
  <tableColumns count="7">
    <tableColumn id="1" xr3:uid="{6EF9E19E-C5D6-4869-A38C-2384CF8EB239}" name="No" dataDxfId="38"/>
    <tableColumn id="2" xr3:uid="{9D74DE6B-A5E2-4838-901F-595A619974B4}" name="Alpha 1 min" dataDxfId="37"/>
    <tableColumn id="3" xr3:uid="{E9B8EFE4-BC96-4AD5-A31E-D81F2B32BE69}" name="Alpha 2 min" dataDxfId="36"/>
    <tableColumn id="4" xr3:uid="{17D63FC1-E07E-4903-B621-C07CD52BCEB6}" name="Beta 1 min" dataDxfId="35"/>
    <tableColumn id="5" xr3:uid="{4E7344D5-D1E2-4E22-9E85-6C1F2052062A}" name="Alpha 1 max" dataDxfId="34"/>
    <tableColumn id="6" xr3:uid="{6EDD55F4-9B91-48C9-8681-DF443DB95521}" name="Alpha 2 max" dataDxfId="33"/>
    <tableColumn id="7" xr3:uid="{FE1BEB9B-187E-4D1F-A62C-807587686D8C}" name="Beta 1 max" dataDxfId="32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2BDE406-F08E-4555-ACC0-B17880CFD480}" name="Tabla3915" displayName="Tabla3915" ref="A30:C32" totalsRowShown="0">
  <autoFilter ref="A30:C32" xr:uid="{12BDE406-F08E-4555-ACC0-B17880CFD480}"/>
  <tableColumns count="3">
    <tableColumn id="1" xr3:uid="{7DED159B-382E-4BF6-832B-79DE62A7053E}" name="Gamma 1 Normalizado" dataDxfId="6"/>
    <tableColumn id="2" xr3:uid="{5DB75E52-9FDC-48DC-9A68-0CEA97164AD6}" name="MIN"/>
    <tableColumn id="3" xr3:uid="{98FB89C0-DFAD-4D79-BF13-7D68EA54E185}" name="MAX"/>
  </tableColumns>
  <tableStyleInfo name="TableStyleLight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E1898B1-DC9C-4892-811D-96A167266AB2}" name="Tabla41016" displayName="Tabla41016" ref="A34:C36" totalsRowShown="0">
  <autoFilter ref="A34:C36" xr:uid="{9E1898B1-DC9C-4892-811D-96A167266AB2}"/>
  <tableColumns count="3">
    <tableColumn id="1" xr3:uid="{9C21D969-98FE-403A-B359-BD9B2307BF64}" name="Gamma 2 Normalizado" dataDxfId="5"/>
    <tableColumn id="2" xr3:uid="{31F66CAD-981A-41F7-BEDB-7C56472A9E61}" name="MIN"/>
    <tableColumn id="3" xr3:uid="{1AED9401-262E-46AF-A772-70A2ADB437DD}" name="MAX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2EEB4D0-6CBE-44D8-A49F-5987F3539669}" name="Tabla41017" displayName="Tabla41017" ref="A15:C17" totalsRowShown="0">
  <autoFilter ref="A15:C17" xr:uid="{32EEB4D0-6CBE-44D8-A49F-5987F3539669}"/>
  <tableColumns count="3">
    <tableColumn id="1" xr3:uid="{26C5A8DD-0D86-4D6D-900F-F039982940D1}" name="Alpha 2 Normalizado" dataDxfId="4"/>
    <tableColumn id="2" xr3:uid="{C79E7304-8ADE-4B44-8974-B27C9DD184DD}" name="MIN"/>
    <tableColumn id="3" xr3:uid="{D6526A73-01B6-4F03-8501-69D4CA30593E}" name="MAX"/>
  </tableColumns>
  <tableStyleInfo name="TableStyleLight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F14E07F-6651-4766-A8D8-BB7A4222DBDA}" name="Tabla361118" displayName="Tabla361118" ref="A31:C33" totalsRowShown="0">
  <autoFilter ref="A31:C33" xr:uid="{DF14E07F-6651-4766-A8D8-BB7A4222DBDA}"/>
  <tableColumns count="3">
    <tableColumn id="1" xr3:uid="{320FEB7F-5C78-42D9-8B1B-C0908AD6825E}" name="Beta 2 Normalizado" dataDxfId="3"/>
    <tableColumn id="2" xr3:uid="{818D5622-ADC9-44A9-9344-30B4BFD70431}" name="MIN"/>
    <tableColumn id="3" xr3:uid="{A2DEB263-025E-4476-A82A-04BD0B35B0A6}" name="MAX"/>
  </tableColumns>
  <tableStyleInfo name="TableStyleLight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E6325C0-FA18-4599-A7D1-8FF47B96D90D}" name="Tabla391519" displayName="Tabla391519" ref="A19:C21" totalsRowShown="0">
  <autoFilter ref="A19:C21" xr:uid="{AE6325C0-FA18-4599-A7D1-8FF47B96D90D}"/>
  <tableColumns count="3">
    <tableColumn id="1" xr3:uid="{B99B714E-99B5-418A-BDC9-72F30BF88AFE}" name="Gamma 1 Normalizado" dataDxfId="2"/>
    <tableColumn id="2" xr3:uid="{0D1D4D5D-89F7-41AA-BFF2-CB82BDD26332}" name="MIN"/>
    <tableColumn id="3" xr3:uid="{3736B8CB-BF0A-4724-BABC-AF6D4AD3F135}" name="MAX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720E388-8873-4785-8269-56E6844DC39B}" name="Tabla4101620" displayName="Tabla4101620" ref="A23:C25" totalsRowShown="0">
  <autoFilter ref="A23:C25" xr:uid="{5720E388-8873-4785-8269-56E6844DC39B}"/>
  <tableColumns count="3">
    <tableColumn id="1" xr3:uid="{19AD1B9F-B237-4ACB-A1E1-FA169CACFF2A}" name="Gamma 2 Normalizado" dataDxfId="1"/>
    <tableColumn id="2" xr3:uid="{C66A3A6D-87D5-48EB-9E7A-4D2D9F21C43E}" name="MIN"/>
    <tableColumn id="3" xr3:uid="{C0323D6E-1D02-4DE5-A0E9-D222C6AE7D82}" name="MAX"/>
  </tableColumns>
  <tableStyleInfo name="TableStyleLight3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A4A92DF-8F4C-4ABC-9755-C75123BA8C3B}" name="Tabla36111821" displayName="Tabla36111821" ref="A27:C29" totalsRowShown="0">
  <autoFilter ref="A27:C29" xr:uid="{4A4A92DF-8F4C-4ABC-9755-C75123BA8C3B}"/>
  <tableColumns count="3">
    <tableColumn id="1" xr3:uid="{76CBE679-BBD2-43F0-8308-7B8A90D003F8}" name="Beta 1 Normalizado" dataDxfId="0"/>
    <tableColumn id="2" xr3:uid="{E1AEC77E-1554-468A-8B8E-6E3305FED714}" name="MIN"/>
    <tableColumn id="3" xr3:uid="{9EE23B69-38D7-4169-9D0B-D64877C35305}" name="MAX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71DA24-6AA4-4568-8AC1-D5DAB68DF1CC}" name="Tabla3" displayName="Tabla3" ref="A18:C20" totalsRowShown="0">
  <autoFilter ref="A18:C20" xr:uid="{C971DA24-6AA4-4568-8AC1-D5DAB68DF1CC}"/>
  <tableColumns count="3">
    <tableColumn id="1" xr3:uid="{11DC4C36-43FE-422C-B0FA-7F661CA9D185}" name="Alpha 1 Normalizado" dataDxfId="31"/>
    <tableColumn id="2" xr3:uid="{76FBFE61-5FC2-4528-B8E1-E3F265CB9D39}" name="MIN"/>
    <tableColumn id="3" xr3:uid="{A1D81AD5-BCB1-43E8-83C7-F5071CA3B7EA}" name="MAX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CAA4B-3F04-494A-AA29-7BBD44493AAE}" name="Tabla4" displayName="Tabla4" ref="A22:C24" totalsRowShown="0">
  <autoFilter ref="A22:C24" xr:uid="{20ACAA4B-3F04-494A-AA29-7BBD44493AAE}"/>
  <tableColumns count="3">
    <tableColumn id="1" xr3:uid="{626CB87B-D2FD-45C5-8D2E-D3F21B41884A}" name="Alpha 2 Normalizado" dataDxfId="30"/>
    <tableColumn id="2" xr3:uid="{3C16ADAA-AB03-450D-96A7-0B697AE6132E}" name="MIN"/>
    <tableColumn id="3" xr3:uid="{B0E11DCA-937B-4AEE-A6B5-61CC949EA5AB}" name="MAX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D755248-8D20-472E-81CA-6F56ECF781EE}" name="Tabla36" displayName="Tabla36" ref="A26:C28" totalsRowShown="0">
  <autoFilter ref="A26:C28" xr:uid="{1D755248-8D20-472E-81CA-6F56ECF781EE}"/>
  <tableColumns count="3">
    <tableColumn id="1" xr3:uid="{17F71374-3183-4506-9591-E76DBB19A8A4}" name="Beta 1 Normalizado" dataDxfId="29"/>
    <tableColumn id="2" xr3:uid="{2894471E-C18C-46DE-A4ED-EDA5E3870934}" name="MIN"/>
    <tableColumn id="3" xr3:uid="{C6B89700-9A3F-49B2-8672-6D168AB48B46}" name="MAX"/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31AA116-2701-4271-AF80-2CB252419B64}" name="Table7" displayName="Table7" ref="A1:M8" totalsRowShown="0" headerRowDxfId="11" dataDxfId="12" headerRowBorderDxfId="27" tableBorderDxfId="28" totalsRowBorderDxfId="26">
  <autoFilter ref="A1:M8" xr:uid="{F31AA116-2701-4271-AF80-2CB252419B64}"/>
  <tableColumns count="13">
    <tableColumn id="1" xr3:uid="{5118CCD0-6D6D-46B5-909C-C289ACF0392D}" name="No" dataDxfId="25"/>
    <tableColumn id="2" xr3:uid="{E9C07711-2DCB-4B3B-9946-9E454D22D87C}" name="Theta min" dataDxfId="24"/>
    <tableColumn id="3" xr3:uid="{B60D21B1-F52A-4EE8-9F99-31DB9A05027F}" name="Alpha 1 min" dataDxfId="23"/>
    <tableColumn id="4" xr3:uid="{BE617F77-E8A9-475D-B272-6C4E16DF8A47}" name="Alpha 2 min" dataDxfId="22"/>
    <tableColumn id="5" xr3:uid="{2862B8D9-9A93-4E64-BB46-E4AEF58939C1}" name="Gamma 1 min" dataDxfId="21"/>
    <tableColumn id="6" xr3:uid="{E61A9E54-8AD5-4934-8006-9FBBA221EE03}" name="Gamma 2 min" dataDxfId="20"/>
    <tableColumn id="7" xr3:uid="{D7ED7D13-4EF4-44DE-BE54-2AA9CF744F01}" name="Beta 2 min" dataDxfId="19"/>
    <tableColumn id="8" xr3:uid="{FD80BF21-3405-4390-BCD5-D01A7D345C22}" name="Theta max" dataDxfId="18"/>
    <tableColumn id="9" xr3:uid="{11AACEEB-3C2E-451E-AE26-FF92DFAE9149}" name="Alpha 1 max" dataDxfId="17"/>
    <tableColumn id="10" xr3:uid="{1B2D89E6-ECC9-44BF-A3A6-8D2BD393EF6A}" name="Alpha 2 max" dataDxfId="16"/>
    <tableColumn id="11" xr3:uid="{A7509707-8BE7-4F7E-B5AF-A5C39CCB95F3}" name="Gamma 1 max" dataDxfId="15"/>
    <tableColumn id="12" xr3:uid="{9C9C49D9-FB8D-4873-B250-5FEA07065A8A}" name="Gamma 2 max" dataDxfId="14"/>
    <tableColumn id="13" xr3:uid="{FC670A96-AD75-4124-9B2C-B1299F6372FA}" name="Beta 2 max" dataDxfId="13"/>
  </tableColumns>
  <tableStyleInfo name="TableStyleMedium2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46BF0D7-7FC1-4EF7-B9F1-8940AA68550C}" name="Tabla39" displayName="Tabla39" ref="A22:C24" totalsRowShown="0">
  <autoFilter ref="A22:C24" xr:uid="{246BF0D7-7FC1-4EF7-B9F1-8940AA68550C}"/>
  <tableColumns count="3">
    <tableColumn id="1" xr3:uid="{83FF50E7-5A3D-45B0-B80D-01B697CD0F82}" name="Alpha 1 Normalizado" dataDxfId="10"/>
    <tableColumn id="2" xr3:uid="{65B74FD5-E719-47EB-A21B-EBBD19700A03}" name="MIN"/>
    <tableColumn id="3" xr3:uid="{44C43AB0-1FBC-4DB9-B210-B6CD34E0A0A6}" name="MAX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5468675-B403-4E3D-898D-163ACEAF6890}" name="Tabla410" displayName="Tabla410" ref="A26:C28" totalsRowShown="0">
  <autoFilter ref="A26:C28" xr:uid="{C5468675-B403-4E3D-898D-163ACEAF6890}"/>
  <tableColumns count="3">
    <tableColumn id="1" xr3:uid="{151D3AE9-185B-4186-8C3C-961E6EE082BA}" name="Alpha 2 Normalizado" dataDxfId="9"/>
    <tableColumn id="2" xr3:uid="{65740B7F-54B8-46F2-BA31-CD9A44401BE3}" name="MIN"/>
    <tableColumn id="3" xr3:uid="{6C9922B2-0893-41BE-920C-124134BF7241}" name="MAX"/>
  </tableColumns>
  <tableStyleInfo name="TableStyleLight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7FFEE01-8CDA-4897-A48C-DEC51978F9E1}" name="Tabla3912" displayName="Tabla3912" ref="A18:C20" totalsRowShown="0">
  <autoFilter ref="A18:C20" xr:uid="{D7FFEE01-8CDA-4897-A48C-DEC51978F9E1}"/>
  <tableColumns count="3">
    <tableColumn id="1" xr3:uid="{FEB8B3F7-19FC-44A6-9AE4-60769F387B2A}" name="Theta Normalizado" dataDxfId="7"/>
    <tableColumn id="2" xr3:uid="{12225E78-8DAE-46D0-B621-5847E4047F71}" name="MIN"/>
    <tableColumn id="3" xr3:uid="{28F1C3ED-0143-4073-9196-BF34D05F0BDB}" name="MAX"/>
  </tableColumns>
  <tableStyleInfo name="TableStyleLight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A555680-F21C-40EC-B4DA-AB88DF75E65F}" name="Tabla3611" displayName="Tabla3611" ref="A38:C40" totalsRowShown="0">
  <autoFilter ref="A38:C40" xr:uid="{4A555680-F21C-40EC-B4DA-AB88DF75E65F}"/>
  <tableColumns count="3">
    <tableColumn id="1" xr3:uid="{A3CEA8EC-830F-4AFA-ACFE-ED21ED41C689}" name="Beta 2 Normalizado" dataDxfId="8"/>
    <tableColumn id="2" xr3:uid="{F91CF12D-73FB-481E-AFC6-9E161554F8D8}" name="MIN"/>
    <tableColumn id="3" xr3:uid="{CE870D04-DE73-44F7-A717-B7DC5646854D}" name="MAX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FFEC7-807E-4CED-A2D3-F0B9B28E4586}">
  <dimension ref="A1:V28"/>
  <sheetViews>
    <sheetView topLeftCell="A4" zoomScaleNormal="100" workbookViewId="0">
      <selection activeCell="D23" sqref="D23"/>
    </sheetView>
  </sheetViews>
  <sheetFormatPr defaultColWidth="9.109375" defaultRowHeight="14.4"/>
  <cols>
    <col min="1" max="1" width="23.5546875" customWidth="1"/>
    <col min="2" max="2" width="21.44140625" customWidth="1"/>
    <col min="3" max="3" width="23.88671875" customWidth="1"/>
    <col min="4" max="4" width="22.77734375" customWidth="1"/>
    <col min="5" max="5" width="22.33203125" customWidth="1"/>
    <col min="6" max="6" width="20.109375" customWidth="1"/>
    <col min="7" max="7" width="18.6640625" customWidth="1"/>
    <col min="10" max="10" width="9.109375" style="2" customWidth="1"/>
    <col min="11" max="11" width="10.109375" bestFit="1" customWidth="1"/>
    <col min="12" max="12" width="7" customWidth="1"/>
    <col min="13" max="13" width="7.109375" customWidth="1"/>
    <col min="14" max="14" width="7.33203125" customWidth="1"/>
    <col min="15" max="15" width="6.5546875" bestFit="1" customWidth="1"/>
    <col min="16" max="16" width="10.5546875" bestFit="1" customWidth="1"/>
    <col min="17" max="21" width="9.5546875" bestFit="1" customWidth="1"/>
    <col min="24" max="24" width="7.33203125" customWidth="1"/>
    <col min="25" max="25" width="12" bestFit="1" customWidth="1"/>
    <col min="26" max="26" width="6" customWidth="1"/>
    <col min="27" max="27" width="7.109375" customWidth="1"/>
    <col min="28" max="28" width="8.6640625" customWidth="1"/>
    <col min="29" max="29" width="9.109375" customWidth="1"/>
    <col min="30" max="30" width="8" customWidth="1"/>
    <col min="31" max="31" width="7.44140625" customWidth="1"/>
    <col min="32" max="32" width="9" customWidth="1"/>
    <col min="33" max="33" width="8.88671875" customWidth="1"/>
  </cols>
  <sheetData>
    <row r="1" spans="1:22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8" t="s">
        <v>6</v>
      </c>
    </row>
    <row r="2" spans="1:22">
      <c r="A2" s="24">
        <v>1</v>
      </c>
      <c r="B2" s="8">
        <v>329</v>
      </c>
      <c r="C2" s="8">
        <v>331</v>
      </c>
      <c r="D2" s="8">
        <v>566</v>
      </c>
      <c r="E2" s="8">
        <v>434464</v>
      </c>
      <c r="F2" s="8">
        <v>743346</v>
      </c>
      <c r="G2" s="25">
        <v>294530</v>
      </c>
    </row>
    <row r="3" spans="1:22">
      <c r="A3" s="24">
        <v>2</v>
      </c>
      <c r="B3" s="8">
        <v>295</v>
      </c>
      <c r="C3" s="8">
        <v>411</v>
      </c>
      <c r="D3" s="8">
        <v>468</v>
      </c>
      <c r="E3" s="8">
        <v>508079</v>
      </c>
      <c r="F3" s="8">
        <v>357950</v>
      </c>
      <c r="G3" s="25">
        <v>99050</v>
      </c>
    </row>
    <row r="4" spans="1:22">
      <c r="A4" s="24">
        <v>3</v>
      </c>
      <c r="B4" s="8">
        <v>161</v>
      </c>
      <c r="C4" s="8">
        <v>275</v>
      </c>
      <c r="D4" s="8">
        <v>856</v>
      </c>
      <c r="E4" s="8">
        <v>221500</v>
      </c>
      <c r="F4" s="8">
        <v>324678</v>
      </c>
      <c r="G4" s="25">
        <v>351580</v>
      </c>
    </row>
    <row r="5" spans="1:22">
      <c r="A5" s="24">
        <v>4</v>
      </c>
      <c r="B5" s="8">
        <v>327</v>
      </c>
      <c r="C5" s="8">
        <v>1734</v>
      </c>
      <c r="D5" s="8">
        <v>759</v>
      </c>
      <c r="E5" s="8">
        <v>314201</v>
      </c>
      <c r="F5" s="8">
        <v>246411</v>
      </c>
      <c r="G5" s="25">
        <v>319117</v>
      </c>
    </row>
    <row r="6" spans="1:22">
      <c r="A6" s="24">
        <v>5</v>
      </c>
      <c r="B6" s="8">
        <v>518</v>
      </c>
      <c r="C6" s="8">
        <v>584</v>
      </c>
      <c r="D6" s="8">
        <v>828</v>
      </c>
      <c r="E6" s="8">
        <v>267121</v>
      </c>
      <c r="F6" s="8">
        <v>151701</v>
      </c>
      <c r="G6" s="25">
        <v>139515</v>
      </c>
    </row>
    <row r="7" spans="1:22">
      <c r="A7" s="24">
        <v>6</v>
      </c>
      <c r="B7" s="8">
        <v>312</v>
      </c>
      <c r="C7" s="8">
        <v>601</v>
      </c>
      <c r="D7" s="8">
        <v>475</v>
      </c>
      <c r="E7" s="8">
        <v>204734</v>
      </c>
      <c r="F7" s="8">
        <v>227966</v>
      </c>
      <c r="G7" s="25">
        <v>121488</v>
      </c>
    </row>
    <row r="8" spans="1:22" ht="15" thickBot="1">
      <c r="A8" s="29" t="s">
        <v>7</v>
      </c>
      <c r="B8" s="30">
        <f t="shared" ref="B8:G8" si="0">AVERAGE(B2:B7)</f>
        <v>323.66666666666669</v>
      </c>
      <c r="C8" s="30">
        <f t="shared" si="0"/>
        <v>656</v>
      </c>
      <c r="D8" s="30">
        <f t="shared" si="0"/>
        <v>658.66666666666663</v>
      </c>
      <c r="E8" s="30">
        <f t="shared" si="0"/>
        <v>325016.5</v>
      </c>
      <c r="F8" s="30">
        <f t="shared" si="0"/>
        <v>342008.66666666669</v>
      </c>
      <c r="G8" s="31">
        <f t="shared" si="0"/>
        <v>220880</v>
      </c>
      <c r="H8" s="1"/>
      <c r="V8" s="16"/>
    </row>
    <row r="9" spans="1:22" ht="15" thickBot="1">
      <c r="A9" s="18" t="s">
        <v>8</v>
      </c>
      <c r="B9" s="19">
        <f t="shared" ref="B9:G9" si="1">STDEV(B2:B7)</f>
        <v>114.21325083661122</v>
      </c>
      <c r="C9" s="19">
        <f t="shared" si="1"/>
        <v>544.2617017575277</v>
      </c>
      <c r="D9" s="19">
        <f t="shared" si="1"/>
        <v>176.83627078930019</v>
      </c>
      <c r="E9" s="19">
        <f t="shared" si="1"/>
        <v>121772.77503736211</v>
      </c>
      <c r="F9" s="19">
        <f t="shared" si="1"/>
        <v>209755.94624578985</v>
      </c>
      <c r="G9" s="20">
        <f t="shared" si="1"/>
        <v>112693.30278060006</v>
      </c>
    </row>
    <row r="11" spans="1:22">
      <c r="A11" t="s">
        <v>10</v>
      </c>
      <c r="B11" s="1">
        <v>6</v>
      </c>
    </row>
    <row r="12" spans="1:22">
      <c r="A12" t="s">
        <v>9</v>
      </c>
      <c r="B12" s="1">
        <v>0.05</v>
      </c>
    </row>
    <row r="14" spans="1:22">
      <c r="A14" s="1" t="s">
        <v>11</v>
      </c>
      <c r="B14">
        <f>CONFIDENCE($B12,B9,$B11)</f>
        <v>91.387954922664093</v>
      </c>
      <c r="C14">
        <f>CONFIDENCE($B12,C9,$B11)</f>
        <v>435.49205982678762</v>
      </c>
      <c r="D14">
        <f>CONFIDENCE($B12,D9,$B11)</f>
        <v>141.49588620591342</v>
      </c>
      <c r="E14">
        <f>CONFIDENCE($B12,E9,$B11)</f>
        <v>97436.722923176669</v>
      </c>
      <c r="F14">
        <f>CONFIDENCE($B12,F9,$B11)</f>
        <v>167836.62858606153</v>
      </c>
      <c r="G14">
        <f>CONFIDENCE($B12,G9,$B11)</f>
        <v>90171.765527737836</v>
      </c>
    </row>
    <row r="15" spans="1:22">
      <c r="A15" s="1" t="s">
        <v>12</v>
      </c>
      <c r="B15">
        <f>B8+B14</f>
        <v>415.05462158933079</v>
      </c>
      <c r="C15">
        <f>C8+C14</f>
        <v>1091.4920598267877</v>
      </c>
      <c r="D15">
        <f>D8+D14</f>
        <v>800.16255287258002</v>
      </c>
      <c r="E15">
        <f>E8+E14</f>
        <v>422453.22292317665</v>
      </c>
      <c r="F15">
        <f>F8+F14</f>
        <v>509845.29525272822</v>
      </c>
      <c r="G15">
        <f>G8+G14</f>
        <v>311051.76552773785</v>
      </c>
    </row>
    <row r="16" spans="1:22">
      <c r="A16" s="1" t="s">
        <v>13</v>
      </c>
      <c r="B16">
        <f>B8-B14</f>
        <v>232.27871174400258</v>
      </c>
      <c r="C16">
        <f>C8-C14</f>
        <v>220.50794017321238</v>
      </c>
      <c r="D16">
        <f>D8-D14</f>
        <v>517.17078046075324</v>
      </c>
      <c r="E16">
        <f>E8-E14</f>
        <v>227579.77707682335</v>
      </c>
      <c r="F16">
        <f>F8-F14</f>
        <v>174172.03808060515</v>
      </c>
      <c r="G16">
        <f>G8-G14</f>
        <v>130708.23447226216</v>
      </c>
    </row>
    <row r="18" spans="1:3">
      <c r="A18" s="1" t="s">
        <v>14</v>
      </c>
      <c r="B18" s="32" t="s">
        <v>15</v>
      </c>
      <c r="C18" s="32" t="s">
        <v>16</v>
      </c>
    </row>
    <row r="19" spans="1:3">
      <c r="A19" s="1" t="s">
        <v>18</v>
      </c>
      <c r="B19" s="33">
        <f>(Tabla3[[#This Row],[MAX]]*0.5)/C20</f>
        <v>23469.623494444444</v>
      </c>
      <c r="C19" s="33">
        <v>422453.22289999999</v>
      </c>
    </row>
    <row r="20" spans="1:3">
      <c r="A20" s="1" t="s">
        <v>19</v>
      </c>
      <c r="B20" s="23">
        <v>8</v>
      </c>
      <c r="C20" s="23">
        <v>9</v>
      </c>
    </row>
    <row r="22" spans="1:3">
      <c r="A22" s="1" t="s">
        <v>17</v>
      </c>
      <c r="B22" s="32" t="s">
        <v>15</v>
      </c>
      <c r="C22" s="32" t="s">
        <v>16</v>
      </c>
    </row>
    <row r="23" spans="1:3">
      <c r="A23" s="1" t="s">
        <v>18</v>
      </c>
      <c r="B23" s="33">
        <f>(C23*0.5)/C24</f>
        <v>21228.553970833334</v>
      </c>
      <c r="C23" s="33">
        <v>509485.2953</v>
      </c>
    </row>
    <row r="24" spans="1:3">
      <c r="A24" s="1" t="s">
        <v>19</v>
      </c>
      <c r="B24" s="23">
        <v>10</v>
      </c>
      <c r="C24" s="23">
        <v>12</v>
      </c>
    </row>
    <row r="26" spans="1:3">
      <c r="A26" s="1" t="s">
        <v>20</v>
      </c>
      <c r="B26" s="32" t="s">
        <v>15</v>
      </c>
      <c r="C26" s="32" t="s">
        <v>16</v>
      </c>
    </row>
    <row r="27" spans="1:3">
      <c r="A27" s="1" t="s">
        <v>18</v>
      </c>
      <c r="B27" s="33">
        <f>(C27*0.5)/C28</f>
        <v>9148.5813382352935</v>
      </c>
      <c r="C27" s="33">
        <v>311051.76549999998</v>
      </c>
    </row>
    <row r="28" spans="1:3">
      <c r="A28" s="1" t="s">
        <v>19</v>
      </c>
      <c r="B28" s="23">
        <v>13</v>
      </c>
      <c r="C28" s="23">
        <v>17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CCC95-9B5A-4DAA-9646-91460752234E}">
  <dimension ref="A1:M40"/>
  <sheetViews>
    <sheetView workbookViewId="0">
      <pane ySplit="1" topLeftCell="A17" activePane="bottomLeft" state="frozen"/>
      <selection pane="bottomLeft" activeCell="A26" sqref="A26:C40"/>
    </sheetView>
  </sheetViews>
  <sheetFormatPr defaultColWidth="11.44140625" defaultRowHeight="14.4"/>
  <cols>
    <col min="1" max="1" width="21.21875" customWidth="1"/>
    <col min="2" max="2" width="21.6640625" customWidth="1"/>
    <col min="3" max="3" width="23.6640625" customWidth="1"/>
    <col min="4" max="4" width="13.21875" bestFit="1" customWidth="1"/>
    <col min="5" max="6" width="14.88671875" bestFit="1" customWidth="1"/>
    <col min="7" max="7" width="12.109375" bestFit="1" customWidth="1"/>
    <col min="8" max="8" width="12" bestFit="1" customWidth="1"/>
    <col min="9" max="10" width="13.5546875" bestFit="1" customWidth="1"/>
    <col min="11" max="12" width="15.33203125" bestFit="1" customWidth="1"/>
    <col min="13" max="13" width="12.44140625" bestFit="1" customWidth="1"/>
  </cols>
  <sheetData>
    <row r="1" spans="1:13">
      <c r="A1" s="26" t="s">
        <v>0</v>
      </c>
      <c r="B1" s="37" t="s">
        <v>21</v>
      </c>
      <c r="C1" s="27" t="s">
        <v>1</v>
      </c>
      <c r="D1" s="27" t="s">
        <v>2</v>
      </c>
      <c r="E1" s="27" t="s">
        <v>22</v>
      </c>
      <c r="F1" s="27" t="s">
        <v>23</v>
      </c>
      <c r="G1" s="27" t="s">
        <v>24</v>
      </c>
      <c r="H1" s="27" t="s">
        <v>25</v>
      </c>
      <c r="I1" s="27" t="s">
        <v>4</v>
      </c>
      <c r="J1" s="27" t="s">
        <v>5</v>
      </c>
      <c r="K1" s="27" t="s">
        <v>26</v>
      </c>
      <c r="L1" s="27" t="s">
        <v>27</v>
      </c>
      <c r="M1" s="28" t="s">
        <v>28</v>
      </c>
    </row>
    <row r="2" spans="1:13">
      <c r="A2" s="24">
        <v>1</v>
      </c>
      <c r="B2" s="3">
        <v>2200</v>
      </c>
      <c r="C2" s="3">
        <v>200</v>
      </c>
      <c r="D2" s="3">
        <v>145</v>
      </c>
      <c r="E2" s="3">
        <v>28</v>
      </c>
      <c r="F2" s="3">
        <v>206</v>
      </c>
      <c r="G2" s="3">
        <v>62</v>
      </c>
      <c r="H2" s="3">
        <v>1648231</v>
      </c>
      <c r="I2" s="3">
        <v>1263578</v>
      </c>
      <c r="J2" s="3">
        <v>1080982</v>
      </c>
      <c r="K2" s="3">
        <v>87364</v>
      </c>
      <c r="L2" s="3">
        <v>113383</v>
      </c>
      <c r="M2" s="34">
        <v>169436</v>
      </c>
    </row>
    <row r="3" spans="1:13">
      <c r="A3" s="24">
        <v>2</v>
      </c>
      <c r="B3" s="4">
        <v>1221</v>
      </c>
      <c r="C3" s="5">
        <v>563</v>
      </c>
      <c r="D3" s="5">
        <v>553</v>
      </c>
      <c r="E3" s="5">
        <v>265</v>
      </c>
      <c r="F3" s="5">
        <v>158</v>
      </c>
      <c r="G3" s="5">
        <v>537</v>
      </c>
      <c r="H3" s="5">
        <v>1616547</v>
      </c>
      <c r="I3" s="5">
        <v>569686</v>
      </c>
      <c r="J3" s="5">
        <v>557311</v>
      </c>
      <c r="K3" s="5">
        <v>284138</v>
      </c>
      <c r="L3" s="5">
        <v>143242</v>
      </c>
      <c r="M3" s="35">
        <v>557311</v>
      </c>
    </row>
    <row r="4" spans="1:13">
      <c r="A4" s="24">
        <v>3</v>
      </c>
      <c r="B4" s="6">
        <v>1041</v>
      </c>
      <c r="C4" s="6">
        <v>260</v>
      </c>
      <c r="D4" s="6">
        <v>312</v>
      </c>
      <c r="E4" s="6">
        <v>221</v>
      </c>
      <c r="F4" s="6">
        <v>60</v>
      </c>
      <c r="G4" s="6">
        <v>585</v>
      </c>
      <c r="H4" s="6">
        <v>1028069</v>
      </c>
      <c r="I4" s="6">
        <v>223170</v>
      </c>
      <c r="J4" s="6">
        <v>250612</v>
      </c>
      <c r="K4" s="7">
        <v>165688</v>
      </c>
      <c r="L4" s="6">
        <v>22900</v>
      </c>
      <c r="M4" s="36">
        <v>350964</v>
      </c>
    </row>
    <row r="5" spans="1:13">
      <c r="A5" s="24">
        <v>4</v>
      </c>
      <c r="B5" s="3">
        <v>1645</v>
      </c>
      <c r="C5" s="6">
        <v>901</v>
      </c>
      <c r="D5" s="6">
        <v>507</v>
      </c>
      <c r="E5" s="6">
        <v>126</v>
      </c>
      <c r="F5" s="6">
        <v>132</v>
      </c>
      <c r="G5" s="6">
        <v>175</v>
      </c>
      <c r="H5" s="6">
        <v>1035408</v>
      </c>
      <c r="I5" s="6">
        <v>372081</v>
      </c>
      <c r="J5" s="6">
        <v>163086</v>
      </c>
      <c r="K5" s="6">
        <v>53867</v>
      </c>
      <c r="L5" s="6">
        <v>34766</v>
      </c>
      <c r="M5" s="36">
        <v>92225</v>
      </c>
    </row>
    <row r="6" spans="1:13">
      <c r="A6" s="24">
        <v>5</v>
      </c>
      <c r="B6" s="3">
        <v>2126</v>
      </c>
      <c r="C6" s="6">
        <v>126</v>
      </c>
      <c r="D6" s="6">
        <v>508</v>
      </c>
      <c r="E6" s="6">
        <v>335</v>
      </c>
      <c r="F6" s="6">
        <v>219</v>
      </c>
      <c r="G6" s="6">
        <v>445</v>
      </c>
      <c r="H6" s="6">
        <v>1619625</v>
      </c>
      <c r="I6" s="6">
        <v>608730</v>
      </c>
      <c r="J6" s="6">
        <v>383992</v>
      </c>
      <c r="K6" s="6">
        <v>146897</v>
      </c>
      <c r="L6" s="6">
        <v>48093</v>
      </c>
      <c r="M6" s="36">
        <v>693434</v>
      </c>
    </row>
    <row r="7" spans="1:13">
      <c r="A7" s="24">
        <v>6</v>
      </c>
      <c r="B7" s="6">
        <v>6404</v>
      </c>
      <c r="C7" s="6">
        <v>315</v>
      </c>
      <c r="D7" s="6">
        <v>569</v>
      </c>
      <c r="E7" s="6">
        <v>142</v>
      </c>
      <c r="F7" s="3">
        <v>123</v>
      </c>
      <c r="G7" s="6">
        <v>520</v>
      </c>
      <c r="H7" s="6">
        <v>610578</v>
      </c>
      <c r="I7" s="6">
        <v>186609</v>
      </c>
      <c r="J7" s="6">
        <v>120428</v>
      </c>
      <c r="K7" s="6">
        <v>21012</v>
      </c>
      <c r="L7" s="6">
        <v>18286</v>
      </c>
      <c r="M7" s="36">
        <v>39171</v>
      </c>
    </row>
    <row r="8" spans="1:13" ht="15" thickBot="1">
      <c r="A8" s="29" t="s">
        <v>7</v>
      </c>
      <c r="B8" s="38">
        <f t="shared" ref="B8:M8" si="0">AVERAGE(B2:B7)</f>
        <v>2439.5</v>
      </c>
      <c r="C8" s="38">
        <f t="shared" si="0"/>
        <v>394.16666666666669</v>
      </c>
      <c r="D8" s="38">
        <f t="shared" si="0"/>
        <v>432.33333333333331</v>
      </c>
      <c r="E8" s="38">
        <f t="shared" si="0"/>
        <v>186.16666666666666</v>
      </c>
      <c r="F8" s="38">
        <f t="shared" si="0"/>
        <v>149.66666666666666</v>
      </c>
      <c r="G8" s="38">
        <f t="shared" si="0"/>
        <v>387.33333333333331</v>
      </c>
      <c r="H8" s="38">
        <f t="shared" si="0"/>
        <v>1259743</v>
      </c>
      <c r="I8" s="38">
        <f t="shared" si="0"/>
        <v>537309</v>
      </c>
      <c r="J8" s="38">
        <f t="shared" si="0"/>
        <v>426068.5</v>
      </c>
      <c r="K8" s="38">
        <f t="shared" si="0"/>
        <v>126494.33333333333</v>
      </c>
      <c r="L8" s="38">
        <f t="shared" si="0"/>
        <v>63445</v>
      </c>
      <c r="M8" s="39">
        <f t="shared" si="0"/>
        <v>317090.16666666669</v>
      </c>
    </row>
    <row r="9" spans="1:13" ht="15" thickBot="1">
      <c r="A9" s="18" t="s">
        <v>8</v>
      </c>
      <c r="B9" s="21">
        <f t="shared" ref="B9:M9" si="1">STDEV(B2:B7)</f>
        <v>1997.2319594879309</v>
      </c>
      <c r="C9" s="21">
        <f t="shared" si="1"/>
        <v>289.57445789756162</v>
      </c>
      <c r="D9" s="21">
        <f t="shared" si="1"/>
        <v>168.27319057611837</v>
      </c>
      <c r="E9" s="21">
        <f t="shared" si="1"/>
        <v>109.69670308020505</v>
      </c>
      <c r="F9" s="21">
        <f t="shared" si="1"/>
        <v>58.503561145170202</v>
      </c>
      <c r="G9" s="21">
        <f t="shared" si="1"/>
        <v>216.02098663478665</v>
      </c>
      <c r="H9" s="21">
        <f t="shared" si="1"/>
        <v>432009.56151687197</v>
      </c>
      <c r="I9" s="21">
        <f t="shared" si="1"/>
        <v>395623.55416127591</v>
      </c>
      <c r="J9" s="21">
        <f t="shared" si="1"/>
        <v>358125.00948118663</v>
      </c>
      <c r="K9" s="21">
        <f t="shared" si="1"/>
        <v>94590.034499764646</v>
      </c>
      <c r="L9" s="21">
        <f t="shared" si="1"/>
        <v>52158.923117717837</v>
      </c>
      <c r="M9" s="21">
        <f t="shared" si="1"/>
        <v>264610.4024995364</v>
      </c>
    </row>
    <row r="11" spans="1:13">
      <c r="A11" t="s">
        <v>10</v>
      </c>
      <c r="B11" s="22">
        <v>6</v>
      </c>
    </row>
    <row r="12" spans="1:13">
      <c r="A12" t="s">
        <v>9</v>
      </c>
      <c r="B12" s="1">
        <v>0.05</v>
      </c>
    </row>
    <row r="14" spans="1:13">
      <c r="A14" s="1" t="s">
        <v>29</v>
      </c>
      <c r="B14" s="2">
        <f>CONFIDENCE($B12,B9,$B11)</f>
        <v>1598.0890391159335</v>
      </c>
      <c r="C14" s="2">
        <f>CONFIDENCE($B12,C9,$B11)</f>
        <v>231.70356601577708</v>
      </c>
      <c r="D14" s="2">
        <f>CONFIDENCE($B12,D9,$B11)</f>
        <v>134.64412090907481</v>
      </c>
      <c r="E14" s="2">
        <f>CONFIDENCE($B12,E9,$B11)</f>
        <v>87.774030445906305</v>
      </c>
      <c r="F14" s="2">
        <f>CONFIDENCE($B12,F9,$B11)</f>
        <v>46.811738301702405</v>
      </c>
      <c r="G14" s="2">
        <f>CONFIDENCE($B12,G9,$B11)</f>
        <v>172.8496128454569</v>
      </c>
      <c r="H14" s="2">
        <f>CONFIDENCE($B12,H9,$B11)</f>
        <v>345673.29136391461</v>
      </c>
      <c r="I14" s="2">
        <f>CONFIDENCE($B12,I9,$B11)</f>
        <v>316558.95676900947</v>
      </c>
      <c r="J14" s="2">
        <f>CONFIDENCE($B12,J9,$B11)</f>
        <v>286554.42326884746</v>
      </c>
      <c r="K14" s="2">
        <f>CONFIDENCE($B12,K9,$B11)</f>
        <v>75686.400182795274</v>
      </c>
      <c r="L14" s="2">
        <f>CONFIDENCE($B12,L9,$B11)</f>
        <v>41735.063836995068</v>
      </c>
      <c r="M14" s="2">
        <f>CONFIDENCE($B12,M9,$B11)</f>
        <v>211728.52850751707</v>
      </c>
    </row>
    <row r="15" spans="1:13">
      <c r="A15" s="1" t="s">
        <v>12</v>
      </c>
      <c r="B15" s="2">
        <f t="shared" ref="B15:M15" si="2">B8+B14</f>
        <v>4037.5890391159337</v>
      </c>
      <c r="C15" s="2">
        <f t="shared" si="2"/>
        <v>625.87023268244377</v>
      </c>
      <c r="D15" s="2">
        <f t="shared" si="2"/>
        <v>566.97745424240816</v>
      </c>
      <c r="E15" s="2">
        <f t="shared" si="2"/>
        <v>273.94069711257293</v>
      </c>
      <c r="F15" s="2">
        <f t="shared" si="2"/>
        <v>196.47840496836906</v>
      </c>
      <c r="G15" s="2">
        <f t="shared" si="2"/>
        <v>560.18294617879019</v>
      </c>
      <c r="H15" s="2">
        <f t="shared" si="2"/>
        <v>1605416.2913639145</v>
      </c>
      <c r="I15" s="2">
        <f t="shared" si="2"/>
        <v>853867.95676900947</v>
      </c>
      <c r="J15" s="2">
        <f t="shared" si="2"/>
        <v>712622.9232688474</v>
      </c>
      <c r="K15" s="2">
        <f t="shared" si="2"/>
        <v>202180.73351612862</v>
      </c>
      <c r="L15" s="2">
        <f t="shared" si="2"/>
        <v>105180.06383699508</v>
      </c>
      <c r="M15" s="2">
        <f t="shared" si="2"/>
        <v>528818.6951741837</v>
      </c>
    </row>
    <row r="16" spans="1:13">
      <c r="A16" s="1" t="s">
        <v>13</v>
      </c>
      <c r="B16" s="2">
        <f t="shared" ref="B16:M16" si="3">B8-B14</f>
        <v>841.41096088406653</v>
      </c>
      <c r="C16" s="2">
        <f t="shared" si="3"/>
        <v>162.4631006508896</v>
      </c>
      <c r="D16" s="2">
        <f t="shared" si="3"/>
        <v>297.68921242425847</v>
      </c>
      <c r="E16" s="2">
        <f t="shared" si="3"/>
        <v>98.392636220760352</v>
      </c>
      <c r="F16" s="2">
        <f t="shared" si="3"/>
        <v>102.85492836496425</v>
      </c>
      <c r="G16" s="2">
        <f t="shared" si="3"/>
        <v>214.48372048787641</v>
      </c>
      <c r="H16" s="2">
        <f t="shared" si="3"/>
        <v>914069.70863608539</v>
      </c>
      <c r="I16" s="2">
        <f t="shared" si="3"/>
        <v>220750.04323099053</v>
      </c>
      <c r="J16" s="2">
        <f t="shared" si="3"/>
        <v>139514.07673115254</v>
      </c>
      <c r="K16" s="2">
        <f t="shared" si="3"/>
        <v>50807.933150538054</v>
      </c>
      <c r="L16" s="2">
        <f t="shared" si="3"/>
        <v>21709.936163004932</v>
      </c>
      <c r="M16" s="2">
        <f t="shared" si="3"/>
        <v>105361.63815914962</v>
      </c>
    </row>
    <row r="18" spans="1:3">
      <c r="A18" s="1" t="s">
        <v>30</v>
      </c>
      <c r="B18" s="32" t="s">
        <v>15</v>
      </c>
      <c r="C18" s="32" t="s">
        <v>16</v>
      </c>
    </row>
    <row r="19" spans="1:3">
      <c r="A19" s="1" t="s">
        <v>18</v>
      </c>
      <c r="B19" s="33">
        <f>(Tabla3912[[#This Row],[MAX]]*0.05)/C20</f>
        <v>11467.259214285716</v>
      </c>
      <c r="C19" s="33">
        <v>1605416.29</v>
      </c>
    </row>
    <row r="20" spans="1:3">
      <c r="A20" s="1" t="s">
        <v>19</v>
      </c>
      <c r="B20" s="23">
        <v>4</v>
      </c>
      <c r="C20" s="23">
        <v>7</v>
      </c>
    </row>
    <row r="22" spans="1:3">
      <c r="A22" s="1" t="s">
        <v>14</v>
      </c>
      <c r="B22" s="32" t="s">
        <v>15</v>
      </c>
      <c r="C22" s="32" t="s">
        <v>16</v>
      </c>
    </row>
    <row r="23" spans="1:3">
      <c r="A23" s="1" t="s">
        <v>18</v>
      </c>
      <c r="B23" s="33">
        <f>(Tabla39[[#This Row],[MAX]]*0.05)/C24</f>
        <v>4743.7108888888888</v>
      </c>
      <c r="C23" s="33">
        <v>853867.96</v>
      </c>
    </row>
    <row r="24" spans="1:3">
      <c r="A24" s="1" t="s">
        <v>19</v>
      </c>
      <c r="B24" s="23">
        <v>8</v>
      </c>
      <c r="C24" s="23">
        <v>9</v>
      </c>
    </row>
    <row r="26" spans="1:3">
      <c r="A26" s="1" t="s">
        <v>17</v>
      </c>
      <c r="B26" s="32" t="s">
        <v>15</v>
      </c>
      <c r="C26" s="32" t="s">
        <v>16</v>
      </c>
    </row>
    <row r="27" spans="1:3">
      <c r="A27" s="1" t="s">
        <v>18</v>
      </c>
      <c r="B27" s="33">
        <f>(C27*0.05)/C28</f>
        <v>2969.2621666666669</v>
      </c>
      <c r="C27" s="33">
        <v>712622.92</v>
      </c>
    </row>
    <row r="28" spans="1:3">
      <c r="A28" s="1" t="s">
        <v>19</v>
      </c>
      <c r="B28" s="23">
        <v>10</v>
      </c>
      <c r="C28" s="23">
        <v>12</v>
      </c>
    </row>
    <row r="30" spans="1:3">
      <c r="A30" s="1" t="s">
        <v>31</v>
      </c>
      <c r="B30" s="32" t="s">
        <v>15</v>
      </c>
      <c r="C30" s="32" t="s">
        <v>16</v>
      </c>
    </row>
    <row r="31" spans="1:3">
      <c r="A31" s="1" t="s">
        <v>18</v>
      </c>
      <c r="B31" s="33">
        <f>(Tabla3915[[#This Row],[MAX]]*0.5)/C32</f>
        <v>2527.259125</v>
      </c>
      <c r="C31" s="33">
        <v>202180.73</v>
      </c>
    </row>
    <row r="32" spans="1:3">
      <c r="A32" s="1" t="s">
        <v>19</v>
      </c>
      <c r="B32" s="23">
        <v>31</v>
      </c>
      <c r="C32" s="23">
        <v>40</v>
      </c>
    </row>
    <row r="34" spans="1:3">
      <c r="A34" s="1" t="s">
        <v>32</v>
      </c>
      <c r="B34" s="32" t="s">
        <v>15</v>
      </c>
      <c r="C34" s="32" t="s">
        <v>16</v>
      </c>
    </row>
    <row r="35" spans="1:3">
      <c r="A35" s="1" t="s">
        <v>18</v>
      </c>
      <c r="B35" s="33">
        <f>(C35*0.5)/C36</f>
        <v>1051.8006</v>
      </c>
      <c r="C35" s="33">
        <v>105180.06</v>
      </c>
    </row>
    <row r="36" spans="1:3">
      <c r="A36" s="1" t="s">
        <v>19</v>
      </c>
      <c r="B36" s="23">
        <v>41</v>
      </c>
      <c r="C36" s="23">
        <v>50</v>
      </c>
    </row>
    <row r="38" spans="1:3">
      <c r="A38" s="1" t="s">
        <v>33</v>
      </c>
      <c r="B38" s="32" t="s">
        <v>15</v>
      </c>
      <c r="C38" s="32" t="s">
        <v>16</v>
      </c>
    </row>
    <row r="39" spans="1:3">
      <c r="A39" s="1" t="s">
        <v>18</v>
      </c>
      <c r="B39" s="33">
        <f>(C39*0.5)/C40</f>
        <v>8813.6449999999986</v>
      </c>
      <c r="C39" s="33">
        <v>528818.69999999995</v>
      </c>
    </row>
    <row r="40" spans="1:3">
      <c r="A40" s="1" t="s">
        <v>19</v>
      </c>
      <c r="B40" s="23">
        <v>18</v>
      </c>
      <c r="C40" s="23">
        <v>30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E99A-1488-408A-97E3-8D2028F803C4}">
  <dimension ref="A1:K33"/>
  <sheetViews>
    <sheetView tabSelected="1" topLeftCell="A10" workbookViewId="0">
      <selection activeCell="B24" sqref="B24"/>
    </sheetView>
  </sheetViews>
  <sheetFormatPr defaultColWidth="11.44140625" defaultRowHeight="14.4"/>
  <cols>
    <col min="1" max="1" width="32.21875" customWidth="1"/>
    <col min="2" max="2" width="18" customWidth="1"/>
    <col min="3" max="3" width="22.21875" customWidth="1"/>
    <col min="5" max="5" width="16.77734375" customWidth="1"/>
    <col min="6" max="6" width="16.44140625" customWidth="1"/>
    <col min="10" max="10" width="14.33203125" customWidth="1"/>
    <col min="11" max="11" width="13.21875" customWidth="1"/>
  </cols>
  <sheetData>
    <row r="1" spans="1:11" ht="28.8">
      <c r="A1" s="9" t="s">
        <v>0</v>
      </c>
      <c r="B1" s="10" t="s">
        <v>2</v>
      </c>
      <c r="C1" s="10" t="s">
        <v>3</v>
      </c>
      <c r="D1" s="10" t="s">
        <v>24</v>
      </c>
      <c r="E1" s="10" t="s">
        <v>22</v>
      </c>
      <c r="F1" s="10" t="s">
        <v>23</v>
      </c>
      <c r="G1" s="10" t="s">
        <v>5</v>
      </c>
      <c r="H1" s="10" t="s">
        <v>6</v>
      </c>
      <c r="I1" s="10" t="s">
        <v>28</v>
      </c>
      <c r="J1" s="10" t="s">
        <v>26</v>
      </c>
      <c r="K1" s="11" t="s">
        <v>27</v>
      </c>
    </row>
    <row r="2" spans="1:11">
      <c r="A2" s="12">
        <v>1</v>
      </c>
      <c r="B2" s="6">
        <v>592</v>
      </c>
      <c r="C2" s="6">
        <v>285</v>
      </c>
      <c r="D2" s="6">
        <v>254</v>
      </c>
      <c r="E2" s="6">
        <v>148</v>
      </c>
      <c r="F2" s="6">
        <v>56</v>
      </c>
      <c r="G2" s="6">
        <v>342879</v>
      </c>
      <c r="H2" s="6">
        <v>359838</v>
      </c>
      <c r="I2" s="6">
        <v>232389</v>
      </c>
      <c r="J2" s="6">
        <v>272322</v>
      </c>
      <c r="K2" s="13">
        <v>191856</v>
      </c>
    </row>
    <row r="3" spans="1:11">
      <c r="A3" s="12">
        <v>2</v>
      </c>
      <c r="B3" s="7">
        <v>859</v>
      </c>
      <c r="C3" s="6">
        <v>542</v>
      </c>
      <c r="D3" s="6">
        <v>729</v>
      </c>
      <c r="E3" s="6">
        <v>366</v>
      </c>
      <c r="F3" s="6">
        <v>314</v>
      </c>
      <c r="G3" s="6">
        <v>284824</v>
      </c>
      <c r="H3" s="6">
        <v>300489</v>
      </c>
      <c r="I3" s="6">
        <v>162542</v>
      </c>
      <c r="J3" s="6">
        <v>164661</v>
      </c>
      <c r="K3" s="13">
        <v>66145</v>
      </c>
    </row>
    <row r="4" spans="1:11">
      <c r="A4" s="12">
        <v>3</v>
      </c>
      <c r="B4" s="7">
        <v>194</v>
      </c>
      <c r="C4" s="6">
        <v>740</v>
      </c>
      <c r="D4" s="6">
        <v>777</v>
      </c>
      <c r="E4" s="6">
        <v>289</v>
      </c>
      <c r="F4" s="6">
        <v>164</v>
      </c>
      <c r="G4" s="7">
        <v>273772</v>
      </c>
      <c r="H4" s="6">
        <v>114328</v>
      </c>
      <c r="I4" s="6">
        <v>137887</v>
      </c>
      <c r="J4" s="6">
        <v>33092</v>
      </c>
      <c r="K4" s="13">
        <v>28262</v>
      </c>
    </row>
    <row r="5" spans="1:11">
      <c r="A5" s="12">
        <v>4</v>
      </c>
      <c r="B5" s="7">
        <v>830</v>
      </c>
      <c r="C5" s="7">
        <v>682</v>
      </c>
      <c r="D5" s="6">
        <v>281</v>
      </c>
      <c r="E5" s="6">
        <v>140</v>
      </c>
      <c r="F5" s="6">
        <v>70</v>
      </c>
      <c r="G5" s="6">
        <v>248842</v>
      </c>
      <c r="H5" s="6">
        <v>424819</v>
      </c>
      <c r="I5" s="6">
        <v>117644</v>
      </c>
      <c r="J5" s="6">
        <v>108259</v>
      </c>
      <c r="K5" s="13">
        <v>66738</v>
      </c>
    </row>
    <row r="6" spans="1:11">
      <c r="A6" s="12">
        <v>5</v>
      </c>
      <c r="B6" s="7">
        <v>543</v>
      </c>
      <c r="C6" s="6">
        <v>998</v>
      </c>
      <c r="D6" s="7">
        <v>481</v>
      </c>
      <c r="E6" s="6">
        <v>150</v>
      </c>
      <c r="F6" s="6">
        <v>70</v>
      </c>
      <c r="G6" s="7">
        <v>132397</v>
      </c>
      <c r="H6" s="6">
        <v>157340</v>
      </c>
      <c r="I6" s="6">
        <v>112414</v>
      </c>
      <c r="J6" s="6">
        <v>41887</v>
      </c>
      <c r="K6" s="13">
        <v>36385</v>
      </c>
    </row>
    <row r="7" spans="1:11">
      <c r="A7" s="12">
        <v>6</v>
      </c>
      <c r="B7" s="7">
        <v>359</v>
      </c>
      <c r="C7" s="6">
        <v>703</v>
      </c>
      <c r="D7" s="6">
        <v>384</v>
      </c>
      <c r="E7" s="6">
        <v>158</v>
      </c>
      <c r="F7" s="6">
        <v>111</v>
      </c>
      <c r="G7" s="6">
        <v>178579</v>
      </c>
      <c r="H7" s="6">
        <v>82218</v>
      </c>
      <c r="I7" s="6">
        <v>43849</v>
      </c>
      <c r="J7" s="7">
        <v>41728</v>
      </c>
      <c r="K7" s="13">
        <v>25766</v>
      </c>
    </row>
    <row r="8" spans="1:11" ht="15" thickBot="1">
      <c r="A8" s="17" t="s">
        <v>7</v>
      </c>
      <c r="B8" s="14">
        <f t="shared" ref="B8:K8" si="0">AVERAGE(B2:B7)</f>
        <v>562.83333333333337</v>
      </c>
      <c r="C8" s="14">
        <f t="shared" si="0"/>
        <v>658.33333333333337</v>
      </c>
      <c r="D8" s="14">
        <f t="shared" si="0"/>
        <v>484.33333333333331</v>
      </c>
      <c r="E8" s="14">
        <f t="shared" si="0"/>
        <v>208.5</v>
      </c>
      <c r="F8" s="14">
        <f t="shared" si="0"/>
        <v>130.83333333333334</v>
      </c>
      <c r="G8" s="14">
        <f t="shared" si="0"/>
        <v>243548.83333333334</v>
      </c>
      <c r="H8" s="14">
        <f t="shared" si="0"/>
        <v>239838.66666666666</v>
      </c>
      <c r="I8" s="14">
        <f t="shared" si="0"/>
        <v>134454.16666666666</v>
      </c>
      <c r="J8" s="14">
        <f t="shared" si="0"/>
        <v>110324.83333333333</v>
      </c>
      <c r="K8" s="15">
        <f t="shared" si="0"/>
        <v>69192</v>
      </c>
    </row>
    <row r="9" spans="1:11" ht="15" thickBot="1">
      <c r="A9" s="18" t="s">
        <v>8</v>
      </c>
      <c r="B9" s="19">
        <f t="shared" ref="B9:K9" si="1">STDEV(B2:B7)</f>
        <v>259.97031881864257</v>
      </c>
      <c r="C9" s="19">
        <f t="shared" si="1"/>
        <v>235.58834153384308</v>
      </c>
      <c r="D9" s="19">
        <f t="shared" si="1"/>
        <v>223.60292186522665</v>
      </c>
      <c r="E9" s="19">
        <f t="shared" si="1"/>
        <v>95.510732381235556</v>
      </c>
      <c r="F9" s="19">
        <f t="shared" si="1"/>
        <v>98.025336860766075</v>
      </c>
      <c r="G9" s="19">
        <f t="shared" si="1"/>
        <v>76272.390950898232</v>
      </c>
      <c r="H9" s="19">
        <f t="shared" si="1"/>
        <v>141208.53987159085</v>
      </c>
      <c r="I9" s="19">
        <f t="shared" si="1"/>
        <v>62240.805237132539</v>
      </c>
      <c r="J9" s="19">
        <f t="shared" si="1"/>
        <v>94396.972200207063</v>
      </c>
      <c r="K9" s="19">
        <f t="shared" si="1"/>
        <v>62768.056917511793</v>
      </c>
    </row>
    <row r="10" spans="1:11">
      <c r="A10" t="s">
        <v>9</v>
      </c>
      <c r="B10" s="1">
        <v>0.05</v>
      </c>
      <c r="C10" t="s">
        <v>10</v>
      </c>
      <c r="D10">
        <v>6</v>
      </c>
    </row>
    <row r="11" spans="1:11">
      <c r="A11" s="1" t="s">
        <v>29</v>
      </c>
      <c r="B11">
        <f t="shared" ref="B11:K11" si="2">CONFIDENCE($B10,B9,$D10)</f>
        <v>208.01575652037226</v>
      </c>
      <c r="C11">
        <f t="shared" si="2"/>
        <v>188.50646994716828</v>
      </c>
      <c r="D11">
        <f t="shared" si="2"/>
        <v>178.91631307498844</v>
      </c>
      <c r="E11">
        <f t="shared" si="2"/>
        <v>76.423098384386819</v>
      </c>
      <c r="F11">
        <f t="shared" si="2"/>
        <v>78.435164052252389</v>
      </c>
      <c r="G11">
        <f t="shared" si="2"/>
        <v>61029.50204995073</v>
      </c>
      <c r="H11">
        <f t="shared" si="2"/>
        <v>112988.28797843413</v>
      </c>
      <c r="I11">
        <f t="shared" si="2"/>
        <v>49802.101434784381</v>
      </c>
      <c r="J11">
        <f t="shared" si="2"/>
        <v>75531.921008093603</v>
      </c>
      <c r="K11">
        <f t="shared" si="2"/>
        <v>50223.982892902837</v>
      </c>
    </row>
    <row r="12" spans="1:11">
      <c r="A12" s="1" t="s">
        <v>12</v>
      </c>
      <c r="B12" s="23">
        <f t="shared" ref="B12:K12" si="3">B8+B11</f>
        <v>770.84908985370566</v>
      </c>
      <c r="C12" s="23">
        <f t="shared" si="3"/>
        <v>846.83980328050166</v>
      </c>
      <c r="D12" s="23">
        <f t="shared" si="3"/>
        <v>663.24964640832172</v>
      </c>
      <c r="E12" s="23">
        <f t="shared" si="3"/>
        <v>284.92309838438683</v>
      </c>
      <c r="F12" s="23">
        <f t="shared" si="3"/>
        <v>209.26849738558573</v>
      </c>
      <c r="G12" s="23">
        <f t="shared" si="3"/>
        <v>304578.33538328408</v>
      </c>
      <c r="H12" s="23">
        <f t="shared" si="3"/>
        <v>352826.95464510081</v>
      </c>
      <c r="I12" s="23">
        <f t="shared" si="3"/>
        <v>184256.26810145105</v>
      </c>
      <c r="J12" s="23">
        <f t="shared" si="3"/>
        <v>185856.75434142695</v>
      </c>
      <c r="K12" s="23">
        <f t="shared" si="3"/>
        <v>119415.98289290283</v>
      </c>
    </row>
    <row r="13" spans="1:11">
      <c r="A13" s="1" t="s">
        <v>13</v>
      </c>
      <c r="B13" s="23">
        <f t="shared" ref="B13:K13" si="4">B8-B11</f>
        <v>354.81757681296108</v>
      </c>
      <c r="C13" s="23">
        <f t="shared" si="4"/>
        <v>469.82686338616509</v>
      </c>
      <c r="D13" s="23">
        <f t="shared" si="4"/>
        <v>305.41702025834491</v>
      </c>
      <c r="E13" s="23">
        <f t="shared" si="4"/>
        <v>132.07690161561317</v>
      </c>
      <c r="F13" s="23">
        <f t="shared" si="4"/>
        <v>52.398169281080953</v>
      </c>
      <c r="G13" s="23">
        <f t="shared" si="4"/>
        <v>182519.33128338261</v>
      </c>
      <c r="H13" s="23">
        <f t="shared" si="4"/>
        <v>126850.37868823252</v>
      </c>
      <c r="I13" s="23">
        <f t="shared" si="4"/>
        <v>84652.065231882269</v>
      </c>
      <c r="J13" s="23">
        <f t="shared" si="4"/>
        <v>34792.912325239726</v>
      </c>
      <c r="K13" s="23">
        <f t="shared" si="4"/>
        <v>18968.017107097163</v>
      </c>
    </row>
    <row r="15" spans="1:11">
      <c r="A15" s="1" t="s">
        <v>17</v>
      </c>
      <c r="B15" s="32" t="s">
        <v>15</v>
      </c>
      <c r="C15" s="32" t="s">
        <v>16</v>
      </c>
    </row>
    <row r="16" spans="1:11">
      <c r="A16" s="1" t="s">
        <v>18</v>
      </c>
      <c r="B16" s="33">
        <f>(C16*0.5)/C17</f>
        <v>12690.75</v>
      </c>
      <c r="C16" s="33">
        <v>304578</v>
      </c>
    </row>
    <row r="17" spans="1:3">
      <c r="A17" s="1" t="s">
        <v>19</v>
      </c>
      <c r="B17" s="23">
        <v>10</v>
      </c>
      <c r="C17" s="23">
        <v>12</v>
      </c>
    </row>
    <row r="19" spans="1:3">
      <c r="A19" s="1" t="s">
        <v>31</v>
      </c>
      <c r="B19" s="32" t="s">
        <v>15</v>
      </c>
      <c r="C19" s="32" t="s">
        <v>16</v>
      </c>
    </row>
    <row r="20" spans="1:3">
      <c r="A20" s="1" t="s">
        <v>18</v>
      </c>
      <c r="B20" s="33">
        <f>(Tabla391519[[#This Row],[MAX]]*0.5)/C21</f>
        <v>2323.2125000000001</v>
      </c>
      <c r="C20" s="33">
        <v>185857</v>
      </c>
    </row>
    <row r="21" spans="1:3">
      <c r="A21" s="1" t="s">
        <v>19</v>
      </c>
      <c r="B21" s="23">
        <v>31</v>
      </c>
      <c r="C21" s="23">
        <v>40</v>
      </c>
    </row>
    <row r="23" spans="1:3">
      <c r="A23" s="1" t="s">
        <v>32</v>
      </c>
      <c r="B23" s="32" t="s">
        <v>15</v>
      </c>
      <c r="C23" s="32" t="s">
        <v>16</v>
      </c>
    </row>
    <row r="24" spans="1:3">
      <c r="A24" s="1" t="s">
        <v>18</v>
      </c>
      <c r="B24" s="33">
        <f>(C24*0.5)/C25</f>
        <v>1194.1600000000001</v>
      </c>
      <c r="C24" s="33">
        <v>119416</v>
      </c>
    </row>
    <row r="25" spans="1:3">
      <c r="A25" s="1" t="s">
        <v>19</v>
      </c>
      <c r="B25" s="23">
        <v>41</v>
      </c>
      <c r="C25" s="23">
        <v>50</v>
      </c>
    </row>
    <row r="27" spans="1:3">
      <c r="A27" s="1" t="s">
        <v>20</v>
      </c>
      <c r="B27" s="32" t="s">
        <v>15</v>
      </c>
      <c r="C27" s="32" t="s">
        <v>16</v>
      </c>
    </row>
    <row r="28" spans="1:3">
      <c r="A28" s="1" t="s">
        <v>18</v>
      </c>
      <c r="B28" s="33">
        <f>(C28*0.5)/C29</f>
        <v>10377.264705882353</v>
      </c>
      <c r="C28" s="33">
        <v>352827</v>
      </c>
    </row>
    <row r="29" spans="1:3">
      <c r="A29" s="1" t="s">
        <v>19</v>
      </c>
      <c r="B29" s="23">
        <v>13</v>
      </c>
      <c r="C29" s="23">
        <v>17</v>
      </c>
    </row>
    <row r="31" spans="1:3">
      <c r="A31" s="1" t="s">
        <v>33</v>
      </c>
      <c r="B31" s="32" t="s">
        <v>15</v>
      </c>
      <c r="C31" s="32" t="s">
        <v>16</v>
      </c>
    </row>
    <row r="32" spans="1:3">
      <c r="A32" s="1" t="s">
        <v>18</v>
      </c>
      <c r="B32" s="33">
        <f>(C32*0.5)/C33</f>
        <v>3070.9333333333334</v>
      </c>
      <c r="C32" s="33">
        <v>184256</v>
      </c>
    </row>
    <row r="33" spans="1:3">
      <c r="A33" s="1" t="s">
        <v>19</v>
      </c>
      <c r="B33" s="23">
        <v>18</v>
      </c>
      <c r="C33" s="23">
        <v>30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Atención</vt:lpstr>
      <vt:lpstr>Cognitivo</vt:lpstr>
      <vt:lpstr>Sensorial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Alexander Francia</dc:creator>
  <cp:keywords/>
  <dc:description/>
  <cp:lastModifiedBy>Alexander Francia</cp:lastModifiedBy>
  <cp:revision/>
  <dcterms:created xsi:type="dcterms:W3CDTF">2022-05-15T03:20:12Z</dcterms:created>
  <dcterms:modified xsi:type="dcterms:W3CDTF">2022-05-15T15:00:48Z</dcterms:modified>
  <cp:category/>
  <cp:contentStatus/>
</cp:coreProperties>
</file>