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esktop\"/>
    </mc:Choice>
  </mc:AlternateContent>
  <xr:revisionPtr revIDLastSave="0" documentId="8_{741574A7-E22F-4425-BE5B-3BA5CB26C8E1}" xr6:coauthVersionLast="47" xr6:coauthVersionMax="47" xr10:uidLastSave="{00000000-0000-0000-0000-000000000000}"/>
  <bookViews>
    <workbookView xWindow="-108" yWindow="-108" windowWidth="23256" windowHeight="13176"/>
  </bookViews>
  <sheets>
    <sheet name="UT3-TA5" sheetId="1" r:id="rId1"/>
  </sheets>
  <calcPr calcId="0"/>
</workbook>
</file>

<file path=xl/calcChain.xml><?xml version="1.0" encoding="utf-8"?>
<calcChain xmlns="http://schemas.openxmlformats.org/spreadsheetml/2006/main">
  <c r="Q2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N41" i="1"/>
  <c r="O22" i="1" s="1"/>
  <c r="K41" i="1"/>
  <c r="L38" i="1" s="1"/>
  <c r="L22" i="1" l="1"/>
  <c r="O21" i="1"/>
  <c r="L37" i="1"/>
  <c r="L33" i="1"/>
  <c r="L29" i="1"/>
  <c r="L25" i="1"/>
  <c r="L21" i="1"/>
  <c r="O25" i="1"/>
  <c r="O36" i="1"/>
  <c r="O32" i="1"/>
  <c r="O28" i="1"/>
  <c r="O24" i="1"/>
  <c r="O20" i="1"/>
  <c r="L30" i="1"/>
  <c r="O29" i="1"/>
  <c r="L36" i="1"/>
  <c r="L32" i="1"/>
  <c r="L28" i="1"/>
  <c r="L24" i="1"/>
  <c r="L20" i="1"/>
  <c r="L34" i="1"/>
  <c r="O33" i="1"/>
  <c r="O35" i="1"/>
  <c r="O31" i="1"/>
  <c r="O27" i="1"/>
  <c r="O23" i="1"/>
  <c r="L26" i="1"/>
  <c r="O37" i="1"/>
  <c r="L35" i="1"/>
  <c r="L31" i="1"/>
  <c r="L27" i="1"/>
  <c r="L23" i="1"/>
  <c r="O19" i="1"/>
  <c r="O34" i="1"/>
  <c r="O30" i="1"/>
  <c r="O26" i="1"/>
  <c r="L19" i="1"/>
  <c r="O38" i="1"/>
  <c r="L39" i="1" l="1"/>
  <c r="O39" i="1" l="1"/>
  <c r="Q19" i="1" s="1"/>
  <c r="D2" i="1" l="1"/>
  <c r="D6" i="1"/>
  <c r="D28" i="1"/>
  <c r="D22" i="1"/>
  <c r="D17" i="1"/>
  <c r="D13" i="1"/>
  <c r="E14" i="1"/>
  <c r="E41" i="1"/>
  <c r="E4" i="1"/>
  <c r="E13" i="1"/>
  <c r="D19" i="1"/>
  <c r="E26" i="1"/>
  <c r="E5" i="1"/>
  <c r="D33" i="1"/>
  <c r="E32" i="1"/>
  <c r="D15" i="1"/>
  <c r="D4" i="1"/>
  <c r="F4" i="1" s="1"/>
  <c r="D39" i="1"/>
  <c r="E35" i="1"/>
  <c r="E33" i="1"/>
  <c r="E18" i="1"/>
  <c r="D12" i="1"/>
  <c r="E17" i="1"/>
  <c r="D32" i="1"/>
  <c r="F32" i="1" s="1"/>
  <c r="E36" i="1"/>
  <c r="E30" i="1"/>
  <c r="D14" i="1"/>
  <c r="F14" i="1" s="1"/>
  <c r="D5" i="1"/>
  <c r="D35" i="1"/>
  <c r="F35" i="1" s="1"/>
  <c r="E16" i="1"/>
  <c r="D23" i="1"/>
  <c r="D31" i="1"/>
  <c r="E27" i="1"/>
  <c r="D24" i="1"/>
  <c r="E9" i="1"/>
  <c r="D26" i="1"/>
  <c r="F26" i="1" s="1"/>
  <c r="D20" i="1"/>
  <c r="D9" i="1"/>
  <c r="F9" i="1" s="1"/>
  <c r="D34" i="1"/>
  <c r="E12" i="1"/>
  <c r="G12" i="1" s="1"/>
  <c r="E39" i="1"/>
  <c r="E34" i="1"/>
  <c r="E8" i="1"/>
  <c r="E25" i="1"/>
  <c r="D30" i="1"/>
  <c r="D7" i="1"/>
  <c r="E3" i="1"/>
  <c r="E10" i="1"/>
  <c r="E22" i="1"/>
  <c r="G22" i="1" s="1"/>
  <c r="D8" i="1"/>
  <c r="F8" i="1" s="1"/>
  <c r="E23" i="1"/>
  <c r="D29" i="1"/>
  <c r="E21" i="1"/>
  <c r="E31" i="1"/>
  <c r="E2" i="1"/>
  <c r="D11" i="1"/>
  <c r="E19" i="1"/>
  <c r="G19" i="1" s="1"/>
  <c r="E7" i="1"/>
  <c r="D25" i="1"/>
  <c r="D18" i="1"/>
  <c r="E20" i="1"/>
  <c r="G20" i="1" s="1"/>
  <c r="E24" i="1"/>
  <c r="D40" i="1"/>
  <c r="E37" i="1"/>
  <c r="D38" i="1"/>
  <c r="D41" i="1"/>
  <c r="F41" i="1" s="1"/>
  <c r="D36" i="1"/>
  <c r="E28" i="1"/>
  <c r="G28" i="1" s="1"/>
  <c r="E38" i="1"/>
  <c r="E40" i="1"/>
  <c r="D16" i="1"/>
  <c r="F16" i="1" s="1"/>
  <c r="D10" i="1"/>
  <c r="F10" i="1" s="1"/>
  <c r="D37" i="1"/>
  <c r="F37" i="1" s="1"/>
  <c r="D3" i="1"/>
  <c r="F3" i="1" s="1"/>
  <c r="D27" i="1"/>
  <c r="E15" i="1"/>
  <c r="E29" i="1"/>
  <c r="G29" i="1" s="1"/>
  <c r="E11" i="1"/>
  <c r="E6" i="1"/>
  <c r="D21" i="1"/>
  <c r="F2" i="1" l="1"/>
  <c r="F11" i="1"/>
  <c r="F31" i="1"/>
  <c r="F17" i="1"/>
  <c r="F24" i="1"/>
  <c r="F39" i="1"/>
  <c r="F6" i="1"/>
  <c r="H41" i="1"/>
  <c r="G39" i="1"/>
  <c r="F15" i="1"/>
  <c r="G6" i="1"/>
  <c r="F40" i="1"/>
  <c r="G2" i="1"/>
  <c r="H2" i="1" s="1"/>
  <c r="G3" i="1"/>
  <c r="H3" i="1" s="1"/>
  <c r="F34" i="1"/>
  <c r="F23" i="1"/>
  <c r="G17" i="1"/>
  <c r="G14" i="1"/>
  <c r="H39" i="1"/>
  <c r="F38" i="1"/>
  <c r="H4" i="1"/>
  <c r="F21" i="1"/>
  <c r="G37" i="1"/>
  <c r="H37" i="1" s="1"/>
  <c r="G41" i="1"/>
  <c r="G24" i="1"/>
  <c r="H24" i="1" s="1"/>
  <c r="F7" i="1"/>
  <c r="F12" i="1"/>
  <c r="H12" i="1" s="1"/>
  <c r="F33" i="1"/>
  <c r="F13" i="1"/>
  <c r="F29" i="1"/>
  <c r="H29" i="1" s="1"/>
  <c r="F5" i="1"/>
  <c r="F22" i="1"/>
  <c r="H22" i="1" s="1"/>
  <c r="F30" i="1"/>
  <c r="F20" i="1"/>
  <c r="H20" i="1" s="1"/>
  <c r="H17" i="1"/>
  <c r="F18" i="1"/>
  <c r="F27" i="1"/>
  <c r="F36" i="1"/>
  <c r="F25" i="1"/>
  <c r="H25" i="1" s="1"/>
  <c r="H14" i="1"/>
  <c r="F19" i="1"/>
  <c r="H19" i="1" s="1"/>
  <c r="F28" i="1"/>
  <c r="H28" i="1" s="1"/>
  <c r="G38" i="1"/>
  <c r="G21" i="1"/>
  <c r="G18" i="1"/>
  <c r="G5" i="1"/>
  <c r="G15" i="1"/>
  <c r="G25" i="1"/>
  <c r="G33" i="1"/>
  <c r="G26" i="1"/>
  <c r="H26" i="1" s="1"/>
  <c r="G32" i="1"/>
  <c r="H32" i="1" s="1"/>
  <c r="G31" i="1"/>
  <c r="H31" i="1" s="1"/>
  <c r="G23" i="1"/>
  <c r="G8" i="1"/>
  <c r="H8" i="1" s="1"/>
  <c r="G9" i="1"/>
  <c r="H9" i="1" s="1"/>
  <c r="G35" i="1"/>
  <c r="H35" i="1" s="1"/>
  <c r="G10" i="1"/>
  <c r="H10" i="1" s="1"/>
  <c r="G40" i="1"/>
  <c r="G16" i="1"/>
  <c r="H16" i="1" s="1"/>
  <c r="G7" i="1"/>
  <c r="G34" i="1"/>
  <c r="G30" i="1"/>
  <c r="G13" i="1"/>
  <c r="G11" i="1"/>
  <c r="H11" i="1" s="1"/>
  <c r="G27" i="1"/>
  <c r="G36" i="1"/>
  <c r="G4" i="1"/>
  <c r="H33" i="1" l="1"/>
  <c r="H6" i="1"/>
  <c r="H30" i="1"/>
  <c r="H21" i="1"/>
  <c r="H23" i="1"/>
  <c r="H38" i="1"/>
  <c r="H7" i="1"/>
  <c r="H36" i="1"/>
  <c r="H5" i="1"/>
  <c r="H40" i="1"/>
  <c r="H34" i="1"/>
  <c r="H27" i="1"/>
  <c r="H18" i="1"/>
  <c r="H13" i="1"/>
  <c r="H15" i="1"/>
</calcChain>
</file>

<file path=xl/sharedStrings.xml><?xml version="1.0" encoding="utf-8"?>
<sst xmlns="http://schemas.openxmlformats.org/spreadsheetml/2006/main" count="22" uniqueCount="19">
  <si>
    <t>i</t>
  </si>
  <si>
    <t>X</t>
  </si>
  <si>
    <t>Y</t>
  </si>
  <si>
    <t>Y=0</t>
  </si>
  <si>
    <t>P(y=0)</t>
  </si>
  <si>
    <t>Y=1</t>
  </si>
  <si>
    <t>P(y=1)</t>
  </si>
  <si>
    <t>Media x</t>
  </si>
  <si>
    <t>x</t>
  </si>
  <si>
    <t>(x -Media x)^2</t>
  </si>
  <si>
    <t>D(x) Y=0</t>
  </si>
  <si>
    <t>D(x) Y=1</t>
  </si>
  <si>
    <t>SUMA</t>
  </si>
  <si>
    <t>P(X) Y=1</t>
  </si>
  <si>
    <t>P(X) Y=0</t>
  </si>
  <si>
    <t>Pred(X)</t>
  </si>
  <si>
    <t>Acierto</t>
  </si>
  <si>
    <t>Varianza</t>
  </si>
  <si>
    <t>Exactitud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</si>
</sst>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.000000"/>
    <numFmt numFmtId="169" formatCode="0.00000"/>
    <numFmt numFmtId="17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'UT3-TA5'!$B$2:$B$21</c:f>
              <c:numCache>
                <c:formatCode>General</c:formatCode>
                <c:ptCount val="20"/>
                <c:pt idx="0">
                  <c:v>2.1935715120000001</c:v>
                </c:pt>
                <c:pt idx="1">
                  <c:v>3.2731303540000001</c:v>
                </c:pt>
                <c:pt idx="2">
                  <c:v>4.951766535</c:v>
                </c:pt>
                <c:pt idx="3">
                  <c:v>4.6837657310000003</c:v>
                </c:pt>
                <c:pt idx="4">
                  <c:v>5.8807698979999996</c:v>
                </c:pt>
                <c:pt idx="5">
                  <c:v>3.6818788730000001</c:v>
                </c:pt>
                <c:pt idx="6">
                  <c:v>3.9490395309999999</c:v>
                </c:pt>
                <c:pt idx="7">
                  <c:v>1.6134980649999999</c:v>
                </c:pt>
                <c:pt idx="8">
                  <c:v>4.1100542000000004</c:v>
                </c:pt>
                <c:pt idx="9">
                  <c:v>2.7220220390000001</c:v>
                </c:pt>
                <c:pt idx="10">
                  <c:v>1.979528755</c:v>
                </c:pt>
                <c:pt idx="11">
                  <c:v>2.9420197130000001</c:v>
                </c:pt>
                <c:pt idx="12">
                  <c:v>2.5126290739999999</c:v>
                </c:pt>
                <c:pt idx="13">
                  <c:v>4.706944204</c:v>
                </c:pt>
                <c:pt idx="14">
                  <c:v>2.6656561050000001</c:v>
                </c:pt>
                <c:pt idx="15">
                  <c:v>2.2081006890000001</c:v>
                </c:pt>
                <c:pt idx="16">
                  <c:v>3.2370131820000001</c:v>
                </c:pt>
                <c:pt idx="17">
                  <c:v>3.5480819709999998</c:v>
                </c:pt>
                <c:pt idx="18">
                  <c:v>1.7921864890000001</c:v>
                </c:pt>
                <c:pt idx="19">
                  <c:v>3.3279592419999999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A-41AF-8460-B6CF4BD268AB}"/>
            </c:ext>
          </c:extLst>
        </c:ser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'UT3-TA5'!$B$22:$B$41</c:f>
              <c:numCache>
                <c:formatCode>General</c:formatCode>
                <c:ptCount val="20"/>
                <c:pt idx="0">
                  <c:v>7.7691202219999997</c:v>
                </c:pt>
                <c:pt idx="1">
                  <c:v>9.0430062499999995</c:v>
                </c:pt>
                <c:pt idx="2">
                  <c:v>6.9826119420000001</c:v>
                </c:pt>
                <c:pt idx="3">
                  <c:v>7.7049656029999998</c:v>
                </c:pt>
                <c:pt idx="4">
                  <c:v>8.4739752060000004</c:v>
                </c:pt>
                <c:pt idx="5">
                  <c:v>6.8330546329999997</c:v>
                </c:pt>
                <c:pt idx="6">
                  <c:v>7.7918462210000001</c:v>
                </c:pt>
                <c:pt idx="7">
                  <c:v>7.5802977540000001</c:v>
                </c:pt>
                <c:pt idx="8">
                  <c:v>8.5404524469999998</c:v>
                </c:pt>
                <c:pt idx="9">
                  <c:v>6.504445102</c:v>
                </c:pt>
                <c:pt idx="10">
                  <c:v>8.0879720119999998</c:v>
                </c:pt>
                <c:pt idx="11">
                  <c:v>6.7977207640000001</c:v>
                </c:pt>
                <c:pt idx="12">
                  <c:v>5.1241049930000004</c:v>
                </c:pt>
                <c:pt idx="13">
                  <c:v>7.2943776309999997</c:v>
                </c:pt>
                <c:pt idx="14">
                  <c:v>10.25831172</c:v>
                </c:pt>
                <c:pt idx="15">
                  <c:v>7.6598262439999996</c:v>
                </c:pt>
                <c:pt idx="16">
                  <c:v>8.9777545530000005</c:v>
                </c:pt>
                <c:pt idx="17">
                  <c:v>8.5118113219999998</c:v>
                </c:pt>
                <c:pt idx="18">
                  <c:v>8.1650266770000002</c:v>
                </c:pt>
                <c:pt idx="19">
                  <c:v>7.6416136129999996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1A-41AF-8460-B6CF4BD26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57439"/>
        <c:axId val="1501557855"/>
      </c:scatterChart>
      <c:valAx>
        <c:axId val="15015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01557855"/>
        <c:crosses val="autoZero"/>
        <c:crossBetween val="midCat"/>
      </c:valAx>
      <c:valAx>
        <c:axId val="15015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0155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21771</xdr:rowOff>
    </xdr:from>
    <xdr:to>
      <xdr:col>16</xdr:col>
      <xdr:colOff>10886</xdr:colOff>
      <xdr:row>14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B8020-E340-4ACB-8E85-D1676597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zoomScale="70" zoomScaleNormal="70" workbookViewId="0">
      <selection activeCell="S17" sqref="S17"/>
    </sheetView>
  </sheetViews>
  <sheetFormatPr defaultRowHeight="14.4" x14ac:dyDescent="0.3"/>
  <cols>
    <col min="1" max="3" width="8.88671875" style="1"/>
    <col min="4" max="4" width="8.88671875" style="1" customWidth="1"/>
    <col min="5" max="6" width="8.88671875" style="1"/>
    <col min="7" max="7" width="10.44140625" bestFit="1" customWidth="1"/>
    <col min="9" max="9" width="8.88671875" style="1"/>
    <col min="10" max="10" width="6.109375" bestFit="1" customWidth="1"/>
    <col min="11" max="11" width="8.21875" bestFit="1" customWidth="1"/>
    <col min="12" max="12" width="12.5546875" bestFit="1" customWidth="1"/>
    <col min="13" max="13" width="13.21875" bestFit="1" customWidth="1"/>
    <col min="14" max="14" width="9.33203125" bestFit="1" customWidth="1"/>
    <col min="15" max="15" width="12.55468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14</v>
      </c>
      <c r="G1" s="1" t="s">
        <v>13</v>
      </c>
      <c r="H1" s="1" t="s">
        <v>15</v>
      </c>
      <c r="I1" s="1" t="s">
        <v>18</v>
      </c>
    </row>
    <row r="2" spans="1:18" x14ac:dyDescent="0.3">
      <c r="A2" s="1">
        <v>1</v>
      </c>
      <c r="B2" s="1">
        <v>2.1935715120000001</v>
      </c>
      <c r="C2" s="1">
        <v>0</v>
      </c>
      <c r="D2" s="1">
        <f>B2*$K$41/$Q$19-($K$41^2)/(2*$Q$19)+LN($L$17)</f>
        <v>0.73262429436358822</v>
      </c>
      <c r="E2" s="1">
        <f>B2*$N$41/$Q$19-($N$41^2)/(2*$Q$19)+LN($O$17)</f>
        <v>-11.208609459483938</v>
      </c>
      <c r="F2" s="5">
        <f>0.5*D2/(0.5*D2+0.5*E2)</f>
        <v>-6.9933689559130999E-2</v>
      </c>
      <c r="G2" s="5">
        <f>0.5*E2/(0.5*D2+0.5*E2)</f>
        <v>1.0699336895591312</v>
      </c>
      <c r="H2" s="6">
        <f>IF(F2&gt;G2,0,1)</f>
        <v>1</v>
      </c>
      <c r="I2" s="1">
        <f>IF(C2=H2,1,0)</f>
        <v>0</v>
      </c>
    </row>
    <row r="3" spans="1:18" x14ac:dyDescent="0.3">
      <c r="A3" s="1">
        <v>2</v>
      </c>
      <c r="B3" s="1">
        <v>3.2731303540000001</v>
      </c>
      <c r="C3" s="1">
        <v>0</v>
      </c>
      <c r="D3" s="1">
        <f>B3*$K$41/$Q$19-($K$41^2)/(2*$Q$19)+LN($L$17)</f>
        <v>3.5616219932995561</v>
      </c>
      <c r="E3" s="1">
        <f>B3*$N$41/$Q$19-($N$41^2)/(2*$Q$19)+LN($O$17)</f>
        <v>-4.5308714010694349</v>
      </c>
      <c r="F3" s="5">
        <f t="shared" ref="F3:F41" si="0">0.5*D3/(0.5*D3+0.5*E3)</f>
        <v>-3.6746186943713499</v>
      </c>
      <c r="G3" s="5">
        <f t="shared" ref="G3:G41" si="1">0.5*E3/(0.5*D3+0.5*E3)</f>
        <v>4.6746186943713495</v>
      </c>
      <c r="H3" s="6">
        <f t="shared" ref="H3:H41" si="2">IF(F3&gt;G3,0,1)</f>
        <v>1</v>
      </c>
      <c r="I3" s="1">
        <f t="shared" ref="I3:I41" si="3">IF(C3=H3,1,0)</f>
        <v>0</v>
      </c>
    </row>
    <row r="4" spans="1:18" x14ac:dyDescent="0.3">
      <c r="A4" s="1">
        <v>3</v>
      </c>
      <c r="B4" s="1">
        <v>4.951766535</v>
      </c>
      <c r="C4" s="1">
        <v>0</v>
      </c>
      <c r="D4" s="1">
        <f>B4*$K$41/$Q$19-($K$41^2)/(2*$Q$19)+LN($L$17)</f>
        <v>7.9605094912722318</v>
      </c>
      <c r="E4" s="1">
        <f>B4*$N$41/$Q$19-($N$41^2)/(2*$Q$19)+LN($O$17)</f>
        <v>5.8525299254654559</v>
      </c>
      <c r="F4" s="5">
        <f t="shared" si="0"/>
        <v>0.57630397272494827</v>
      </c>
      <c r="G4" s="5">
        <f t="shared" si="1"/>
        <v>0.42369602727505173</v>
      </c>
      <c r="H4" s="6">
        <f t="shared" si="2"/>
        <v>0</v>
      </c>
      <c r="I4" s="1">
        <f t="shared" si="3"/>
        <v>1</v>
      </c>
    </row>
    <row r="5" spans="1:18" x14ac:dyDescent="0.3">
      <c r="A5" s="1">
        <v>4</v>
      </c>
      <c r="B5" s="1">
        <v>4.6837657310000003</v>
      </c>
      <c r="C5" s="1">
        <v>0</v>
      </c>
      <c r="D5" s="1">
        <f>B5*$K$41/$Q$19-($K$41^2)/(2*$Q$19)+LN($L$17)</f>
        <v>7.2582099700859777</v>
      </c>
      <c r="E5" s="1">
        <f>B5*$N$41/$Q$19-($N$41^2)/(2*$Q$19)+LN($O$17)</f>
        <v>4.1947794639519547</v>
      </c>
      <c r="F5" s="5">
        <f t="shared" si="0"/>
        <v>0.63373934044807567</v>
      </c>
      <c r="G5" s="5">
        <f t="shared" si="1"/>
        <v>0.36626065955192444</v>
      </c>
      <c r="H5" s="6">
        <f t="shared" si="2"/>
        <v>0</v>
      </c>
      <c r="I5" s="1">
        <f t="shared" si="3"/>
        <v>1</v>
      </c>
    </row>
    <row r="6" spans="1:18" x14ac:dyDescent="0.3">
      <c r="A6" s="1">
        <v>5</v>
      </c>
      <c r="B6" s="1">
        <v>5.8807698979999996</v>
      </c>
      <c r="C6" s="1">
        <v>0</v>
      </c>
      <c r="D6" s="1">
        <f>B6*$K$41/$Q$19-($K$41^2)/(2*$Q$19)+LN($L$17)</f>
        <v>10.394974639426499</v>
      </c>
      <c r="E6" s="1">
        <f>B6*$N$41/$Q$19-($N$41^2)/(2*$Q$19)+LN($O$17)</f>
        <v>11.598989379224589</v>
      </c>
      <c r="F6" s="5">
        <f t="shared" si="0"/>
        <v>0.47262851892507701</v>
      </c>
      <c r="G6" s="5">
        <f t="shared" si="1"/>
        <v>0.52737148107492293</v>
      </c>
      <c r="H6" s="6">
        <f t="shared" si="2"/>
        <v>1</v>
      </c>
      <c r="I6" s="1">
        <f t="shared" si="3"/>
        <v>0</v>
      </c>
    </row>
    <row r="7" spans="1:18" x14ac:dyDescent="0.3">
      <c r="A7" s="1">
        <v>6</v>
      </c>
      <c r="B7" s="1">
        <v>3.6818788730000001</v>
      </c>
      <c r="C7" s="1">
        <v>0</v>
      </c>
      <c r="D7" s="1">
        <f>B7*$K$41/$Q$19-($K$41^2)/(2*$Q$19)+LN($L$17)</f>
        <v>4.6327526947555535</v>
      </c>
      <c r="E7" s="1">
        <f>B7*$N$41/$Q$19-($N$41^2)/(2*$Q$19)+LN($O$17)</f>
        <v>-2.0025094114717792</v>
      </c>
      <c r="F7" s="5">
        <f t="shared" si="0"/>
        <v>1.7613399962651783</v>
      </c>
      <c r="G7" s="5">
        <f t="shared" si="1"/>
        <v>-0.76133999626517834</v>
      </c>
      <c r="H7" s="6">
        <f t="shared" si="2"/>
        <v>0</v>
      </c>
      <c r="I7" s="1">
        <f t="shared" si="3"/>
        <v>1</v>
      </c>
    </row>
    <row r="8" spans="1:18" x14ac:dyDescent="0.3">
      <c r="A8" s="1">
        <v>7</v>
      </c>
      <c r="B8" s="1">
        <v>3.9490395309999999</v>
      </c>
      <c r="C8" s="1">
        <v>0</v>
      </c>
      <c r="D8" s="1">
        <f>B8*$K$41/$Q$19-($K$41^2)/(2*$Q$19)+LN($L$17)</f>
        <v>5.3328506026454319</v>
      </c>
      <c r="E8" s="1">
        <f>B8*$N$41/$Q$19-($N$41^2)/(2*$Q$19)+LN($O$17)</f>
        <v>-0.34995577175302894</v>
      </c>
      <c r="F8" s="5">
        <f t="shared" si="0"/>
        <v>1.0702314184083139</v>
      </c>
      <c r="G8" s="5">
        <f t="shared" si="1"/>
        <v>-7.0231418408313914E-2</v>
      </c>
      <c r="H8" s="6">
        <f t="shared" si="2"/>
        <v>0</v>
      </c>
      <c r="I8" s="1">
        <f t="shared" si="3"/>
        <v>1</v>
      </c>
    </row>
    <row r="9" spans="1:18" x14ac:dyDescent="0.3">
      <c r="A9" s="1">
        <v>8</v>
      </c>
      <c r="B9" s="1">
        <v>1.6134980649999999</v>
      </c>
      <c r="C9" s="1">
        <v>0</v>
      </c>
      <c r="D9" s="1">
        <f>B9*$K$41/$Q$19-($K$41^2)/(2*$Q$19)+LN($L$17)</f>
        <v>-0.78746556357938047</v>
      </c>
      <c r="E9" s="1">
        <f>B9*$N$41/$Q$19-($N$41^2)/(2*$Q$19)+LN($O$17)</f>
        <v>-14.796721920803197</v>
      </c>
      <c r="F9" s="5">
        <f t="shared" si="0"/>
        <v>5.0529779904696696E-2</v>
      </c>
      <c r="G9" s="5">
        <f t="shared" si="1"/>
        <v>0.94947022009530335</v>
      </c>
      <c r="H9" s="6">
        <f t="shared" si="2"/>
        <v>1</v>
      </c>
      <c r="I9" s="1">
        <f t="shared" si="3"/>
        <v>0</v>
      </c>
    </row>
    <row r="10" spans="1:18" x14ac:dyDescent="0.3">
      <c r="A10" s="1">
        <v>9</v>
      </c>
      <c r="B10" s="1">
        <v>4.1100542000000004</v>
      </c>
      <c r="C10" s="1">
        <v>0</v>
      </c>
      <c r="D10" s="1">
        <f>B10*$K$41/$Q$19-($K$41^2)/(2*$Q$19)+LN($L$17)</f>
        <v>5.7547915940712047</v>
      </c>
      <c r="E10" s="1">
        <f>B10*$N$41/$Q$19-($N$41^2)/(2*$Q$19)+LN($O$17)</f>
        <v>0.64601938153492899</v>
      </c>
      <c r="F10" s="5">
        <f t="shared" si="0"/>
        <v>0.89907226068744306</v>
      </c>
      <c r="G10" s="5">
        <f t="shared" si="1"/>
        <v>0.10092773931255693</v>
      </c>
      <c r="H10" s="6">
        <f t="shared" si="2"/>
        <v>0</v>
      </c>
      <c r="I10" s="1">
        <f t="shared" si="3"/>
        <v>1</v>
      </c>
    </row>
    <row r="11" spans="1:18" x14ac:dyDescent="0.3">
      <c r="A11" s="1">
        <v>10</v>
      </c>
      <c r="B11" s="1">
        <v>2.7220220390000001</v>
      </c>
      <c r="C11" s="1">
        <v>0</v>
      </c>
      <c r="D11" s="1">
        <f>B11*$K$41/$Q$19-($K$41^2)/(2*$Q$19)+LN($L$17)</f>
        <v>2.1174356327755612</v>
      </c>
      <c r="E11" s="1">
        <f>B11*$N$41/$Q$19-($N$41^2)/(2*$Q$19)+LN($O$17)</f>
        <v>-7.9398166351859008</v>
      </c>
      <c r="F11" s="5">
        <f t="shared" si="0"/>
        <v>-0.36367177481153995</v>
      </c>
      <c r="G11" s="5">
        <f t="shared" si="1"/>
        <v>1.3636717748115399</v>
      </c>
      <c r="H11" s="6">
        <f t="shared" si="2"/>
        <v>1</v>
      </c>
      <c r="I11" s="1">
        <f t="shared" si="3"/>
        <v>0</v>
      </c>
    </row>
    <row r="12" spans="1:18" x14ac:dyDescent="0.3">
      <c r="A12" s="1">
        <v>11</v>
      </c>
      <c r="B12" s="1">
        <v>1.979528755</v>
      </c>
      <c r="C12" s="1">
        <v>0</v>
      </c>
      <c r="D12" s="1">
        <f>B12*$K$41/$Q$19-($K$41^2)/(2*$Q$19)+LN($L$17)</f>
        <v>0.17172252276111799</v>
      </c>
      <c r="E12" s="1">
        <f>B12*$N$41/$Q$19-($N$41^2)/(2*$Q$19)+LN($O$17)</f>
        <v>-12.532596081555317</v>
      </c>
      <c r="F12" s="5">
        <f t="shared" si="0"/>
        <v>-1.3892426125412895E-2</v>
      </c>
      <c r="G12" s="5">
        <f t="shared" si="1"/>
        <v>1.013892426125413</v>
      </c>
      <c r="H12" s="6">
        <f t="shared" si="2"/>
        <v>1</v>
      </c>
      <c r="I12" s="1">
        <f t="shared" si="3"/>
        <v>0</v>
      </c>
    </row>
    <row r="13" spans="1:18" x14ac:dyDescent="0.3">
      <c r="A13" s="1">
        <v>12</v>
      </c>
      <c r="B13" s="1">
        <v>2.9420197130000001</v>
      </c>
      <c r="C13" s="1">
        <v>0</v>
      </c>
      <c r="D13" s="1">
        <f>B13*$K$41/$Q$19-($K$41^2)/(2*$Q$19)+LN($L$17)</f>
        <v>2.6939423402415956</v>
      </c>
      <c r="E13" s="1">
        <f>B13*$N$41/$Q$19-($N$41^2)/(2*$Q$19)+LN($O$17)</f>
        <v>-6.5789951743465611</v>
      </c>
      <c r="F13" s="5">
        <f t="shared" si="0"/>
        <v>-0.6934120217343771</v>
      </c>
      <c r="G13" s="5">
        <f t="shared" si="1"/>
        <v>1.6934120217343771</v>
      </c>
      <c r="H13" s="6">
        <f t="shared" si="2"/>
        <v>1</v>
      </c>
      <c r="I13" s="1">
        <f t="shared" si="3"/>
        <v>0</v>
      </c>
    </row>
    <row r="14" spans="1:18" x14ac:dyDescent="0.3">
      <c r="A14" s="1">
        <v>13</v>
      </c>
      <c r="B14" s="1">
        <v>2.5126290739999999</v>
      </c>
      <c r="C14" s="1">
        <v>0</v>
      </c>
      <c r="D14" s="1">
        <f>B14*$K$41/$Q$19-($K$41^2)/(2*$Q$19)+LN($L$17)</f>
        <v>1.5687187003469898</v>
      </c>
      <c r="E14" s="1">
        <f>B14*$N$41/$Q$19-($N$41^2)/(2*$Q$19)+LN($O$17)</f>
        <v>-9.235041422520613</v>
      </c>
      <c r="F14" s="5">
        <f t="shared" si="0"/>
        <v>-0.20462466259210815</v>
      </c>
      <c r="G14" s="5">
        <f t="shared" si="1"/>
        <v>1.2046246625921082</v>
      </c>
      <c r="H14" s="6">
        <f t="shared" si="2"/>
        <v>1</v>
      </c>
      <c r="I14" s="1">
        <f t="shared" si="3"/>
        <v>0</v>
      </c>
    </row>
    <row r="15" spans="1:18" x14ac:dyDescent="0.3">
      <c r="A15" s="1">
        <v>14</v>
      </c>
      <c r="B15" s="1">
        <v>4.706944204</v>
      </c>
      <c r="C15" s="1">
        <v>0</v>
      </c>
      <c r="D15" s="1">
        <f>B15*$K$41/$Q$19-($K$41^2)/(2*$Q$19)+LN($L$17)</f>
        <v>7.3189494538739748</v>
      </c>
      <c r="E15" s="1">
        <f>B15*$N$41/$Q$19-($N$41^2)/(2*$Q$19)+LN($O$17)</f>
        <v>4.338152632015019</v>
      </c>
      <c r="F15" s="5">
        <f t="shared" si="0"/>
        <v>0.62785325203024656</v>
      </c>
      <c r="G15" s="5">
        <f t="shared" si="1"/>
        <v>0.3721467479697535</v>
      </c>
      <c r="H15" s="6">
        <f t="shared" si="2"/>
        <v>0</v>
      </c>
      <c r="I15" s="1">
        <f t="shared" si="3"/>
        <v>1</v>
      </c>
    </row>
    <row r="16" spans="1:18" x14ac:dyDescent="0.3">
      <c r="A16" s="1">
        <v>15</v>
      </c>
      <c r="B16" s="1">
        <v>2.6656561050000001</v>
      </c>
      <c r="C16" s="1">
        <v>0</v>
      </c>
      <c r="D16" s="1">
        <f>B16*$K$41/$Q$19-($K$41^2)/(2*$Q$19)+LN($L$17)</f>
        <v>1.9697279846320273</v>
      </c>
      <c r="E16" s="1">
        <f>B16*$N$41/$Q$19-($N$41^2)/(2*$Q$19)+LN($O$17)</f>
        <v>-8.2884747425777707</v>
      </c>
      <c r="F16" s="5">
        <f t="shared" si="0"/>
        <v>-0.31172763525538028</v>
      </c>
      <c r="G16" s="5">
        <f t="shared" si="1"/>
        <v>1.3117276352553802</v>
      </c>
      <c r="H16" s="6">
        <f t="shared" si="2"/>
        <v>1</v>
      </c>
      <c r="I16" s="1">
        <f t="shared" si="3"/>
        <v>0</v>
      </c>
      <c r="J16" s="1"/>
      <c r="K16" s="1" t="s">
        <v>3</v>
      </c>
      <c r="L16" s="1" t="s">
        <v>4</v>
      </c>
      <c r="M16" s="1"/>
      <c r="N16" s="1" t="s">
        <v>5</v>
      </c>
      <c r="O16" s="1" t="s">
        <v>6</v>
      </c>
      <c r="P16" s="1"/>
      <c r="Q16" s="1"/>
      <c r="R16" s="1"/>
    </row>
    <row r="17" spans="1:18" x14ac:dyDescent="0.3">
      <c r="A17" s="1">
        <v>16</v>
      </c>
      <c r="B17" s="1">
        <v>2.2081006890000001</v>
      </c>
      <c r="C17" s="1">
        <v>0</v>
      </c>
      <c r="D17" s="1">
        <f>B17*$K$41/$Q$19-($K$41^2)/(2*$Q$19)+LN($L$17)</f>
        <v>0.77069818779239452</v>
      </c>
      <c r="E17" s="1">
        <f>B17*$N$41/$Q$19-($N$41^2)/(2*$Q$19)+LN($O$17)</f>
        <v>-11.11873752806555</v>
      </c>
      <c r="F17" s="5">
        <f t="shared" si="0"/>
        <v>-7.4477701760655518E-2</v>
      </c>
      <c r="G17" s="5">
        <f t="shared" si="1"/>
        <v>1.0744777017606555</v>
      </c>
      <c r="H17" s="6">
        <f t="shared" si="2"/>
        <v>1</v>
      </c>
      <c r="I17" s="1">
        <f t="shared" si="3"/>
        <v>0</v>
      </c>
      <c r="J17" s="1"/>
      <c r="K17" s="1"/>
      <c r="L17" s="1">
        <v>0.5</v>
      </c>
      <c r="M17" s="1"/>
      <c r="N17" s="1"/>
      <c r="O17" s="1">
        <v>0.5</v>
      </c>
      <c r="P17" s="1"/>
      <c r="Q17" s="1"/>
      <c r="R17" s="1"/>
    </row>
    <row r="18" spans="1:18" x14ac:dyDescent="0.3">
      <c r="A18" s="1">
        <v>17</v>
      </c>
      <c r="B18" s="1">
        <v>3.2370131820000001</v>
      </c>
      <c r="C18" s="1">
        <v>0</v>
      </c>
      <c r="D18" s="1">
        <f>B18*$K$41/$Q$19-($K$41^2)/(2*$Q$19)+LN($L$17)</f>
        <v>3.4669764839442871</v>
      </c>
      <c r="E18" s="1">
        <f>B18*$N$41/$Q$19-($N$41^2)/(2*$Q$19)+LN($O$17)</f>
        <v>-4.7542784120109527</v>
      </c>
      <c r="F18" s="5">
        <f t="shared" si="0"/>
        <v>-2.6932115988913075</v>
      </c>
      <c r="G18" s="5">
        <f t="shared" si="1"/>
        <v>3.6932115988913075</v>
      </c>
      <c r="H18" s="6">
        <f t="shared" si="2"/>
        <v>1</v>
      </c>
      <c r="I18" s="1">
        <f t="shared" si="3"/>
        <v>0</v>
      </c>
      <c r="J18" s="1"/>
      <c r="K18" s="1" t="s">
        <v>8</v>
      </c>
      <c r="L18" s="1" t="s">
        <v>9</v>
      </c>
      <c r="M18" s="1"/>
      <c r="N18" s="1" t="s">
        <v>8</v>
      </c>
      <c r="O18" s="1" t="s">
        <v>9</v>
      </c>
      <c r="P18" s="1"/>
      <c r="Q18" s="1" t="s">
        <v>17</v>
      </c>
      <c r="R18" s="1"/>
    </row>
    <row r="19" spans="1:18" x14ac:dyDescent="0.3">
      <c r="A19" s="1">
        <v>18</v>
      </c>
      <c r="B19" s="1">
        <v>3.5480819709999998</v>
      </c>
      <c r="C19" s="1">
        <v>0</v>
      </c>
      <c r="D19" s="1">
        <f>B19*$K$41/$Q$19-($K$41^2)/(2*$Q$19)+LN($L$17)</f>
        <v>4.2821362085049968</v>
      </c>
      <c r="E19" s="1">
        <f>B19*$N$41/$Q$19-($N$41^2)/(2*$Q$19)+LN($O$17)</f>
        <v>-2.8301258690685938</v>
      </c>
      <c r="F19" s="5">
        <f t="shared" si="0"/>
        <v>2.9491086200991554</v>
      </c>
      <c r="G19" s="5">
        <f t="shared" si="1"/>
        <v>-1.9491086200991554</v>
      </c>
      <c r="H19" s="6">
        <f t="shared" si="2"/>
        <v>0</v>
      </c>
      <c r="I19" s="1">
        <f t="shared" si="3"/>
        <v>1</v>
      </c>
      <c r="J19" s="1"/>
      <c r="K19" s="4">
        <v>2.1935715120000001</v>
      </c>
      <c r="L19" s="4">
        <f>(K19-$K$41)^2</f>
        <v>1.2219297119042973</v>
      </c>
      <c r="M19" s="1"/>
      <c r="N19" s="4">
        <v>7.7691202219999997</v>
      </c>
      <c r="O19" s="3">
        <f>(N19-$N$41)^2</f>
        <v>3.2380287419261867E-4</v>
      </c>
      <c r="P19" s="1"/>
      <c r="Q19" s="1">
        <f>1/(40-2)*(L39+O39)</f>
        <v>1.2589066093309926</v>
      </c>
      <c r="R19" s="1"/>
    </row>
    <row r="20" spans="1:18" x14ac:dyDescent="0.3">
      <c r="A20" s="1">
        <v>19</v>
      </c>
      <c r="B20" s="1">
        <v>1.7921864890000001</v>
      </c>
      <c r="C20" s="1">
        <v>0</v>
      </c>
      <c r="D20" s="1">
        <f>B20*$K$41/$Q$19-($K$41^2)/(2*$Q$19)+LN($L$17)</f>
        <v>-0.31921027201418528</v>
      </c>
      <c r="E20" s="1">
        <f>B20*$N$41/$Q$19-($N$41^2)/(2*$Q$19)+LN($O$17)</f>
        <v>-13.691423679410155</v>
      </c>
      <c r="F20" s="5">
        <f t="shared" si="0"/>
        <v>2.2783428153280241E-2</v>
      </c>
      <c r="G20" s="5">
        <f t="shared" si="1"/>
        <v>0.97721657184671973</v>
      </c>
      <c r="H20" s="6">
        <f t="shared" si="2"/>
        <v>1</v>
      </c>
      <c r="I20" s="1">
        <f t="shared" si="3"/>
        <v>0</v>
      </c>
      <c r="J20" s="1"/>
      <c r="K20" s="4">
        <v>3.2731303540000001</v>
      </c>
      <c r="L20" s="4">
        <f>(K20-$K$41)^2</f>
        <v>6.6824597717620555E-4</v>
      </c>
      <c r="M20" s="1"/>
      <c r="N20" s="4">
        <v>9.0430062499999995</v>
      </c>
      <c r="O20" s="3">
        <f>(N20-$N$41)^2</f>
        <v>1.5772634712008606</v>
      </c>
      <c r="P20" s="1"/>
      <c r="Q20" s="1"/>
      <c r="R20" s="1"/>
    </row>
    <row r="21" spans="1:18" x14ac:dyDescent="0.3">
      <c r="A21" s="1">
        <v>20</v>
      </c>
      <c r="B21" s="1">
        <v>3.3279592419999999</v>
      </c>
      <c r="C21" s="1">
        <v>0</v>
      </c>
      <c r="D21" s="1">
        <f>B21*$K$41/$Q$19-($K$41^2)/(2*$Q$19)+LN($L$17)</f>
        <v>3.7053017928182728</v>
      </c>
      <c r="E21" s="1">
        <f>B21*$N$41/$Q$19-($N$41^2)/(2*$Q$19)+LN($O$17)</f>
        <v>-4.1917208723035895</v>
      </c>
      <c r="F21" s="5">
        <f t="shared" si="0"/>
        <v>-7.6175091584377768</v>
      </c>
      <c r="G21" s="5">
        <f t="shared" si="1"/>
        <v>8.6175091584377768</v>
      </c>
      <c r="H21" s="6">
        <f t="shared" si="2"/>
        <v>1</v>
      </c>
      <c r="I21" s="1">
        <f t="shared" si="3"/>
        <v>0</v>
      </c>
      <c r="J21" s="1"/>
      <c r="K21" s="4">
        <v>4.951766535</v>
      </c>
      <c r="L21" s="4">
        <f>(K21-$K$41)^2</f>
        <v>2.7317006590443613</v>
      </c>
      <c r="M21" s="1"/>
      <c r="N21" s="4">
        <v>6.9826119420000001</v>
      </c>
      <c r="O21" s="3">
        <f>(N21-$N$41)^2</f>
        <v>0.64722476075890956</v>
      </c>
      <c r="P21" s="1"/>
      <c r="Q21" s="7" t="s">
        <v>16</v>
      </c>
      <c r="R21" s="1"/>
    </row>
    <row r="22" spans="1:18" x14ac:dyDescent="0.3">
      <c r="A22" s="1">
        <v>21</v>
      </c>
      <c r="B22" s="1">
        <v>7.7691202219999997</v>
      </c>
      <c r="C22" s="1">
        <v>1</v>
      </c>
      <c r="D22" s="1">
        <f>B22*$K$41/$Q$19-($K$41^2)/(2*$Q$19)+LN($L$17)</f>
        <v>15.343420720868524</v>
      </c>
      <c r="E22" s="1">
        <f>B22*$N$41/$Q$19-($N$41^2)/(2*$Q$19)+LN($O$17)</f>
        <v>23.279602177349545</v>
      </c>
      <c r="F22" s="5">
        <f t="shared" si="0"/>
        <v>0.39726100055147201</v>
      </c>
      <c r="G22" s="5">
        <f t="shared" si="1"/>
        <v>0.60273899944852805</v>
      </c>
      <c r="H22" s="6">
        <f t="shared" si="2"/>
        <v>1</v>
      </c>
      <c r="I22" s="1">
        <f t="shared" si="3"/>
        <v>1</v>
      </c>
      <c r="J22" s="1"/>
      <c r="K22" s="4">
        <v>4.6837657310000003</v>
      </c>
      <c r="L22" s="4">
        <f>(K22-$K$41)^2</f>
        <v>1.9176292826911596</v>
      </c>
      <c r="M22" s="1"/>
      <c r="N22" s="4">
        <v>7.7049656029999998</v>
      </c>
      <c r="O22" s="3">
        <f>(N22-$N$41)^2</f>
        <v>6.7484816052704724E-3</v>
      </c>
      <c r="P22" s="1"/>
      <c r="Q22" s="7">
        <f>COUNTIF(I2:I41,1)/40</f>
        <v>0.65</v>
      </c>
      <c r="R22" s="1"/>
    </row>
    <row r="23" spans="1:18" x14ac:dyDescent="0.3">
      <c r="A23" s="1">
        <v>22</v>
      </c>
      <c r="B23" s="1">
        <v>9.0430062499999995</v>
      </c>
      <c r="C23" s="1">
        <v>1</v>
      </c>
      <c r="D23" s="1">
        <f>B23*$K$41/$Q$19-($K$41^2)/(2*$Q$19)+LN($L$17)</f>
        <v>18.681655286427002</v>
      </c>
      <c r="E23" s="1">
        <f>B23*$N$41/$Q$19-($N$41^2)/(2*$Q$19)+LN($O$17)</f>
        <v>31.159373876962086</v>
      </c>
      <c r="F23" s="5">
        <f t="shared" si="0"/>
        <v>0.37482483006489925</v>
      </c>
      <c r="G23" s="5">
        <f t="shared" si="1"/>
        <v>0.62517516993510081</v>
      </c>
      <c r="H23" s="6">
        <f t="shared" si="2"/>
        <v>1</v>
      </c>
      <c r="I23" s="1">
        <f t="shared" si="3"/>
        <v>1</v>
      </c>
      <c r="J23" s="1"/>
      <c r="K23" s="4">
        <v>5.8807698979999996</v>
      </c>
      <c r="L23" s="4">
        <f>(K23-$K$41)^2</f>
        <v>6.6656349047266676</v>
      </c>
      <c r="M23" s="1"/>
      <c r="N23" s="4">
        <v>8.4739752060000004</v>
      </c>
      <c r="O23" s="3">
        <f>(N23-$N$41)^2</f>
        <v>0.4717772922669583</v>
      </c>
      <c r="P23" s="1"/>
      <c r="Q23" s="1"/>
      <c r="R23" s="1"/>
    </row>
    <row r="24" spans="1:18" x14ac:dyDescent="0.3">
      <c r="A24" s="1">
        <v>23</v>
      </c>
      <c r="B24" s="1">
        <v>6.9826119420000001</v>
      </c>
      <c r="C24" s="1">
        <v>1</v>
      </c>
      <c r="D24" s="1">
        <f>B24*$K$41/$Q$19-($K$41^2)/(2*$Q$19)+LN($L$17)</f>
        <v>13.2823657530893</v>
      </c>
      <c r="E24" s="1">
        <f>B24*$N$41/$Q$19-($N$41^2)/(2*$Q$19)+LN($O$17)</f>
        <v>18.414562801743074</v>
      </c>
      <c r="F24" s="5">
        <f t="shared" si="0"/>
        <v>0.41904267570001913</v>
      </c>
      <c r="G24" s="5">
        <f t="shared" si="1"/>
        <v>0.58095732429998082</v>
      </c>
      <c r="H24" s="6">
        <f t="shared" si="2"/>
        <v>1</v>
      </c>
      <c r="I24" s="1">
        <f t="shared" si="3"/>
        <v>1</v>
      </c>
      <c r="J24" s="1"/>
      <c r="K24" s="4">
        <v>3.6818788730000001</v>
      </c>
      <c r="L24" s="4">
        <f>(K24-$K$41)^2</f>
        <v>0.14661092810416462</v>
      </c>
      <c r="M24" s="1"/>
      <c r="N24" s="4">
        <v>6.8330546329999997</v>
      </c>
      <c r="O24" s="3">
        <f>(N24-$N$41)^2</f>
        <v>0.91023069816810775</v>
      </c>
      <c r="P24" s="1"/>
      <c r="Q24" s="1"/>
      <c r="R24" s="1"/>
    </row>
    <row r="25" spans="1:18" x14ac:dyDescent="0.3">
      <c r="A25" s="1">
        <v>24</v>
      </c>
      <c r="B25" s="1">
        <v>7.7049656029999998</v>
      </c>
      <c r="C25" s="1">
        <v>1</v>
      </c>
      <c r="D25" s="1">
        <f>B25*$K$41/$Q$19-($K$41^2)/(2*$Q$19)+LN($L$17)</f>
        <v>15.175302724455397</v>
      </c>
      <c r="E25" s="1">
        <f>B25*$N$41/$Q$19-($N$41^2)/(2*$Q$19)+LN($O$17)</f>
        <v>22.882766243769758</v>
      </c>
      <c r="F25" s="5">
        <f t="shared" si="0"/>
        <v>0.39874074370734158</v>
      </c>
      <c r="G25" s="5">
        <f t="shared" si="1"/>
        <v>0.60125925629265842</v>
      </c>
      <c r="H25" s="6">
        <f t="shared" si="2"/>
        <v>1</v>
      </c>
      <c r="I25" s="1">
        <f t="shared" si="3"/>
        <v>1</v>
      </c>
      <c r="J25" s="1"/>
      <c r="K25" s="4">
        <v>3.9490395309999999</v>
      </c>
      <c r="L25" s="4">
        <f>(K25-$K$41)^2</f>
        <v>0.42257634321837884</v>
      </c>
      <c r="M25" s="1"/>
      <c r="N25" s="4">
        <v>7.7918462210000001</v>
      </c>
      <c r="O25" s="3">
        <f>(N25-$N$41)^2</f>
        <v>2.2386860880246517E-5</v>
      </c>
      <c r="P25" s="1"/>
      <c r="Q25" s="1"/>
      <c r="R25" s="1"/>
    </row>
    <row r="26" spans="1:18" x14ac:dyDescent="0.3">
      <c r="A26" s="1">
        <v>25</v>
      </c>
      <c r="B26" s="1">
        <v>8.4739752060000004</v>
      </c>
      <c r="C26" s="1">
        <v>1</v>
      </c>
      <c r="D26" s="1">
        <f>B26*$K$41/$Q$19-($K$41^2)/(2*$Q$19)+LN($L$17)</f>
        <v>17.190502186224677</v>
      </c>
      <c r="E26" s="1">
        <f>B26*$N$41/$Q$19-($N$41^2)/(2*$Q$19)+LN($O$17)</f>
        <v>27.63956549681069</v>
      </c>
      <c r="F26" s="5">
        <f t="shared" si="0"/>
        <v>0.38345920661480337</v>
      </c>
      <c r="G26" s="5">
        <f t="shared" si="1"/>
        <v>0.61654079338519663</v>
      </c>
      <c r="H26" s="6">
        <f t="shared" si="2"/>
        <v>1</v>
      </c>
      <c r="I26" s="1">
        <f t="shared" si="3"/>
        <v>1</v>
      </c>
      <c r="J26" s="1"/>
      <c r="K26" s="4">
        <v>1.6134980649999999</v>
      </c>
      <c r="L26" s="4">
        <f>(K26-$K$41)^2</f>
        <v>2.8408520772879009</v>
      </c>
      <c r="M26" s="1"/>
      <c r="N26" s="4">
        <v>7.5802977540000001</v>
      </c>
      <c r="O26" s="3">
        <f>(N26-$N$41)^2</f>
        <v>4.2773267952429458E-2</v>
      </c>
      <c r="P26" s="1"/>
      <c r="Q26" s="1"/>
      <c r="R26" s="1"/>
    </row>
    <row r="27" spans="1:18" x14ac:dyDescent="0.3">
      <c r="A27" s="1">
        <v>26</v>
      </c>
      <c r="B27" s="1">
        <v>6.8330546329999997</v>
      </c>
      <c r="C27" s="1">
        <v>1</v>
      </c>
      <c r="D27" s="1">
        <f>B27*$K$41/$Q$19-($K$41^2)/(2*$Q$19)+LN($L$17)</f>
        <v>12.890448919509184</v>
      </c>
      <c r="E27" s="1">
        <f>B27*$N$41/$Q$19-($N$41^2)/(2*$Q$19)+LN($O$17)</f>
        <v>17.489458494901257</v>
      </c>
      <c r="F27" s="5">
        <f t="shared" si="0"/>
        <v>0.42430836749011008</v>
      </c>
      <c r="G27" s="5">
        <f t="shared" si="1"/>
        <v>0.57569163250988997</v>
      </c>
      <c r="H27" s="6">
        <f t="shared" si="2"/>
        <v>1</v>
      </c>
      <c r="I27" s="1">
        <f t="shared" si="3"/>
        <v>1</v>
      </c>
      <c r="J27" s="1"/>
      <c r="K27" s="4">
        <v>4.1100542000000004</v>
      </c>
      <c r="L27" s="4">
        <f>(K27-$K$41)^2</f>
        <v>0.65784004704817156</v>
      </c>
      <c r="M27" s="1"/>
      <c r="N27" s="4">
        <v>8.5404524469999998</v>
      </c>
      <c r="O27" s="3">
        <f>(N27-$N$41)^2</f>
        <v>0.5675176925766362</v>
      </c>
      <c r="P27" s="1"/>
      <c r="Q27" s="1"/>
      <c r="R27" s="1"/>
    </row>
    <row r="28" spans="1:18" x14ac:dyDescent="0.3">
      <c r="A28" s="1">
        <v>27</v>
      </c>
      <c r="B28" s="1">
        <v>7.7918462210000001</v>
      </c>
      <c r="C28" s="1">
        <v>1</v>
      </c>
      <c r="D28" s="1">
        <f>B28*$K$41/$Q$19-($K$41^2)/(2*$Q$19)+LN($L$17)</f>
        <v>15.402974490775049</v>
      </c>
      <c r="E28" s="1">
        <f>B28*$N$41/$Q$19-($N$41^2)/(2*$Q$19)+LN($O$17)</f>
        <v>23.420176514322826</v>
      </c>
      <c r="F28" s="5">
        <f t="shared" si="0"/>
        <v>0.39674714936849104</v>
      </c>
      <c r="G28" s="5">
        <f t="shared" si="1"/>
        <v>0.60325285063150891</v>
      </c>
      <c r="H28" s="6">
        <f t="shared" si="2"/>
        <v>1</v>
      </c>
      <c r="I28" s="1">
        <f t="shared" si="3"/>
        <v>1</v>
      </c>
      <c r="J28" s="1"/>
      <c r="K28" s="4">
        <v>2.7220220390000001</v>
      </c>
      <c r="L28" s="4">
        <f>(K28-$K$41)^2</f>
        <v>0.33288142124138709</v>
      </c>
      <c r="M28" s="1"/>
      <c r="N28" s="4">
        <v>6.504445102</v>
      </c>
      <c r="O28" s="3">
        <f>(N28-$N$41)^2</f>
        <v>1.6452414142281506</v>
      </c>
      <c r="P28" s="1"/>
      <c r="Q28" s="1"/>
      <c r="R28" s="1"/>
    </row>
    <row r="29" spans="1:18" x14ac:dyDescent="0.3">
      <c r="A29" s="1">
        <v>28</v>
      </c>
      <c r="B29" s="1">
        <v>7.5802977540000001</v>
      </c>
      <c r="C29" s="1">
        <v>1</v>
      </c>
      <c r="D29" s="1">
        <f>B29*$K$41/$Q$19-($K$41^2)/(2*$Q$19)+LN($L$17)</f>
        <v>14.848609037894592</v>
      </c>
      <c r="E29" s="1">
        <f>B29*$N$41/$Q$19-($N$41^2)/(2*$Q$19)+LN($O$17)</f>
        <v>22.111618616109489</v>
      </c>
      <c r="F29" s="5">
        <f t="shared" si="0"/>
        <v>0.40174560548968835</v>
      </c>
      <c r="G29" s="5">
        <f t="shared" si="1"/>
        <v>0.5982543945103117</v>
      </c>
      <c r="H29" s="6">
        <f t="shared" si="2"/>
        <v>1</v>
      </c>
      <c r="I29" s="1">
        <f t="shared" si="3"/>
        <v>1</v>
      </c>
      <c r="J29" s="1"/>
      <c r="K29" s="4">
        <v>1.979528755</v>
      </c>
      <c r="L29" s="4">
        <f>(K29-$K$41)^2</f>
        <v>1.7409537204298053</v>
      </c>
      <c r="M29" s="1"/>
      <c r="N29" s="4">
        <v>8.0879720119999998</v>
      </c>
      <c r="O29" s="3">
        <f>(N29-$N$41)^2</f>
        <v>9.0515094835937476E-2</v>
      </c>
      <c r="P29" s="1"/>
      <c r="Q29" s="1"/>
      <c r="R29" s="1"/>
    </row>
    <row r="30" spans="1:18" x14ac:dyDescent="0.3">
      <c r="A30" s="1">
        <v>29</v>
      </c>
      <c r="B30" s="1">
        <v>8.5404524469999998</v>
      </c>
      <c r="C30" s="1">
        <v>1</v>
      </c>
      <c r="D30" s="1">
        <f>B30*$K$41/$Q$19-($K$41^2)/(2*$Q$19)+LN($L$17)</f>
        <v>17.364706643178781</v>
      </c>
      <c r="E30" s="1">
        <f>B30*$N$41/$Q$19-($N$41^2)/(2*$Q$19)+LN($O$17)</f>
        <v>28.050768281664631</v>
      </c>
      <c r="F30" s="5">
        <f t="shared" si="0"/>
        <v>0.38235219761359029</v>
      </c>
      <c r="G30" s="5">
        <f t="shared" si="1"/>
        <v>0.61764780238640982</v>
      </c>
      <c r="H30" s="6">
        <f t="shared" si="2"/>
        <v>1</v>
      </c>
      <c r="I30" s="1">
        <f t="shared" si="3"/>
        <v>1</v>
      </c>
      <c r="J30" s="1"/>
      <c r="K30" s="4">
        <v>2.9420197130000001</v>
      </c>
      <c r="L30" s="4">
        <f>(K30-$K$41)^2</f>
        <v>0.12742122341499121</v>
      </c>
      <c r="M30" s="1"/>
      <c r="N30" s="4">
        <v>6.7977207640000001</v>
      </c>
      <c r="O30" s="3">
        <f>(N30-$N$41)^2</f>
        <v>0.97890045052948316</v>
      </c>
      <c r="P30" s="1"/>
      <c r="Q30" s="1"/>
      <c r="R30" s="1"/>
    </row>
    <row r="31" spans="1:18" x14ac:dyDescent="0.3">
      <c r="A31" s="1">
        <v>30</v>
      </c>
      <c r="B31" s="1">
        <v>6.504445102</v>
      </c>
      <c r="C31" s="1">
        <v>1</v>
      </c>
      <c r="D31" s="1">
        <f>B31*$K$41/$Q$19-($K$41^2)/(2*$Q$19)+LN($L$17)</f>
        <v>12.029323457070126</v>
      </c>
      <c r="E31" s="1">
        <f>B31*$N$41/$Q$19-($N$41^2)/(2*$Q$19)+LN($O$17)</f>
        <v>15.456805631393484</v>
      </c>
      <c r="F31" s="5">
        <f t="shared" si="0"/>
        <v>0.43765069349539781</v>
      </c>
      <c r="G31" s="5">
        <f t="shared" si="1"/>
        <v>0.56234930650460213</v>
      </c>
      <c r="H31" s="6">
        <f t="shared" si="2"/>
        <v>1</v>
      </c>
      <c r="I31" s="1">
        <f t="shared" si="3"/>
        <v>1</v>
      </c>
      <c r="J31" s="1"/>
      <c r="K31" s="4">
        <v>2.5126290739999999</v>
      </c>
      <c r="L31" s="4">
        <f>(K31-$K$41)^2</f>
        <v>0.61834904972207738</v>
      </c>
      <c r="M31" s="1"/>
      <c r="N31" s="4">
        <v>5.1241049930000004</v>
      </c>
      <c r="O31" s="3">
        <f>(N31-$N$41)^2</f>
        <v>7.091620941643809</v>
      </c>
      <c r="P31" s="1"/>
      <c r="Q31" s="1"/>
      <c r="R31" s="1"/>
    </row>
    <row r="32" spans="1:18" x14ac:dyDescent="0.3">
      <c r="A32" s="1">
        <v>31</v>
      </c>
      <c r="B32" s="1">
        <v>8.0879720119999998</v>
      </c>
      <c r="C32" s="1">
        <v>1</v>
      </c>
      <c r="D32" s="1">
        <f>B32*$K$41/$Q$19-($K$41^2)/(2*$Q$19)+LN($L$17)</f>
        <v>16.178975898704412</v>
      </c>
      <c r="E32" s="1">
        <f>B32*$N$41/$Q$19-($N$41^2)/(2*$Q$19)+LN($O$17)</f>
        <v>25.251897387429992</v>
      </c>
      <c r="F32" s="5">
        <f t="shared" si="0"/>
        <v>0.39050530716471771</v>
      </c>
      <c r="G32" s="5">
        <f t="shared" si="1"/>
        <v>0.60949469283528235</v>
      </c>
      <c r="H32" s="6">
        <f t="shared" si="2"/>
        <v>1</v>
      </c>
      <c r="I32" s="1">
        <f t="shared" si="3"/>
        <v>1</v>
      </c>
      <c r="J32" s="1"/>
      <c r="K32" s="4">
        <v>4.706944204</v>
      </c>
      <c r="L32" s="4">
        <f>(K32-$K$41)^2</f>
        <v>1.9823609241942601</v>
      </c>
      <c r="M32" s="1"/>
      <c r="N32" s="4">
        <v>7.2943776309999997</v>
      </c>
      <c r="O32" s="3">
        <f>(N32-$N$41)^2</f>
        <v>0.24278986395651295</v>
      </c>
      <c r="P32" s="1"/>
      <c r="Q32" s="1"/>
      <c r="R32" s="1"/>
    </row>
    <row r="33" spans="1:18" x14ac:dyDescent="0.3">
      <c r="A33" s="1">
        <v>32</v>
      </c>
      <c r="B33" s="1">
        <v>6.7977207640000001</v>
      </c>
      <c r="C33" s="1">
        <v>1</v>
      </c>
      <c r="D33" s="1">
        <f>B33*$K$41/$Q$19-($K$41^2)/(2*$Q$19)+LN($L$17)</f>
        <v>12.797856065644622</v>
      </c>
      <c r="E33" s="1">
        <f>B33*$N$41/$Q$19-($N$41^2)/(2*$Q$19)+LN($O$17)</f>
        <v>17.270896696699317</v>
      </c>
      <c r="F33" s="5">
        <f t="shared" si="0"/>
        <v>0.4256197843254671</v>
      </c>
      <c r="G33" s="5">
        <f t="shared" si="1"/>
        <v>0.57438021567453279</v>
      </c>
      <c r="H33" s="6">
        <f t="shared" si="2"/>
        <v>1</v>
      </c>
      <c r="I33" s="1">
        <f t="shared" si="3"/>
        <v>1</v>
      </c>
      <c r="J33" s="1"/>
      <c r="K33" s="4">
        <v>2.6656561050000001</v>
      </c>
      <c r="L33" s="4">
        <f>(K33-$K$41)^2</f>
        <v>0.40110017955670313</v>
      </c>
      <c r="M33" s="1"/>
      <c r="N33" s="4">
        <v>10.25831172</v>
      </c>
      <c r="O33" s="3">
        <f>(N33-$N$41)^2</f>
        <v>6.1068144870250718</v>
      </c>
      <c r="P33" s="1"/>
      <c r="Q33" s="1"/>
      <c r="R33" s="1"/>
    </row>
    <row r="34" spans="1:18" x14ac:dyDescent="0.3">
      <c r="A34" s="1">
        <v>33</v>
      </c>
      <c r="B34" s="1">
        <v>5.1241049930000004</v>
      </c>
      <c r="C34" s="1">
        <v>1</v>
      </c>
      <c r="D34" s="1">
        <f>B34*$K$41/$Q$19-($K$41^2)/(2*$Q$19)+LN($L$17)</f>
        <v>8.4121246160364773</v>
      </c>
      <c r="E34" s="1">
        <f>B34*$N$41/$Q$19-($N$41^2)/(2*$Q$19)+LN($O$17)</f>
        <v>6.9185497060853205</v>
      </c>
      <c r="F34" s="5">
        <f t="shared" si="0"/>
        <v>0.54871197700012331</v>
      </c>
      <c r="G34" s="5">
        <f t="shared" si="1"/>
        <v>0.45128802299987669</v>
      </c>
      <c r="H34" s="6">
        <f t="shared" si="2"/>
        <v>0</v>
      </c>
      <c r="I34" s="1">
        <f t="shared" si="3"/>
        <v>0</v>
      </c>
      <c r="J34" s="1"/>
      <c r="K34" s="4">
        <v>2.2081006890000001</v>
      </c>
      <c r="L34" s="4">
        <f>(K34-$K$41)^2</f>
        <v>1.19001943424763</v>
      </c>
      <c r="M34" s="1"/>
      <c r="N34" s="4">
        <v>7.6598262439999996</v>
      </c>
      <c r="O34" s="3">
        <f>(N34-$N$41)^2</f>
        <v>1.6202362601386831E-2</v>
      </c>
      <c r="P34" s="1"/>
      <c r="Q34" s="1"/>
      <c r="R34" s="1"/>
    </row>
    <row r="35" spans="1:18" x14ac:dyDescent="0.3">
      <c r="A35" s="1">
        <v>34</v>
      </c>
      <c r="B35" s="1">
        <v>7.2943776309999997</v>
      </c>
      <c r="C35" s="1">
        <v>1</v>
      </c>
      <c r="D35" s="1">
        <f>B35*$K$41/$Q$19-($K$41^2)/(2*$Q$19)+LN($L$17)</f>
        <v>14.099351712978448</v>
      </c>
      <c r="E35" s="1">
        <f>B35*$N$41/$Q$19-($N$41^2)/(2*$Q$19)+LN($O$17)</f>
        <v>20.343026101516699</v>
      </c>
      <c r="F35" s="5">
        <f t="shared" si="0"/>
        <v>0.40936057867191467</v>
      </c>
      <c r="G35" s="5">
        <f t="shared" si="1"/>
        <v>0.59063942132808533</v>
      </c>
      <c r="H35" s="6">
        <f t="shared" si="2"/>
        <v>1</v>
      </c>
      <c r="I35" s="1">
        <f t="shared" si="3"/>
        <v>1</v>
      </c>
      <c r="J35" s="1"/>
      <c r="K35" s="4">
        <v>3.2370131820000001</v>
      </c>
      <c r="L35" s="4">
        <f>(K35-$K$41)^2</f>
        <v>3.8399866844693949E-3</v>
      </c>
      <c r="M35" s="1"/>
      <c r="N35" s="4">
        <v>8.9777545530000005</v>
      </c>
      <c r="O35" s="3">
        <f>(N35-$N$41)^2</f>
        <v>1.4176231513227016</v>
      </c>
      <c r="P35" s="1"/>
      <c r="Q35" s="1"/>
      <c r="R35" s="1"/>
    </row>
    <row r="36" spans="1:18" x14ac:dyDescent="0.3">
      <c r="A36" s="1">
        <v>35</v>
      </c>
      <c r="B36" s="1">
        <v>10.25831172</v>
      </c>
      <c r="C36" s="1">
        <v>1</v>
      </c>
      <c r="D36" s="1">
        <f>B36*$K$41/$Q$19-($K$41^2)/(2*$Q$19)+LN($L$17)</f>
        <v>21.866378753435846</v>
      </c>
      <c r="E36" s="1">
        <f>B36*$N$41/$Q$19-($N$41^2)/(2*$Q$19)+LN($O$17)</f>
        <v>38.676788652226662</v>
      </c>
      <c r="F36" s="5">
        <f t="shared" si="0"/>
        <v>0.36117004924639468</v>
      </c>
      <c r="G36" s="5">
        <f t="shared" si="1"/>
        <v>0.63882995075360527</v>
      </c>
      <c r="H36" s="6">
        <f t="shared" si="2"/>
        <v>1</v>
      </c>
      <c r="I36" s="1">
        <f t="shared" si="3"/>
        <v>1</v>
      </c>
      <c r="J36" s="1"/>
      <c r="K36" s="4">
        <v>3.5480819709999998</v>
      </c>
      <c r="L36" s="4">
        <f>(K36-$K$41)^2</f>
        <v>6.2051389358132203E-2</v>
      </c>
      <c r="M36" s="1"/>
      <c r="N36" s="4">
        <v>8.5118113219999998</v>
      </c>
      <c r="O36" s="3">
        <f>(N36-$N$41)^2</f>
        <v>0.52518512806328932</v>
      </c>
      <c r="P36" s="1"/>
      <c r="Q36" s="1"/>
      <c r="R36" s="1"/>
    </row>
    <row r="37" spans="1:18" x14ac:dyDescent="0.3">
      <c r="A37" s="1">
        <v>36</v>
      </c>
      <c r="B37" s="1">
        <v>7.6598262439999996</v>
      </c>
      <c r="C37" s="1">
        <v>1</v>
      </c>
      <c r="D37" s="1">
        <f>B37*$K$41/$Q$19-($K$41^2)/(2*$Q$19)+LN($L$17)</f>
        <v>15.057014459124842</v>
      </c>
      <c r="E37" s="1">
        <f>B37*$N$41/$Q$19-($N$41^2)/(2*$Q$19)+LN($O$17)</f>
        <v>22.603551435090779</v>
      </c>
      <c r="F37" s="5">
        <f t="shared" si="0"/>
        <v>0.39980850265018153</v>
      </c>
      <c r="G37" s="5">
        <f t="shared" si="1"/>
        <v>0.60019149734981847</v>
      </c>
      <c r="H37" s="6">
        <f t="shared" si="2"/>
        <v>1</v>
      </c>
      <c r="I37" s="1">
        <f t="shared" si="3"/>
        <v>1</v>
      </c>
      <c r="J37" s="1"/>
      <c r="K37" s="4">
        <v>1.7921864890000001</v>
      </c>
      <c r="L37" s="4">
        <f>(K37-$K$41)^2</f>
        <v>2.2704291200720323</v>
      </c>
      <c r="M37" s="1"/>
      <c r="N37" s="4">
        <v>8.1650266770000002</v>
      </c>
      <c r="O37" s="3">
        <f>(N37-$N$41)^2</f>
        <v>0.14281742800785183</v>
      </c>
      <c r="P37" s="1"/>
      <c r="Q37" s="1"/>
      <c r="R37" s="1"/>
    </row>
    <row r="38" spans="1:18" x14ac:dyDescent="0.3">
      <c r="A38" s="1">
        <v>37</v>
      </c>
      <c r="B38" s="1">
        <v>8.9777545530000005</v>
      </c>
      <c r="C38" s="1">
        <v>1</v>
      </c>
      <c r="D38" s="1">
        <f>B38*$K$41/$Q$19-($K$41^2)/(2*$Q$19)+LN($L$17)</f>
        <v>18.510662383138211</v>
      </c>
      <c r="E38" s="1">
        <f>B38*$N$41/$Q$19-($N$41^2)/(2*$Q$19)+LN($O$17)</f>
        <v>30.755751838513696</v>
      </c>
      <c r="F38" s="5">
        <f t="shared" si="0"/>
        <v>0.37572578957863412</v>
      </c>
      <c r="G38" s="5">
        <f t="shared" si="1"/>
        <v>0.62427421042136588</v>
      </c>
      <c r="H38" s="6">
        <f t="shared" si="2"/>
        <v>1</v>
      </c>
      <c r="I38" s="1">
        <f t="shared" si="3"/>
        <v>1</v>
      </c>
      <c r="J38" s="1"/>
      <c r="K38" s="4">
        <v>3.3279592419999999</v>
      </c>
      <c r="L38" s="4">
        <f>(K38-$K$41)^2</f>
        <v>8.3974963129666218E-4</v>
      </c>
      <c r="M38" s="1"/>
      <c r="N38" s="4">
        <v>7.6416136129999996</v>
      </c>
      <c r="O38" s="3">
        <f>(N38-$N$41)^2</f>
        <v>2.1170579544232626E-2</v>
      </c>
      <c r="P38" s="1"/>
      <c r="Q38" s="1"/>
      <c r="R38" s="1"/>
    </row>
    <row r="39" spans="1:18" x14ac:dyDescent="0.3">
      <c r="A39" s="1">
        <v>38</v>
      </c>
      <c r="B39" s="1">
        <v>8.5118113219999998</v>
      </c>
      <c r="C39" s="1">
        <v>1</v>
      </c>
      <c r="D39" s="1">
        <f>B39*$K$41/$Q$19-($K$41^2)/(2*$Q$19)+LN($L$17)</f>
        <v>17.289652210231125</v>
      </c>
      <c r="E39" s="1">
        <f>B39*$N$41/$Q$19-($N$41^2)/(2*$Q$19)+LN($O$17)</f>
        <v>27.873605237829075</v>
      </c>
      <c r="F39" s="5">
        <f t="shared" si="0"/>
        <v>0.382825623907111</v>
      </c>
      <c r="G39" s="5">
        <f t="shared" si="1"/>
        <v>0.61717437609288894</v>
      </c>
      <c r="H39" s="6">
        <f t="shared" si="2"/>
        <v>1</v>
      </c>
      <c r="I39" s="1">
        <f t="shared" si="3"/>
        <v>1</v>
      </c>
      <c r="J39" s="1" t="s">
        <v>12</v>
      </c>
      <c r="K39" s="1"/>
      <c r="L39" s="4">
        <f>SUM(L19:L38)</f>
        <v>25.335688398555057</v>
      </c>
      <c r="M39" s="1"/>
      <c r="N39" s="1"/>
      <c r="O39" s="3">
        <f>SUM(O19:O38)</f>
        <v>22.502762756022673</v>
      </c>
      <c r="P39" s="1"/>
      <c r="Q39" s="1"/>
      <c r="R39" s="1"/>
    </row>
    <row r="40" spans="1:18" x14ac:dyDescent="0.3">
      <c r="A40" s="1">
        <v>39</v>
      </c>
      <c r="B40" s="1">
        <v>8.1650266770000002</v>
      </c>
      <c r="C40" s="1">
        <v>1</v>
      </c>
      <c r="D40" s="1">
        <f>B40*$K$41/$Q$19-($K$41^2)/(2*$Q$19)+LN($L$17)</f>
        <v>16.380898630005873</v>
      </c>
      <c r="E40" s="1">
        <f>B40*$N$41/$Q$19-($N$41^2)/(2*$Q$19)+LN($O$17)</f>
        <v>25.728528071215251</v>
      </c>
      <c r="F40" s="5">
        <f t="shared" si="0"/>
        <v>0.38900787574794615</v>
      </c>
      <c r="G40" s="5">
        <f t="shared" si="1"/>
        <v>0.61099212425205385</v>
      </c>
      <c r="H40" s="6">
        <f t="shared" si="2"/>
        <v>1</v>
      </c>
      <c r="I40" s="1">
        <f t="shared" si="3"/>
        <v>1</v>
      </c>
      <c r="J40" s="1"/>
      <c r="K40" s="1" t="s">
        <v>7</v>
      </c>
      <c r="L40" s="1"/>
      <c r="M40" s="1"/>
      <c r="N40" s="1" t="s">
        <v>7</v>
      </c>
      <c r="O40" s="2"/>
      <c r="P40" s="1"/>
      <c r="Q40" s="1"/>
      <c r="R40" s="1"/>
    </row>
    <row r="41" spans="1:18" x14ac:dyDescent="0.3">
      <c r="A41" s="1">
        <v>40</v>
      </c>
      <c r="B41" s="1">
        <v>7.6416136129999996</v>
      </c>
      <c r="C41" s="1">
        <v>1</v>
      </c>
      <c r="D41" s="1">
        <f>B41*$K$41/$Q$19-($K$41^2)/(2*$Q$19)+LN($L$17)</f>
        <v>15.00928802756219</v>
      </c>
      <c r="E41" s="1">
        <f>B41*$N$41/$Q$19-($N$41^2)/(2*$Q$19)+LN($O$17)</f>
        <v>22.490895066173223</v>
      </c>
      <c r="F41" s="5">
        <f t="shared" si="0"/>
        <v>0.40024572653538759</v>
      </c>
      <c r="G41" s="5">
        <f t="shared" si="1"/>
        <v>0.59975427346461241</v>
      </c>
      <c r="H41" s="6">
        <f t="shared" si="2"/>
        <v>1</v>
      </c>
      <c r="I41" s="1">
        <f t="shared" si="3"/>
        <v>1</v>
      </c>
      <c r="J41" s="1"/>
      <c r="K41" s="5">
        <f>AVERAGE(K19:K38)</f>
        <v>3.2989808081000001</v>
      </c>
      <c r="L41" s="1"/>
      <c r="M41" s="1"/>
      <c r="N41" s="5">
        <f>AVERAGE(N19:N38)</f>
        <v>7.7871147454500003</v>
      </c>
      <c r="O41" s="1"/>
      <c r="P41" s="1"/>
      <c r="Q41" s="1"/>
      <c r="R41" s="1"/>
    </row>
    <row r="42" spans="1:18" x14ac:dyDescent="0.3">
      <c r="J42" s="1"/>
      <c r="K42" s="1"/>
      <c r="L42" s="1"/>
      <c r="M42" s="1"/>
      <c r="N42" s="1"/>
      <c r="O42" s="1"/>
      <c r="P42" s="1"/>
      <c r="Q42" s="1"/>
      <c r="R42" s="1"/>
    </row>
    <row r="49" spans="10:13" x14ac:dyDescent="0.3">
      <c r="J49" s="1"/>
      <c r="M49" s="1"/>
    </row>
    <row r="50" spans="10:13" x14ac:dyDescent="0.3">
      <c r="J50" s="1"/>
      <c r="L50" s="1"/>
      <c r="M50" s="1"/>
    </row>
    <row r="51" spans="10:13" x14ac:dyDescent="0.3">
      <c r="J51" s="1"/>
      <c r="K51" s="1"/>
      <c r="L51" s="1"/>
      <c r="M51" s="1"/>
    </row>
    <row r="52" spans="10:13" x14ac:dyDescent="0.3">
      <c r="J52" s="1"/>
      <c r="K52" s="1"/>
      <c r="L52" s="1"/>
      <c r="M52" s="1"/>
    </row>
    <row r="53" spans="10:13" x14ac:dyDescent="0.3">
      <c r="J53" s="1"/>
      <c r="K53" s="1"/>
      <c r="L53" s="1"/>
      <c r="M5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UT3-TA5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Becona</dc:creator>
  <cp:lastModifiedBy>Federico Becona</cp:lastModifiedBy>
  <dcterms:created xsi:type="dcterms:W3CDTF">2021-09-19T04:45:29Z</dcterms:created>
  <dcterms:modified xsi:type="dcterms:W3CDTF">2021-09-19T04:45:29Z</dcterms:modified>
</cp:coreProperties>
</file>