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crespo/Desktop/"/>
    </mc:Choice>
  </mc:AlternateContent>
  <xr:revisionPtr revIDLastSave="0" documentId="13_ncr:1_{F1951FE0-F594-B740-A981-AA4672D326F9}" xr6:coauthVersionLast="46" xr6:coauthVersionMax="46" xr10:uidLastSave="{00000000-0000-0000-0000-000000000000}"/>
  <bookViews>
    <workbookView xWindow="780" yWindow="1000" windowWidth="27640" windowHeight="15380" activeTab="4" xr2:uid="{44127AC0-4191-D841-AF8C-E5C8424C9C9B}"/>
  </bookViews>
  <sheets>
    <sheet name="Loan Amortization Monthly" sheetId="1" r:id="rId1"/>
    <sheet name="Loan Amortization Annual" sheetId="7" r:id="rId2"/>
    <sheet name="Investing Compound" sheetId="2" r:id="rId3"/>
    <sheet name="Retirement Plan" sheetId="3" r:id="rId4"/>
    <sheet name="Retirement Plan Nominal" sheetId="4" r:id="rId5"/>
    <sheet name="Simple Stock Model" sheetId="5" r:id="rId6"/>
    <sheet name="Lognormal Stock Price Dist.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B19" i="2"/>
  <c r="B12" i="2"/>
  <c r="B369" i="1"/>
  <c r="B40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F9" i="7"/>
  <c r="E9" i="7"/>
  <c r="D9" i="7"/>
  <c r="D40" i="7" s="1"/>
  <c r="G3" i="7"/>
  <c r="C31" i="7" s="1"/>
  <c r="B6" i="6"/>
  <c r="B9" i="6" s="1"/>
  <c r="B6" i="5"/>
  <c r="B10" i="5"/>
  <c r="C10" i="5"/>
  <c r="A11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C14" i="4"/>
  <c r="D14" i="4"/>
  <c r="H14" i="4" s="1"/>
  <c r="G15" i="4"/>
  <c r="D15" i="4" s="1"/>
  <c r="G16" i="4"/>
  <c r="D16" i="4" s="1"/>
  <c r="H16" i="4" s="1"/>
  <c r="G17" i="4"/>
  <c r="D17" i="4" s="1"/>
  <c r="G18" i="4"/>
  <c r="D18" i="4" s="1"/>
  <c r="H18" i="4" s="1"/>
  <c r="K18" i="4" s="1"/>
  <c r="G19" i="4"/>
  <c r="D19" i="4" s="1"/>
  <c r="G20" i="4"/>
  <c r="D20" i="4" s="1"/>
  <c r="G21" i="4"/>
  <c r="D21" i="4" s="1"/>
  <c r="G22" i="4"/>
  <c r="D22" i="4" s="1"/>
  <c r="G23" i="4"/>
  <c r="D23" i="4" s="1"/>
  <c r="G24" i="4"/>
  <c r="D24" i="4" s="1"/>
  <c r="H24" i="4" s="1"/>
  <c r="G25" i="4"/>
  <c r="D25" i="4" s="1"/>
  <c r="G26" i="4"/>
  <c r="D26" i="4" s="1"/>
  <c r="H26" i="4" s="1"/>
  <c r="K26" i="4" s="1"/>
  <c r="G27" i="4"/>
  <c r="D27" i="4" s="1"/>
  <c r="G28" i="4"/>
  <c r="D28" i="4" s="1"/>
  <c r="B7" i="3"/>
  <c r="B11" i="3" s="1"/>
  <c r="B12" i="3"/>
  <c r="E13" i="3"/>
  <c r="E14" i="3"/>
  <c r="G14" i="3"/>
  <c r="G15" i="3"/>
  <c r="C17" i="3"/>
  <c r="D17" i="3"/>
  <c r="E17" i="3"/>
  <c r="F18" i="3"/>
  <c r="G18" i="3"/>
  <c r="B24" i="2"/>
  <c r="F8" i="1"/>
  <c r="G2" i="1"/>
  <c r="G1" i="1"/>
  <c r="D24" i="1" s="1"/>
  <c r="E27" i="4" l="1"/>
  <c r="F14" i="4"/>
  <c r="M14" i="4" s="1"/>
  <c r="E40" i="7"/>
  <c r="G9" i="7"/>
  <c r="F10" i="7" s="1"/>
  <c r="G10" i="7" s="1"/>
  <c r="F11" i="7" s="1"/>
  <c r="G11" i="7" s="1"/>
  <c r="F12" i="7" s="1"/>
  <c r="G12" i="7" s="1"/>
  <c r="F13" i="7" s="1"/>
  <c r="G13" i="7" s="1"/>
  <c r="F14" i="7" s="1"/>
  <c r="G14" i="7" s="1"/>
  <c r="F15" i="7" s="1"/>
  <c r="G15" i="7" s="1"/>
  <c r="F16" i="7" s="1"/>
  <c r="G16" i="7" s="1"/>
  <c r="F17" i="7" s="1"/>
  <c r="G17" i="7" s="1"/>
  <c r="F18" i="7" s="1"/>
  <c r="G18" i="7" s="1"/>
  <c r="F19" i="7" s="1"/>
  <c r="G19" i="7" s="1"/>
  <c r="F20" i="7" s="1"/>
  <c r="G20" i="7" s="1"/>
  <c r="F21" i="7" s="1"/>
  <c r="G21" i="7" s="1"/>
  <c r="F22" i="7" s="1"/>
  <c r="G22" i="7" s="1"/>
  <c r="F23" i="7" s="1"/>
  <c r="G23" i="7" s="1"/>
  <c r="F24" i="7" s="1"/>
  <c r="G24" i="7" s="1"/>
  <c r="F25" i="7" s="1"/>
  <c r="G25" i="7" s="1"/>
  <c r="F26" i="7" s="1"/>
  <c r="G26" i="7" s="1"/>
  <c r="F27" i="7" s="1"/>
  <c r="G27" i="7" s="1"/>
  <c r="F28" i="7" s="1"/>
  <c r="G28" i="7" s="1"/>
  <c r="F29" i="7" s="1"/>
  <c r="G29" i="7" s="1"/>
  <c r="F30" i="7" s="1"/>
  <c r="G30" i="7" s="1"/>
  <c r="F31" i="7" s="1"/>
  <c r="G31" i="7" s="1"/>
  <c r="F32" i="7" s="1"/>
  <c r="G32" i="7" s="1"/>
  <c r="F33" i="7" s="1"/>
  <c r="G33" i="7" s="1"/>
  <c r="F34" i="7" s="1"/>
  <c r="G34" i="7" s="1"/>
  <c r="F35" i="7" s="1"/>
  <c r="G35" i="7" s="1"/>
  <c r="F36" i="7" s="1"/>
  <c r="G36" i="7" s="1"/>
  <c r="F37" i="7" s="1"/>
  <c r="G37" i="7" s="1"/>
  <c r="F38" i="7" s="1"/>
  <c r="G38" i="7" s="1"/>
  <c r="C17" i="7"/>
  <c r="C11" i="7"/>
  <c r="C19" i="7"/>
  <c r="C27" i="7"/>
  <c r="C35" i="7"/>
  <c r="C20" i="7"/>
  <c r="C28" i="7"/>
  <c r="C36" i="7"/>
  <c r="C25" i="7"/>
  <c r="C33" i="7"/>
  <c r="D9" i="1"/>
  <c r="C14" i="7"/>
  <c r="C22" i="7"/>
  <c r="C16" i="7"/>
  <c r="C24" i="7"/>
  <c r="C32" i="7"/>
  <c r="C13" i="7"/>
  <c r="C21" i="7"/>
  <c r="C29" i="7"/>
  <c r="C37" i="7"/>
  <c r="C9" i="7"/>
  <c r="C10" i="7"/>
  <c r="C18" i="7"/>
  <c r="C26" i="7"/>
  <c r="C34" i="7"/>
  <c r="C12" i="7"/>
  <c r="C30" i="7"/>
  <c r="C38" i="7"/>
  <c r="E9" i="1"/>
  <c r="E15" i="1"/>
  <c r="D17" i="1"/>
  <c r="C15" i="7"/>
  <c r="C23" i="7"/>
  <c r="D8" i="1"/>
  <c r="E17" i="1"/>
  <c r="E23" i="1"/>
  <c r="D25" i="1"/>
  <c r="E18" i="3"/>
  <c r="F14" i="3"/>
  <c r="D10" i="1"/>
  <c r="D16" i="1"/>
  <c r="D18" i="1"/>
  <c r="D13" i="3"/>
  <c r="B10" i="6"/>
  <c r="B11" i="6" s="1"/>
  <c r="D34" i="1"/>
  <c r="C16" i="3"/>
  <c r="C13" i="3"/>
  <c r="B16" i="3"/>
  <c r="C12" i="3"/>
  <c r="A15" i="6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H22" i="4"/>
  <c r="K22" i="4" s="1"/>
  <c r="E23" i="4" s="1"/>
  <c r="H21" i="4"/>
  <c r="K21" i="4" s="1"/>
  <c r="E22" i="4" s="1"/>
  <c r="H25" i="4"/>
  <c r="K25" i="4" s="1"/>
  <c r="E26" i="4" s="1"/>
  <c r="H19" i="4"/>
  <c r="K19" i="4" s="1"/>
  <c r="E20" i="4" s="1"/>
  <c r="E19" i="4"/>
  <c r="H27" i="4"/>
  <c r="K27" i="4" s="1"/>
  <c r="E28" i="4" s="1"/>
  <c r="H17" i="4"/>
  <c r="K17" i="4" s="1"/>
  <c r="E18" i="4" s="1"/>
  <c r="H23" i="4"/>
  <c r="K23" i="4" s="1"/>
  <c r="E24" i="4" s="1"/>
  <c r="H15" i="4"/>
  <c r="K14" i="4"/>
  <c r="E15" i="4" s="1"/>
  <c r="H28" i="4"/>
  <c r="H20" i="4"/>
  <c r="K20" i="4" s="1"/>
  <c r="E21" i="4" s="1"/>
  <c r="K24" i="4"/>
  <c r="E25" i="4" s="1"/>
  <c r="K16" i="4"/>
  <c r="E17" i="4" s="1"/>
  <c r="I14" i="4"/>
  <c r="J14" i="4" s="1"/>
  <c r="K15" i="4"/>
  <c r="E16" i="4" s="1"/>
  <c r="K28" i="4"/>
  <c r="G11" i="3"/>
  <c r="D18" i="3"/>
  <c r="B17" i="3"/>
  <c r="F15" i="3"/>
  <c r="D14" i="3"/>
  <c r="B13" i="3"/>
  <c r="F11" i="3"/>
  <c r="C18" i="3"/>
  <c r="G16" i="3"/>
  <c r="E15" i="3"/>
  <c r="C14" i="3"/>
  <c r="G12" i="3"/>
  <c r="E11" i="3"/>
  <c r="B18" i="3"/>
  <c r="F16" i="3"/>
  <c r="D15" i="3"/>
  <c r="B14" i="3"/>
  <c r="F12" i="3"/>
  <c r="D11" i="3"/>
  <c r="G17" i="3"/>
  <c r="E16" i="3"/>
  <c r="C15" i="3"/>
  <c r="G13" i="3"/>
  <c r="E12" i="3"/>
  <c r="F17" i="3"/>
  <c r="D16" i="3"/>
  <c r="B15" i="3"/>
  <c r="F13" i="3"/>
  <c r="D12" i="3"/>
  <c r="E25" i="1"/>
  <c r="D26" i="1"/>
  <c r="E10" i="1"/>
  <c r="E18" i="1"/>
  <c r="E26" i="1"/>
  <c r="D30" i="1"/>
  <c r="E367" i="1"/>
  <c r="D364" i="1"/>
  <c r="E359" i="1"/>
  <c r="D356" i="1"/>
  <c r="E351" i="1"/>
  <c r="D348" i="1"/>
  <c r="E343" i="1"/>
  <c r="D340" i="1"/>
  <c r="E335" i="1"/>
  <c r="D332" i="1"/>
  <c r="E327" i="1"/>
  <c r="D324" i="1"/>
  <c r="E319" i="1"/>
  <c r="D316" i="1"/>
  <c r="E311" i="1"/>
  <c r="D308" i="1"/>
  <c r="E303" i="1"/>
  <c r="D300" i="1"/>
  <c r="E295" i="1"/>
  <c r="D292" i="1"/>
  <c r="E287" i="1"/>
  <c r="D284" i="1"/>
  <c r="E279" i="1"/>
  <c r="D276" i="1"/>
  <c r="E271" i="1"/>
  <c r="D268" i="1"/>
  <c r="E263" i="1"/>
  <c r="D260" i="1"/>
  <c r="E255" i="1"/>
  <c r="D252" i="1"/>
  <c r="E247" i="1"/>
  <c r="D244" i="1"/>
  <c r="E239" i="1"/>
  <c r="D236" i="1"/>
  <c r="D367" i="1"/>
  <c r="E362" i="1"/>
  <c r="D359" i="1"/>
  <c r="E354" i="1"/>
  <c r="D351" i="1"/>
  <c r="E346" i="1"/>
  <c r="D343" i="1"/>
  <c r="E338" i="1"/>
  <c r="D335" i="1"/>
  <c r="E330" i="1"/>
  <c r="D327" i="1"/>
  <c r="E322" i="1"/>
  <c r="D319" i="1"/>
  <c r="E314" i="1"/>
  <c r="D311" i="1"/>
  <c r="E306" i="1"/>
  <c r="D303" i="1"/>
  <c r="E298" i="1"/>
  <c r="D295" i="1"/>
  <c r="E290" i="1"/>
  <c r="D287" i="1"/>
  <c r="E282" i="1"/>
  <c r="D279" i="1"/>
  <c r="E274" i="1"/>
  <c r="D271" i="1"/>
  <c r="E266" i="1"/>
  <c r="D263" i="1"/>
  <c r="E258" i="1"/>
  <c r="D255" i="1"/>
  <c r="E250" i="1"/>
  <c r="D247" i="1"/>
  <c r="E242" i="1"/>
  <c r="D239" i="1"/>
  <c r="E234" i="1"/>
  <c r="D365" i="1"/>
  <c r="E360" i="1"/>
  <c r="D357" i="1"/>
  <c r="E352" i="1"/>
  <c r="D349" i="1"/>
  <c r="E344" i="1"/>
  <c r="D341" i="1"/>
  <c r="E336" i="1"/>
  <c r="D333" i="1"/>
  <c r="E328" i="1"/>
  <c r="D325" i="1"/>
  <c r="E320" i="1"/>
  <c r="D317" i="1"/>
  <c r="E312" i="1"/>
  <c r="D309" i="1"/>
  <c r="E304" i="1"/>
  <c r="D301" i="1"/>
  <c r="E296" i="1"/>
  <c r="D293" i="1"/>
  <c r="E288" i="1"/>
  <c r="D285" i="1"/>
  <c r="E280" i="1"/>
  <c r="D277" i="1"/>
  <c r="E272" i="1"/>
  <c r="D269" i="1"/>
  <c r="E264" i="1"/>
  <c r="D261" i="1"/>
  <c r="E256" i="1"/>
  <c r="D253" i="1"/>
  <c r="E248" i="1"/>
  <c r="D245" i="1"/>
  <c r="E240" i="1"/>
  <c r="D237" i="1"/>
  <c r="E232" i="1"/>
  <c r="E363" i="1"/>
  <c r="D360" i="1"/>
  <c r="E355" i="1"/>
  <c r="D352" i="1"/>
  <c r="E347" i="1"/>
  <c r="D344" i="1"/>
  <c r="E339" i="1"/>
  <c r="D336" i="1"/>
  <c r="E331" i="1"/>
  <c r="D328" i="1"/>
  <c r="E323" i="1"/>
  <c r="D320" i="1"/>
  <c r="E315" i="1"/>
  <c r="D312" i="1"/>
  <c r="E307" i="1"/>
  <c r="D304" i="1"/>
  <c r="E299" i="1"/>
  <c r="D296" i="1"/>
  <c r="E291" i="1"/>
  <c r="D288" i="1"/>
  <c r="E283" i="1"/>
  <c r="D280" i="1"/>
  <c r="E275" i="1"/>
  <c r="D272" i="1"/>
  <c r="E267" i="1"/>
  <c r="D264" i="1"/>
  <c r="E259" i="1"/>
  <c r="D256" i="1"/>
  <c r="E251" i="1"/>
  <c r="D248" i="1"/>
  <c r="E243" i="1"/>
  <c r="D240" i="1"/>
  <c r="E235" i="1"/>
  <c r="D232" i="1"/>
  <c r="E366" i="1"/>
  <c r="D366" i="1"/>
  <c r="E353" i="1"/>
  <c r="D350" i="1"/>
  <c r="E337" i="1"/>
  <c r="D334" i="1"/>
  <c r="E321" i="1"/>
  <c r="D318" i="1"/>
  <c r="E305" i="1"/>
  <c r="D302" i="1"/>
  <c r="E289" i="1"/>
  <c r="D286" i="1"/>
  <c r="E273" i="1"/>
  <c r="D270" i="1"/>
  <c r="E257" i="1"/>
  <c r="D254" i="1"/>
  <c r="E241" i="1"/>
  <c r="D238" i="1"/>
  <c r="E230" i="1"/>
  <c r="D227" i="1"/>
  <c r="E222" i="1"/>
  <c r="D219" i="1"/>
  <c r="E214" i="1"/>
  <c r="D211" i="1"/>
  <c r="E206" i="1"/>
  <c r="D203" i="1"/>
  <c r="E198" i="1"/>
  <c r="D195" i="1"/>
  <c r="E190" i="1"/>
  <c r="D187" i="1"/>
  <c r="E182" i="1"/>
  <c r="D179" i="1"/>
  <c r="E174" i="1"/>
  <c r="D171" i="1"/>
  <c r="E166" i="1"/>
  <c r="E356" i="1"/>
  <c r="D353" i="1"/>
  <c r="E340" i="1"/>
  <c r="D337" i="1"/>
  <c r="E324" i="1"/>
  <c r="D321" i="1"/>
  <c r="E308" i="1"/>
  <c r="D305" i="1"/>
  <c r="E292" i="1"/>
  <c r="D289" i="1"/>
  <c r="E276" i="1"/>
  <c r="D273" i="1"/>
  <c r="E260" i="1"/>
  <c r="D257" i="1"/>
  <c r="E244" i="1"/>
  <c r="D241" i="1"/>
  <c r="D230" i="1"/>
  <c r="E225" i="1"/>
  <c r="D222" i="1"/>
  <c r="E217" i="1"/>
  <c r="E365" i="1"/>
  <c r="D362" i="1"/>
  <c r="E349" i="1"/>
  <c r="D346" i="1"/>
  <c r="E333" i="1"/>
  <c r="D330" i="1"/>
  <c r="E317" i="1"/>
  <c r="D314" i="1"/>
  <c r="E301" i="1"/>
  <c r="D298" i="1"/>
  <c r="E285" i="1"/>
  <c r="D282" i="1"/>
  <c r="E269" i="1"/>
  <c r="D266" i="1"/>
  <c r="E253" i="1"/>
  <c r="D250" i="1"/>
  <c r="E237" i="1"/>
  <c r="D234" i="1"/>
  <c r="E228" i="1"/>
  <c r="D225" i="1"/>
  <c r="E220" i="1"/>
  <c r="D217" i="1"/>
  <c r="E358" i="1"/>
  <c r="D355" i="1"/>
  <c r="E342" i="1"/>
  <c r="D339" i="1"/>
  <c r="E326" i="1"/>
  <c r="D323" i="1"/>
  <c r="E310" i="1"/>
  <c r="D307" i="1"/>
  <c r="E294" i="1"/>
  <c r="D291" i="1"/>
  <c r="E278" i="1"/>
  <c r="D275" i="1"/>
  <c r="E262" i="1"/>
  <c r="D259" i="1"/>
  <c r="E246" i="1"/>
  <c r="D243" i="1"/>
  <c r="D358" i="1"/>
  <c r="E345" i="1"/>
  <c r="D326" i="1"/>
  <c r="E313" i="1"/>
  <c r="D294" i="1"/>
  <c r="E281" i="1"/>
  <c r="D262" i="1"/>
  <c r="E249" i="1"/>
  <c r="E227" i="1"/>
  <c r="D207" i="1"/>
  <c r="E205" i="1"/>
  <c r="D196" i="1"/>
  <c r="E194" i="1"/>
  <c r="D185" i="1"/>
  <c r="E183" i="1"/>
  <c r="D176" i="1"/>
  <c r="D174" i="1"/>
  <c r="E172" i="1"/>
  <c r="D165" i="1"/>
  <c r="E163" i="1"/>
  <c r="D160" i="1"/>
  <c r="E155" i="1"/>
  <c r="D152" i="1"/>
  <c r="E147" i="1"/>
  <c r="D144" i="1"/>
  <c r="E139" i="1"/>
  <c r="D136" i="1"/>
  <c r="E131" i="1"/>
  <c r="D128" i="1"/>
  <c r="E123" i="1"/>
  <c r="D120" i="1"/>
  <c r="E115" i="1"/>
  <c r="D112" i="1"/>
  <c r="E107" i="1"/>
  <c r="D104" i="1"/>
  <c r="E99" i="1"/>
  <c r="D96" i="1"/>
  <c r="E91" i="1"/>
  <c r="D88" i="1"/>
  <c r="E83" i="1"/>
  <c r="D80" i="1"/>
  <c r="E75" i="1"/>
  <c r="D72" i="1"/>
  <c r="E364" i="1"/>
  <c r="D345" i="1"/>
  <c r="E332" i="1"/>
  <c r="D313" i="1"/>
  <c r="E300" i="1"/>
  <c r="D281" i="1"/>
  <c r="E268" i="1"/>
  <c r="D249" i="1"/>
  <c r="E229" i="1"/>
  <c r="E224" i="1"/>
  <c r="E219" i="1"/>
  <c r="D214" i="1"/>
  <c r="E212" i="1"/>
  <c r="D205" i="1"/>
  <c r="E203" i="1"/>
  <c r="E201" i="1"/>
  <c r="D194" i="1"/>
  <c r="E192" i="1"/>
  <c r="D183" i="1"/>
  <c r="E181" i="1"/>
  <c r="D172" i="1"/>
  <c r="E170" i="1"/>
  <c r="D163" i="1"/>
  <c r="E158" i="1"/>
  <c r="D155" i="1"/>
  <c r="E150" i="1"/>
  <c r="D147" i="1"/>
  <c r="E142" i="1"/>
  <c r="D139" i="1"/>
  <c r="E134" i="1"/>
  <c r="D131" i="1"/>
  <c r="E126" i="1"/>
  <c r="D123" i="1"/>
  <c r="E118" i="1"/>
  <c r="E357" i="1"/>
  <c r="D338" i="1"/>
  <c r="E325" i="1"/>
  <c r="D306" i="1"/>
  <c r="E293" i="1"/>
  <c r="D274" i="1"/>
  <c r="E261" i="1"/>
  <c r="D242" i="1"/>
  <c r="E236" i="1"/>
  <c r="E231" i="1"/>
  <c r="D229" i="1"/>
  <c r="E226" i="1"/>
  <c r="D224" i="1"/>
  <c r="E221" i="1"/>
  <c r="E216" i="1"/>
  <c r="D212" i="1"/>
  <c r="E210" i="1"/>
  <c r="D201" i="1"/>
  <c r="E199" i="1"/>
  <c r="D192" i="1"/>
  <c r="D190" i="1"/>
  <c r="E188" i="1"/>
  <c r="D181" i="1"/>
  <c r="E179" i="1"/>
  <c r="E177" i="1"/>
  <c r="D170" i="1"/>
  <c r="E168" i="1"/>
  <c r="E161" i="1"/>
  <c r="D158" i="1"/>
  <c r="E153" i="1"/>
  <c r="D150" i="1"/>
  <c r="E145" i="1"/>
  <c r="D142" i="1"/>
  <c r="E137" i="1"/>
  <c r="D363" i="1"/>
  <c r="E350" i="1"/>
  <c r="D331" i="1"/>
  <c r="E318" i="1"/>
  <c r="D299" i="1"/>
  <c r="E286" i="1"/>
  <c r="D267" i="1"/>
  <c r="E254" i="1"/>
  <c r="D231" i="1"/>
  <c r="D226" i="1"/>
  <c r="E223" i="1"/>
  <c r="D221" i="1"/>
  <c r="E218" i="1"/>
  <c r="D216" i="1"/>
  <c r="D210" i="1"/>
  <c r="E208" i="1"/>
  <c r="D199" i="1"/>
  <c r="E197" i="1"/>
  <c r="D188" i="1"/>
  <c r="E186" i="1"/>
  <c r="D177" i="1"/>
  <c r="E175" i="1"/>
  <c r="D168" i="1"/>
  <c r="D166" i="1"/>
  <c r="E164" i="1"/>
  <c r="D161" i="1"/>
  <c r="E156" i="1"/>
  <c r="D153" i="1"/>
  <c r="E148" i="1"/>
  <c r="D145" i="1"/>
  <c r="E140" i="1"/>
  <c r="D137" i="1"/>
  <c r="E361" i="1"/>
  <c r="D342" i="1"/>
  <c r="E329" i="1"/>
  <c r="D310" i="1"/>
  <c r="E297" i="1"/>
  <c r="D278" i="1"/>
  <c r="E265" i="1"/>
  <c r="D246" i="1"/>
  <c r="D235" i="1"/>
  <c r="D228" i="1"/>
  <c r="D223" i="1"/>
  <c r="D218" i="1"/>
  <c r="E215" i="1"/>
  <c r="D208" i="1"/>
  <c r="D206" i="1"/>
  <c r="E204" i="1"/>
  <c r="D197" i="1"/>
  <c r="E195" i="1"/>
  <c r="E193" i="1"/>
  <c r="D186" i="1"/>
  <c r="E184" i="1"/>
  <c r="D175" i="1"/>
  <c r="E173" i="1"/>
  <c r="D164" i="1"/>
  <c r="E159" i="1"/>
  <c r="D156" i="1"/>
  <c r="E151" i="1"/>
  <c r="D148" i="1"/>
  <c r="E143" i="1"/>
  <c r="D361" i="1"/>
  <c r="E348" i="1"/>
  <c r="D329" i="1"/>
  <c r="E316" i="1"/>
  <c r="D297" i="1"/>
  <c r="E284" i="1"/>
  <c r="D265" i="1"/>
  <c r="E252" i="1"/>
  <c r="D220" i="1"/>
  <c r="D215" i="1"/>
  <c r="E213" i="1"/>
  <c r="D204" i="1"/>
  <c r="E202" i="1"/>
  <c r="D193" i="1"/>
  <c r="E191" i="1"/>
  <c r="D184" i="1"/>
  <c r="D182" i="1"/>
  <c r="E180" i="1"/>
  <c r="D173" i="1"/>
  <c r="E171" i="1"/>
  <c r="E169" i="1"/>
  <c r="E162" i="1"/>
  <c r="D159" i="1"/>
  <c r="E154" i="1"/>
  <c r="E309" i="1"/>
  <c r="D258" i="1"/>
  <c r="E233" i="1"/>
  <c r="D213" i="1"/>
  <c r="D191" i="1"/>
  <c r="D169" i="1"/>
  <c r="D162" i="1"/>
  <c r="D146" i="1"/>
  <c r="E138" i="1"/>
  <c r="D135" i="1"/>
  <c r="D133" i="1"/>
  <c r="E124" i="1"/>
  <c r="E122" i="1"/>
  <c r="E120" i="1"/>
  <c r="D116" i="1"/>
  <c r="E114" i="1"/>
  <c r="D105" i="1"/>
  <c r="E103" i="1"/>
  <c r="D94" i="1"/>
  <c r="E92" i="1"/>
  <c r="D85" i="1"/>
  <c r="D83" i="1"/>
  <c r="E81" i="1"/>
  <c r="D74" i="1"/>
  <c r="E72" i="1"/>
  <c r="E70" i="1"/>
  <c r="D67" i="1"/>
  <c r="E62" i="1"/>
  <c r="D59" i="1"/>
  <c r="E54" i="1"/>
  <c r="D51" i="1"/>
  <c r="E46" i="1"/>
  <c r="D43" i="1"/>
  <c r="D39" i="1"/>
  <c r="E36" i="1"/>
  <c r="E32" i="1"/>
  <c r="E28" i="1"/>
  <c r="E24" i="1"/>
  <c r="E20" i="1"/>
  <c r="E16" i="1"/>
  <c r="E12" i="1"/>
  <c r="E8" i="1"/>
  <c r="E334" i="1"/>
  <c r="D283" i="1"/>
  <c r="D233" i="1"/>
  <c r="D198" i="1"/>
  <c r="E176" i="1"/>
  <c r="E141" i="1"/>
  <c r="D138" i="1"/>
  <c r="D126" i="1"/>
  <c r="D124" i="1"/>
  <c r="D122" i="1"/>
  <c r="D114" i="1"/>
  <c r="E112" i="1"/>
  <c r="E110" i="1"/>
  <c r="D103" i="1"/>
  <c r="E101" i="1"/>
  <c r="D92" i="1"/>
  <c r="E90" i="1"/>
  <c r="D81" i="1"/>
  <c r="E79" i="1"/>
  <c r="D70" i="1"/>
  <c r="E65" i="1"/>
  <c r="D62" i="1"/>
  <c r="E57" i="1"/>
  <c r="D54" i="1"/>
  <c r="E49" i="1"/>
  <c r="D46" i="1"/>
  <c r="E41" i="1"/>
  <c r="D354" i="1"/>
  <c r="E277" i="1"/>
  <c r="E211" i="1"/>
  <c r="E189" i="1"/>
  <c r="E167" i="1"/>
  <c r="D154" i="1"/>
  <c r="E149" i="1"/>
  <c r="D141" i="1"/>
  <c r="E132" i="1"/>
  <c r="E130" i="1"/>
  <c r="E128" i="1"/>
  <c r="D110" i="1"/>
  <c r="E108" i="1"/>
  <c r="D101" i="1"/>
  <c r="D99" i="1"/>
  <c r="E97" i="1"/>
  <c r="D90" i="1"/>
  <c r="E88" i="1"/>
  <c r="E86" i="1"/>
  <c r="D79" i="1"/>
  <c r="E77" i="1"/>
  <c r="E68" i="1"/>
  <c r="D65" i="1"/>
  <c r="E60" i="1"/>
  <c r="D57" i="1"/>
  <c r="E52" i="1"/>
  <c r="D49" i="1"/>
  <c r="E44" i="1"/>
  <c r="D41" i="1"/>
  <c r="E302" i="1"/>
  <c r="D251" i="1"/>
  <c r="E196" i="1"/>
  <c r="D189" i="1"/>
  <c r="D167" i="1"/>
  <c r="E160" i="1"/>
  <c r="D149" i="1"/>
  <c r="D140" i="1"/>
  <c r="D134" i="1"/>
  <c r="D132" i="1"/>
  <c r="D130" i="1"/>
  <c r="E121" i="1"/>
  <c r="E119" i="1"/>
  <c r="E117" i="1"/>
  <c r="D108" i="1"/>
  <c r="E106" i="1"/>
  <c r="D97" i="1"/>
  <c r="E95" i="1"/>
  <c r="D86" i="1"/>
  <c r="E84" i="1"/>
  <c r="D77" i="1"/>
  <c r="D75" i="1"/>
  <c r="E73" i="1"/>
  <c r="D68" i="1"/>
  <c r="E63" i="1"/>
  <c r="D60" i="1"/>
  <c r="E55" i="1"/>
  <c r="D52" i="1"/>
  <c r="E47" i="1"/>
  <c r="D44" i="1"/>
  <c r="D322" i="1"/>
  <c r="E245" i="1"/>
  <c r="E209" i="1"/>
  <c r="D202" i="1"/>
  <c r="D180" i="1"/>
  <c r="E144" i="1"/>
  <c r="D121" i="1"/>
  <c r="D119" i="1"/>
  <c r="D117" i="1"/>
  <c r="D115" i="1"/>
  <c r="E113" i="1"/>
  <c r="D106" i="1"/>
  <c r="E104" i="1"/>
  <c r="E102" i="1"/>
  <c r="D95" i="1"/>
  <c r="E93" i="1"/>
  <c r="D84" i="1"/>
  <c r="E82" i="1"/>
  <c r="D73" i="1"/>
  <c r="E71" i="1"/>
  <c r="E66" i="1"/>
  <c r="D63" i="1"/>
  <c r="E58" i="1"/>
  <c r="D55" i="1"/>
  <c r="E50" i="1"/>
  <c r="D47" i="1"/>
  <c r="E42" i="1"/>
  <c r="E38" i="1"/>
  <c r="D347" i="1"/>
  <c r="E270" i="1"/>
  <c r="D209" i="1"/>
  <c r="E187" i="1"/>
  <c r="E165" i="1"/>
  <c r="E152" i="1"/>
  <c r="D143" i="1"/>
  <c r="E129" i="1"/>
  <c r="E127" i="1"/>
  <c r="E125" i="1"/>
  <c r="D113" i="1"/>
  <c r="E111" i="1"/>
  <c r="D102" i="1"/>
  <c r="E100" i="1"/>
  <c r="D93" i="1"/>
  <c r="D91" i="1"/>
  <c r="E89" i="1"/>
  <c r="D82" i="1"/>
  <c r="E80" i="1"/>
  <c r="E78" i="1"/>
  <c r="D71" i="1"/>
  <c r="E69" i="1"/>
  <c r="D66" i="1"/>
  <c r="E61" i="1"/>
  <c r="D58" i="1"/>
  <c r="E53" i="1"/>
  <c r="D50" i="1"/>
  <c r="E45" i="1"/>
  <c r="D42" i="1"/>
  <c r="D38" i="1"/>
  <c r="E341" i="1"/>
  <c r="D290" i="1"/>
  <c r="E200" i="1"/>
  <c r="E178" i="1"/>
  <c r="E157" i="1"/>
  <c r="D151" i="1"/>
  <c r="E136" i="1"/>
  <c r="D129" i="1"/>
  <c r="D127" i="1"/>
  <c r="D125" i="1"/>
  <c r="D111" i="1"/>
  <c r="E109" i="1"/>
  <c r="D100" i="1"/>
  <c r="E98" i="1"/>
  <c r="D89" i="1"/>
  <c r="E87" i="1"/>
  <c r="D78" i="1"/>
  <c r="E76" i="1"/>
  <c r="D69" i="1"/>
  <c r="E64" i="1"/>
  <c r="D61" i="1"/>
  <c r="E56" i="1"/>
  <c r="D53" i="1"/>
  <c r="E48" i="1"/>
  <c r="D45" i="1"/>
  <c r="E40" i="1"/>
  <c r="E37" i="1"/>
  <c r="D315" i="1"/>
  <c r="E238" i="1"/>
  <c r="E207" i="1"/>
  <c r="D200" i="1"/>
  <c r="E185" i="1"/>
  <c r="D178" i="1"/>
  <c r="D157" i="1"/>
  <c r="E146" i="1"/>
  <c r="E135" i="1"/>
  <c r="E133" i="1"/>
  <c r="D118" i="1"/>
  <c r="E116" i="1"/>
  <c r="D109" i="1"/>
  <c r="D107" i="1"/>
  <c r="E105" i="1"/>
  <c r="D98" i="1"/>
  <c r="E96" i="1"/>
  <c r="E94" i="1"/>
  <c r="D87" i="1"/>
  <c r="E85" i="1"/>
  <c r="D76" i="1"/>
  <c r="E74" i="1"/>
  <c r="E67" i="1"/>
  <c r="D64" i="1"/>
  <c r="E59" i="1"/>
  <c r="D56" i="1"/>
  <c r="E51" i="1"/>
  <c r="D48" i="1"/>
  <c r="E43" i="1"/>
  <c r="D40" i="1"/>
  <c r="E39" i="1"/>
  <c r="D37" i="1"/>
  <c r="D33" i="1"/>
  <c r="D29" i="1"/>
  <c r="D11" i="1"/>
  <c r="D19" i="1"/>
  <c r="D27" i="1"/>
  <c r="E29" i="1"/>
  <c r="E30" i="1"/>
  <c r="E33" i="1"/>
  <c r="E34" i="1"/>
  <c r="G4" i="1"/>
  <c r="C8" i="1" s="1"/>
  <c r="E11" i="1"/>
  <c r="D12" i="1"/>
  <c r="D13" i="1"/>
  <c r="E19" i="1"/>
  <c r="D20" i="1"/>
  <c r="D21" i="1"/>
  <c r="E27" i="1"/>
  <c r="D28" i="1"/>
  <c r="D31" i="1"/>
  <c r="D32" i="1"/>
  <c r="D35" i="1"/>
  <c r="D36" i="1"/>
  <c r="E13" i="1"/>
  <c r="D14" i="1"/>
  <c r="E21" i="1"/>
  <c r="D22" i="1"/>
  <c r="E31" i="1"/>
  <c r="E35" i="1"/>
  <c r="E14" i="1"/>
  <c r="E22" i="1"/>
  <c r="D15" i="1"/>
  <c r="D23" i="1"/>
  <c r="D369" i="1" l="1"/>
  <c r="G8" i="1"/>
  <c r="F9" i="1" s="1"/>
  <c r="G9" i="1" s="1"/>
  <c r="F10" i="1" s="1"/>
  <c r="E369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40" i="7"/>
  <c r="G10" i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  <c r="F24" i="1" s="1"/>
  <c r="G24" i="1" s="1"/>
  <c r="F25" i="1" s="1"/>
  <c r="G25" i="1" s="1"/>
  <c r="F26" i="1" s="1"/>
  <c r="G26" i="1" s="1"/>
  <c r="F27" i="1" s="1"/>
  <c r="G27" i="1" s="1"/>
  <c r="F28" i="1" s="1"/>
  <c r="G28" i="1" s="1"/>
  <c r="F29" i="1" s="1"/>
  <c r="G29" i="1" s="1"/>
  <c r="F30" i="1" s="1"/>
  <c r="G30" i="1" s="1"/>
  <c r="F31" i="1" s="1"/>
  <c r="G31" i="1" s="1"/>
  <c r="F32" i="1" s="1"/>
  <c r="G32" i="1" s="1"/>
  <c r="F33" i="1" s="1"/>
  <c r="G33" i="1" s="1"/>
  <c r="F34" i="1" s="1"/>
  <c r="G34" i="1" s="1"/>
  <c r="F35" i="1" s="1"/>
  <c r="G35" i="1" s="1"/>
  <c r="F36" i="1" s="1"/>
  <c r="G36" i="1" s="1"/>
  <c r="F37" i="1" s="1"/>
  <c r="G37" i="1" s="1"/>
  <c r="F38" i="1" s="1"/>
  <c r="G38" i="1" s="1"/>
  <c r="F39" i="1" s="1"/>
  <c r="G39" i="1" s="1"/>
  <c r="F40" i="1" s="1"/>
  <c r="G40" i="1" s="1"/>
  <c r="F41" i="1" s="1"/>
  <c r="G41" i="1" s="1"/>
  <c r="F42" i="1" s="1"/>
  <c r="G42" i="1" s="1"/>
  <c r="F43" i="1" s="1"/>
  <c r="G43" i="1" s="1"/>
  <c r="F44" i="1" s="1"/>
  <c r="G44" i="1" s="1"/>
  <c r="F45" i="1" s="1"/>
  <c r="G45" i="1" s="1"/>
  <c r="F46" i="1" s="1"/>
  <c r="G46" i="1" s="1"/>
  <c r="F47" i="1" s="1"/>
  <c r="G47" i="1" s="1"/>
  <c r="F48" i="1" s="1"/>
  <c r="G48" i="1" s="1"/>
  <c r="F49" i="1" s="1"/>
  <c r="G49" i="1" s="1"/>
  <c r="F50" i="1" s="1"/>
  <c r="G50" i="1" s="1"/>
  <c r="F51" i="1" s="1"/>
  <c r="G51" i="1" s="1"/>
  <c r="F52" i="1" s="1"/>
  <c r="G52" i="1" s="1"/>
  <c r="F53" i="1" s="1"/>
  <c r="G53" i="1" s="1"/>
  <c r="F54" i="1" s="1"/>
  <c r="G54" i="1" s="1"/>
  <c r="F55" i="1" s="1"/>
  <c r="G55" i="1" s="1"/>
  <c r="F56" i="1" s="1"/>
  <c r="G56" i="1" s="1"/>
  <c r="F57" i="1" s="1"/>
  <c r="G57" i="1" s="1"/>
  <c r="F58" i="1" s="1"/>
  <c r="G58" i="1" s="1"/>
  <c r="F59" i="1" s="1"/>
  <c r="G59" i="1" s="1"/>
  <c r="F60" i="1" s="1"/>
  <c r="G60" i="1" s="1"/>
  <c r="F61" i="1" s="1"/>
  <c r="G61" i="1" s="1"/>
  <c r="F62" i="1" s="1"/>
  <c r="G62" i="1" s="1"/>
  <c r="F63" i="1" s="1"/>
  <c r="G63" i="1" s="1"/>
  <c r="F64" i="1" s="1"/>
  <c r="G64" i="1" s="1"/>
  <c r="F65" i="1" s="1"/>
  <c r="G65" i="1" s="1"/>
  <c r="F66" i="1" s="1"/>
  <c r="G66" i="1" s="1"/>
  <c r="F67" i="1" s="1"/>
  <c r="G67" i="1" s="1"/>
  <c r="F68" i="1" s="1"/>
  <c r="G68" i="1" s="1"/>
  <c r="F69" i="1" s="1"/>
  <c r="G69" i="1" s="1"/>
  <c r="F70" i="1" s="1"/>
  <c r="G70" i="1" s="1"/>
  <c r="F71" i="1" s="1"/>
  <c r="G71" i="1" s="1"/>
  <c r="F72" i="1" s="1"/>
  <c r="G72" i="1" s="1"/>
  <c r="F73" i="1" s="1"/>
  <c r="G73" i="1" s="1"/>
  <c r="F74" i="1" s="1"/>
  <c r="G74" i="1" s="1"/>
  <c r="F75" i="1" s="1"/>
  <c r="G75" i="1" s="1"/>
  <c r="F76" i="1" s="1"/>
  <c r="G76" i="1" s="1"/>
  <c r="F77" i="1" s="1"/>
  <c r="G77" i="1" s="1"/>
  <c r="F78" i="1" s="1"/>
  <c r="G78" i="1" s="1"/>
  <c r="F79" i="1" s="1"/>
  <c r="G79" i="1" s="1"/>
  <c r="F80" i="1" s="1"/>
  <c r="G80" i="1" s="1"/>
  <c r="F81" i="1" s="1"/>
  <c r="G81" i="1" s="1"/>
  <c r="F82" i="1" s="1"/>
  <c r="G82" i="1" s="1"/>
  <c r="F83" i="1" s="1"/>
  <c r="G83" i="1" s="1"/>
  <c r="F84" i="1" s="1"/>
  <c r="G84" i="1" s="1"/>
  <c r="F85" i="1" s="1"/>
  <c r="G85" i="1" s="1"/>
  <c r="F86" i="1" s="1"/>
  <c r="G86" i="1" s="1"/>
  <c r="F87" i="1" s="1"/>
  <c r="G87" i="1" s="1"/>
  <c r="F88" i="1" s="1"/>
  <c r="G88" i="1" s="1"/>
  <c r="F89" i="1" s="1"/>
  <c r="G89" i="1" s="1"/>
  <c r="F90" i="1" s="1"/>
  <c r="G90" i="1" s="1"/>
  <c r="F91" i="1" s="1"/>
  <c r="G91" i="1" s="1"/>
  <c r="F92" i="1" s="1"/>
  <c r="G92" i="1" s="1"/>
  <c r="F93" i="1" s="1"/>
  <c r="G93" i="1" s="1"/>
  <c r="F94" i="1" s="1"/>
  <c r="G94" i="1" s="1"/>
  <c r="F95" i="1" s="1"/>
  <c r="G95" i="1" s="1"/>
  <c r="F96" i="1" s="1"/>
  <c r="G96" i="1" s="1"/>
  <c r="F97" i="1" s="1"/>
  <c r="G97" i="1" s="1"/>
  <c r="F98" i="1" s="1"/>
  <c r="G98" i="1" s="1"/>
  <c r="F99" i="1" s="1"/>
  <c r="G99" i="1" s="1"/>
  <c r="F100" i="1" s="1"/>
  <c r="G100" i="1" s="1"/>
  <c r="F101" i="1" s="1"/>
  <c r="G101" i="1" s="1"/>
  <c r="F102" i="1" s="1"/>
  <c r="G102" i="1" s="1"/>
  <c r="F103" i="1" s="1"/>
  <c r="G103" i="1" s="1"/>
  <c r="F104" i="1" s="1"/>
  <c r="G104" i="1" s="1"/>
  <c r="F105" i="1" s="1"/>
  <c r="G105" i="1" s="1"/>
  <c r="F106" i="1" s="1"/>
  <c r="G106" i="1" s="1"/>
  <c r="F107" i="1" s="1"/>
  <c r="G107" i="1" s="1"/>
  <c r="F108" i="1" s="1"/>
  <c r="G108" i="1" s="1"/>
  <c r="F109" i="1" s="1"/>
  <c r="G109" i="1" s="1"/>
  <c r="F110" i="1" s="1"/>
  <c r="G110" i="1" s="1"/>
  <c r="F111" i="1" s="1"/>
  <c r="G111" i="1" s="1"/>
  <c r="F112" i="1" s="1"/>
  <c r="G112" i="1" s="1"/>
  <c r="F113" i="1" s="1"/>
  <c r="G113" i="1" s="1"/>
  <c r="F114" i="1" s="1"/>
  <c r="G114" i="1" s="1"/>
  <c r="F115" i="1" s="1"/>
  <c r="G115" i="1" s="1"/>
  <c r="F116" i="1" s="1"/>
  <c r="G116" i="1" s="1"/>
  <c r="F117" i="1" s="1"/>
  <c r="G117" i="1" s="1"/>
  <c r="F118" i="1" s="1"/>
  <c r="G118" i="1" s="1"/>
  <c r="F119" i="1" s="1"/>
  <c r="G119" i="1" s="1"/>
  <c r="F120" i="1" s="1"/>
  <c r="G120" i="1" s="1"/>
  <c r="F121" i="1" s="1"/>
  <c r="G121" i="1" s="1"/>
  <c r="F122" i="1" s="1"/>
  <c r="G122" i="1" s="1"/>
  <c r="F123" i="1" s="1"/>
  <c r="G123" i="1" s="1"/>
  <c r="F124" i="1" s="1"/>
  <c r="G124" i="1" s="1"/>
  <c r="F125" i="1" s="1"/>
  <c r="G125" i="1" s="1"/>
  <c r="F126" i="1" s="1"/>
  <c r="G126" i="1" s="1"/>
  <c r="F127" i="1" s="1"/>
  <c r="G127" i="1" s="1"/>
  <c r="F128" i="1" s="1"/>
  <c r="G128" i="1" s="1"/>
  <c r="F129" i="1" s="1"/>
  <c r="G129" i="1" s="1"/>
  <c r="F130" i="1" s="1"/>
  <c r="G130" i="1" s="1"/>
  <c r="F131" i="1" s="1"/>
  <c r="G131" i="1" s="1"/>
  <c r="F132" i="1" s="1"/>
  <c r="G132" i="1" s="1"/>
  <c r="F133" i="1" s="1"/>
  <c r="G133" i="1" s="1"/>
  <c r="F134" i="1" s="1"/>
  <c r="G134" i="1" s="1"/>
  <c r="F135" i="1" s="1"/>
  <c r="G135" i="1" s="1"/>
  <c r="F136" i="1" s="1"/>
  <c r="G136" i="1" s="1"/>
  <c r="F137" i="1" s="1"/>
  <c r="G137" i="1" s="1"/>
  <c r="F138" i="1" s="1"/>
  <c r="G138" i="1" s="1"/>
  <c r="F139" i="1" s="1"/>
  <c r="G139" i="1" s="1"/>
  <c r="F140" i="1" s="1"/>
  <c r="G140" i="1" s="1"/>
  <c r="F141" i="1" s="1"/>
  <c r="G141" i="1" s="1"/>
  <c r="F142" i="1" s="1"/>
  <c r="G142" i="1" s="1"/>
  <c r="F143" i="1" s="1"/>
  <c r="G143" i="1" s="1"/>
  <c r="F144" i="1" s="1"/>
  <c r="G144" i="1" s="1"/>
  <c r="F145" i="1" s="1"/>
  <c r="G145" i="1" s="1"/>
  <c r="F146" i="1" s="1"/>
  <c r="G146" i="1" s="1"/>
  <c r="F147" i="1" s="1"/>
  <c r="G147" i="1" s="1"/>
  <c r="F148" i="1" s="1"/>
  <c r="G148" i="1" s="1"/>
  <c r="F149" i="1" s="1"/>
  <c r="G149" i="1" s="1"/>
  <c r="F150" i="1" s="1"/>
  <c r="G150" i="1" s="1"/>
  <c r="F151" i="1" s="1"/>
  <c r="G151" i="1" s="1"/>
  <c r="F152" i="1" s="1"/>
  <c r="G152" i="1" s="1"/>
  <c r="F153" i="1" s="1"/>
  <c r="G153" i="1" s="1"/>
  <c r="F154" i="1" s="1"/>
  <c r="G154" i="1" s="1"/>
  <c r="F155" i="1" s="1"/>
  <c r="G155" i="1" s="1"/>
  <c r="F156" i="1" s="1"/>
  <c r="G156" i="1" s="1"/>
  <c r="F157" i="1" s="1"/>
  <c r="G157" i="1" s="1"/>
  <c r="F158" i="1" s="1"/>
  <c r="G158" i="1" s="1"/>
  <c r="F159" i="1" s="1"/>
  <c r="G159" i="1" s="1"/>
  <c r="F160" i="1" s="1"/>
  <c r="G160" i="1" s="1"/>
  <c r="F161" i="1" s="1"/>
  <c r="G161" i="1" s="1"/>
  <c r="F162" i="1" s="1"/>
  <c r="G162" i="1" s="1"/>
  <c r="F163" i="1" s="1"/>
  <c r="G163" i="1" s="1"/>
  <c r="F164" i="1" s="1"/>
  <c r="G164" i="1" s="1"/>
  <c r="F165" i="1" s="1"/>
  <c r="G165" i="1" s="1"/>
  <c r="F166" i="1" s="1"/>
  <c r="G166" i="1" s="1"/>
  <c r="F167" i="1" s="1"/>
  <c r="G167" i="1" s="1"/>
  <c r="F168" i="1" s="1"/>
  <c r="G168" i="1" s="1"/>
  <c r="F169" i="1" s="1"/>
  <c r="G169" i="1" s="1"/>
  <c r="F170" i="1" s="1"/>
  <c r="G170" i="1" s="1"/>
  <c r="F171" i="1" s="1"/>
  <c r="G171" i="1" s="1"/>
  <c r="F172" i="1" s="1"/>
  <c r="G172" i="1" s="1"/>
  <c r="F173" i="1" s="1"/>
  <c r="G173" i="1" s="1"/>
  <c r="F174" i="1" s="1"/>
  <c r="G174" i="1" s="1"/>
  <c r="F175" i="1" s="1"/>
  <c r="G175" i="1" s="1"/>
  <c r="F176" i="1" s="1"/>
  <c r="G176" i="1" s="1"/>
  <c r="F177" i="1" s="1"/>
  <c r="G177" i="1" s="1"/>
  <c r="F178" i="1" s="1"/>
  <c r="G178" i="1" s="1"/>
  <c r="F179" i="1" s="1"/>
  <c r="G179" i="1" s="1"/>
  <c r="F180" i="1" s="1"/>
  <c r="G180" i="1" s="1"/>
  <c r="F181" i="1" s="1"/>
  <c r="G181" i="1" s="1"/>
  <c r="F182" i="1" s="1"/>
  <c r="G182" i="1" s="1"/>
  <c r="F183" i="1" s="1"/>
  <c r="G183" i="1" s="1"/>
  <c r="F184" i="1" s="1"/>
  <c r="G184" i="1" s="1"/>
  <c r="F185" i="1" s="1"/>
  <c r="G185" i="1" s="1"/>
  <c r="F186" i="1" s="1"/>
  <c r="G186" i="1" s="1"/>
  <c r="F187" i="1" s="1"/>
  <c r="G187" i="1" s="1"/>
  <c r="F188" i="1" s="1"/>
  <c r="G188" i="1" s="1"/>
  <c r="F189" i="1" s="1"/>
  <c r="G189" i="1" s="1"/>
  <c r="F190" i="1" s="1"/>
  <c r="G190" i="1" s="1"/>
  <c r="F191" i="1" s="1"/>
  <c r="G191" i="1" s="1"/>
  <c r="F192" i="1" s="1"/>
  <c r="G192" i="1" s="1"/>
  <c r="F193" i="1" s="1"/>
  <c r="G193" i="1" s="1"/>
  <c r="F194" i="1" s="1"/>
  <c r="G194" i="1" s="1"/>
  <c r="F195" i="1" s="1"/>
  <c r="G195" i="1" s="1"/>
  <c r="F196" i="1" s="1"/>
  <c r="G196" i="1" s="1"/>
  <c r="F197" i="1" s="1"/>
  <c r="G197" i="1" s="1"/>
  <c r="F198" i="1" s="1"/>
  <c r="G198" i="1" s="1"/>
  <c r="F199" i="1" s="1"/>
  <c r="G199" i="1" s="1"/>
  <c r="F200" i="1" s="1"/>
  <c r="G200" i="1" s="1"/>
  <c r="F201" i="1" s="1"/>
  <c r="G201" i="1" s="1"/>
  <c r="F202" i="1" s="1"/>
  <c r="G202" i="1" s="1"/>
  <c r="F203" i="1" s="1"/>
  <c r="G203" i="1" s="1"/>
  <c r="F204" i="1" s="1"/>
  <c r="G204" i="1" s="1"/>
  <c r="F205" i="1" s="1"/>
  <c r="G205" i="1" s="1"/>
  <c r="F206" i="1" s="1"/>
  <c r="G206" i="1" s="1"/>
  <c r="F207" i="1" s="1"/>
  <c r="G207" i="1" s="1"/>
  <c r="F208" i="1" s="1"/>
  <c r="G208" i="1" s="1"/>
  <c r="F209" i="1" s="1"/>
  <c r="G209" i="1" s="1"/>
  <c r="F210" i="1" s="1"/>
  <c r="G210" i="1" s="1"/>
  <c r="F211" i="1" s="1"/>
  <c r="G211" i="1" s="1"/>
  <c r="F212" i="1" s="1"/>
  <c r="G212" i="1" s="1"/>
  <c r="F213" i="1" s="1"/>
  <c r="G213" i="1" s="1"/>
  <c r="F214" i="1" s="1"/>
  <c r="G214" i="1" s="1"/>
  <c r="F215" i="1" s="1"/>
  <c r="G215" i="1" s="1"/>
  <c r="F216" i="1" s="1"/>
  <c r="G216" i="1" s="1"/>
  <c r="F217" i="1" s="1"/>
  <c r="G217" i="1" s="1"/>
  <c r="F218" i="1" s="1"/>
  <c r="G218" i="1" s="1"/>
  <c r="F219" i="1" s="1"/>
  <c r="G219" i="1" s="1"/>
  <c r="F220" i="1" s="1"/>
  <c r="G220" i="1" s="1"/>
  <c r="F221" i="1" s="1"/>
  <c r="G221" i="1" s="1"/>
  <c r="F222" i="1" s="1"/>
  <c r="G222" i="1" s="1"/>
  <c r="F223" i="1" s="1"/>
  <c r="G223" i="1" s="1"/>
  <c r="F224" i="1" s="1"/>
  <c r="G224" i="1" s="1"/>
  <c r="F225" i="1" s="1"/>
  <c r="G225" i="1" s="1"/>
  <c r="F226" i="1" s="1"/>
  <c r="G226" i="1" s="1"/>
  <c r="F227" i="1" s="1"/>
  <c r="G227" i="1" s="1"/>
  <c r="F228" i="1" s="1"/>
  <c r="G228" i="1" s="1"/>
  <c r="F229" i="1" s="1"/>
  <c r="G229" i="1" s="1"/>
  <c r="F230" i="1" s="1"/>
  <c r="G230" i="1" s="1"/>
  <c r="F231" i="1" s="1"/>
  <c r="G231" i="1" s="1"/>
  <c r="F232" i="1" s="1"/>
  <c r="G232" i="1" s="1"/>
  <c r="F233" i="1" s="1"/>
  <c r="G233" i="1" s="1"/>
  <c r="F234" i="1" s="1"/>
  <c r="G234" i="1" s="1"/>
  <c r="F235" i="1" s="1"/>
  <c r="G235" i="1" s="1"/>
  <c r="F236" i="1" s="1"/>
  <c r="G236" i="1" s="1"/>
  <c r="F237" i="1" s="1"/>
  <c r="G237" i="1" s="1"/>
  <c r="F238" i="1" s="1"/>
  <c r="G238" i="1" s="1"/>
  <c r="F239" i="1" s="1"/>
  <c r="G239" i="1" s="1"/>
  <c r="F240" i="1" s="1"/>
  <c r="G240" i="1" s="1"/>
  <c r="F241" i="1" s="1"/>
  <c r="G241" i="1" s="1"/>
  <c r="F242" i="1" s="1"/>
  <c r="G242" i="1" s="1"/>
  <c r="F243" i="1" s="1"/>
  <c r="G243" i="1" s="1"/>
  <c r="F244" i="1" s="1"/>
  <c r="G244" i="1" s="1"/>
  <c r="F245" i="1" s="1"/>
  <c r="G245" i="1" s="1"/>
  <c r="F246" i="1" s="1"/>
  <c r="G246" i="1" s="1"/>
  <c r="F247" i="1" s="1"/>
  <c r="G247" i="1" s="1"/>
  <c r="F248" i="1" s="1"/>
  <c r="G248" i="1" s="1"/>
  <c r="F249" i="1" s="1"/>
  <c r="G249" i="1" s="1"/>
  <c r="F250" i="1" s="1"/>
  <c r="G250" i="1" s="1"/>
  <c r="F251" i="1" s="1"/>
  <c r="G251" i="1" s="1"/>
  <c r="F252" i="1" s="1"/>
  <c r="G252" i="1" s="1"/>
  <c r="F253" i="1" s="1"/>
  <c r="G253" i="1" s="1"/>
  <c r="F254" i="1" s="1"/>
  <c r="G254" i="1" s="1"/>
  <c r="F255" i="1" s="1"/>
  <c r="G255" i="1" s="1"/>
  <c r="F256" i="1" s="1"/>
  <c r="G256" i="1" s="1"/>
  <c r="F257" i="1" s="1"/>
  <c r="G257" i="1" s="1"/>
  <c r="F258" i="1" s="1"/>
  <c r="G258" i="1" s="1"/>
  <c r="F259" i="1" s="1"/>
  <c r="G259" i="1" s="1"/>
  <c r="F260" i="1" s="1"/>
  <c r="G260" i="1" s="1"/>
  <c r="F261" i="1" s="1"/>
  <c r="G261" i="1" s="1"/>
  <c r="F262" i="1" s="1"/>
  <c r="G262" i="1" s="1"/>
  <c r="F263" i="1" s="1"/>
  <c r="G263" i="1" s="1"/>
  <c r="F264" i="1" s="1"/>
  <c r="G264" i="1" s="1"/>
  <c r="F265" i="1" s="1"/>
  <c r="G265" i="1" s="1"/>
  <c r="F266" i="1" s="1"/>
  <c r="G266" i="1" s="1"/>
  <c r="F267" i="1" s="1"/>
  <c r="G267" i="1" s="1"/>
  <c r="F268" i="1" s="1"/>
  <c r="G268" i="1" s="1"/>
  <c r="F269" i="1" s="1"/>
  <c r="G269" i="1" s="1"/>
  <c r="F270" i="1" s="1"/>
  <c r="G270" i="1" s="1"/>
  <c r="F271" i="1" s="1"/>
  <c r="G271" i="1" s="1"/>
  <c r="F272" i="1" s="1"/>
  <c r="G272" i="1" s="1"/>
  <c r="F273" i="1" s="1"/>
  <c r="G273" i="1" s="1"/>
  <c r="F274" i="1" s="1"/>
  <c r="G274" i="1" s="1"/>
  <c r="F275" i="1" s="1"/>
  <c r="G275" i="1" s="1"/>
  <c r="F276" i="1" s="1"/>
  <c r="G276" i="1" s="1"/>
  <c r="F277" i="1" s="1"/>
  <c r="G277" i="1" s="1"/>
  <c r="F278" i="1" s="1"/>
  <c r="G278" i="1" s="1"/>
  <c r="F279" i="1" s="1"/>
  <c r="G279" i="1" s="1"/>
  <c r="F280" i="1" s="1"/>
  <c r="G280" i="1" s="1"/>
  <c r="F281" i="1" s="1"/>
  <c r="G281" i="1" s="1"/>
  <c r="F282" i="1" s="1"/>
  <c r="G282" i="1" s="1"/>
  <c r="F283" i="1" s="1"/>
  <c r="G283" i="1" s="1"/>
  <c r="F284" i="1" s="1"/>
  <c r="G284" i="1" s="1"/>
  <c r="F285" i="1" s="1"/>
  <c r="G285" i="1" s="1"/>
  <c r="F286" i="1" s="1"/>
  <c r="G286" i="1" s="1"/>
  <c r="F287" i="1" s="1"/>
  <c r="G287" i="1" s="1"/>
  <c r="F288" i="1" s="1"/>
  <c r="G288" i="1" s="1"/>
  <c r="F289" i="1" s="1"/>
  <c r="G289" i="1" s="1"/>
  <c r="F290" i="1" s="1"/>
  <c r="G290" i="1" s="1"/>
  <c r="F291" i="1" s="1"/>
  <c r="G291" i="1" s="1"/>
  <c r="F292" i="1" s="1"/>
  <c r="G292" i="1" s="1"/>
  <c r="F293" i="1" s="1"/>
  <c r="G293" i="1" s="1"/>
  <c r="F294" i="1" s="1"/>
  <c r="G294" i="1" s="1"/>
  <c r="F295" i="1" s="1"/>
  <c r="G295" i="1" s="1"/>
  <c r="F296" i="1" s="1"/>
  <c r="G296" i="1" s="1"/>
  <c r="F297" i="1" s="1"/>
  <c r="G297" i="1" s="1"/>
  <c r="F298" i="1" s="1"/>
  <c r="G298" i="1" s="1"/>
  <c r="F299" i="1" s="1"/>
  <c r="G299" i="1" s="1"/>
  <c r="F300" i="1" s="1"/>
  <c r="G300" i="1" s="1"/>
  <c r="F301" i="1" s="1"/>
  <c r="G301" i="1" s="1"/>
  <c r="F302" i="1" s="1"/>
  <c r="G302" i="1" s="1"/>
  <c r="F303" i="1" s="1"/>
  <c r="G303" i="1" s="1"/>
  <c r="F304" i="1" s="1"/>
  <c r="G304" i="1" s="1"/>
  <c r="F305" i="1" s="1"/>
  <c r="G305" i="1" s="1"/>
  <c r="F306" i="1" s="1"/>
  <c r="G306" i="1" s="1"/>
  <c r="F307" i="1" s="1"/>
  <c r="G307" i="1" s="1"/>
  <c r="F308" i="1" s="1"/>
  <c r="G308" i="1" s="1"/>
  <c r="F309" i="1" s="1"/>
  <c r="G309" i="1" s="1"/>
  <c r="F310" i="1" s="1"/>
  <c r="G310" i="1" s="1"/>
  <c r="F311" i="1" s="1"/>
  <c r="G311" i="1" s="1"/>
  <c r="F312" i="1" s="1"/>
  <c r="G312" i="1" s="1"/>
  <c r="F313" i="1" s="1"/>
  <c r="G313" i="1" s="1"/>
  <c r="F314" i="1" s="1"/>
  <c r="G314" i="1" s="1"/>
  <c r="F315" i="1" s="1"/>
  <c r="G315" i="1" s="1"/>
  <c r="F316" i="1" s="1"/>
  <c r="G316" i="1" s="1"/>
  <c r="F317" i="1" s="1"/>
  <c r="G317" i="1" s="1"/>
  <c r="F318" i="1" s="1"/>
  <c r="G318" i="1" s="1"/>
  <c r="F319" i="1" s="1"/>
  <c r="G319" i="1" s="1"/>
  <c r="F320" i="1" s="1"/>
  <c r="G320" i="1" s="1"/>
  <c r="F321" i="1" s="1"/>
  <c r="G321" i="1" s="1"/>
  <c r="F322" i="1" s="1"/>
  <c r="G322" i="1" s="1"/>
  <c r="F323" i="1" s="1"/>
  <c r="G323" i="1" s="1"/>
  <c r="F324" i="1" s="1"/>
  <c r="G324" i="1" s="1"/>
  <c r="F325" i="1" s="1"/>
  <c r="G325" i="1" s="1"/>
  <c r="F326" i="1" s="1"/>
  <c r="G326" i="1" s="1"/>
  <c r="F327" i="1" s="1"/>
  <c r="G327" i="1" s="1"/>
  <c r="F328" i="1" s="1"/>
  <c r="G328" i="1" s="1"/>
  <c r="F329" i="1" s="1"/>
  <c r="G329" i="1" s="1"/>
  <c r="F330" i="1" s="1"/>
  <c r="G330" i="1" s="1"/>
  <c r="F331" i="1" s="1"/>
  <c r="G331" i="1" s="1"/>
  <c r="F332" i="1" s="1"/>
  <c r="G332" i="1" s="1"/>
  <c r="F333" i="1" s="1"/>
  <c r="G333" i="1" s="1"/>
  <c r="F334" i="1" s="1"/>
  <c r="G334" i="1" s="1"/>
  <c r="F335" i="1" s="1"/>
  <c r="G335" i="1" s="1"/>
  <c r="F336" i="1" s="1"/>
  <c r="G336" i="1" s="1"/>
  <c r="F337" i="1" s="1"/>
  <c r="G337" i="1" s="1"/>
  <c r="F338" i="1" s="1"/>
  <c r="G338" i="1" s="1"/>
  <c r="F339" i="1" s="1"/>
  <c r="G339" i="1" s="1"/>
  <c r="F340" i="1" s="1"/>
  <c r="G340" i="1" s="1"/>
  <c r="F341" i="1" s="1"/>
  <c r="G341" i="1" s="1"/>
  <c r="F342" i="1" s="1"/>
  <c r="G342" i="1" s="1"/>
  <c r="F343" i="1" s="1"/>
  <c r="G343" i="1" s="1"/>
  <c r="F344" i="1" s="1"/>
  <c r="G344" i="1" s="1"/>
  <c r="F345" i="1" s="1"/>
  <c r="G345" i="1" s="1"/>
  <c r="F346" i="1" s="1"/>
  <c r="G346" i="1" s="1"/>
  <c r="F347" i="1" s="1"/>
  <c r="G347" i="1" s="1"/>
  <c r="F348" i="1" s="1"/>
  <c r="G348" i="1" s="1"/>
  <c r="F349" i="1" s="1"/>
  <c r="G349" i="1" s="1"/>
  <c r="F350" i="1" s="1"/>
  <c r="G350" i="1" s="1"/>
  <c r="F351" i="1" s="1"/>
  <c r="G351" i="1" s="1"/>
  <c r="F352" i="1" s="1"/>
  <c r="G352" i="1" s="1"/>
  <c r="F353" i="1" s="1"/>
  <c r="G353" i="1" s="1"/>
  <c r="F354" i="1" s="1"/>
  <c r="G354" i="1" s="1"/>
  <c r="F355" i="1" s="1"/>
  <c r="G355" i="1" s="1"/>
  <c r="F356" i="1" s="1"/>
  <c r="G356" i="1" s="1"/>
  <c r="F357" i="1" s="1"/>
  <c r="G357" i="1" s="1"/>
  <c r="F358" i="1" s="1"/>
  <c r="G358" i="1" s="1"/>
  <c r="F359" i="1" s="1"/>
  <c r="G359" i="1" s="1"/>
  <c r="F360" i="1" s="1"/>
  <c r="G360" i="1" s="1"/>
  <c r="F361" i="1" s="1"/>
  <c r="G361" i="1" s="1"/>
  <c r="F362" i="1" s="1"/>
  <c r="G362" i="1" s="1"/>
  <c r="F363" i="1" s="1"/>
  <c r="G363" i="1" s="1"/>
  <c r="F364" i="1" s="1"/>
  <c r="G364" i="1" s="1"/>
  <c r="F365" i="1" s="1"/>
  <c r="G365" i="1" s="1"/>
  <c r="F366" i="1" s="1"/>
  <c r="G366" i="1" s="1"/>
  <c r="F367" i="1" s="1"/>
  <c r="G367" i="1" s="1"/>
  <c r="A16" i="6"/>
  <c r="C15" i="6"/>
  <c r="B15" i="6"/>
  <c r="F15" i="4"/>
  <c r="L14" i="4"/>
  <c r="C369" i="1" l="1"/>
  <c r="B16" i="6"/>
  <c r="D15" i="6" s="1"/>
  <c r="C16" i="6"/>
  <c r="A17" i="6"/>
  <c r="I15" i="4"/>
  <c r="J15" i="4" s="1"/>
  <c r="M15" i="4"/>
  <c r="C15" i="4"/>
  <c r="A18" i="6" l="1"/>
  <c r="B17" i="6"/>
  <c r="D16" i="6" s="1"/>
  <c r="C17" i="6"/>
  <c r="F16" i="4"/>
  <c r="M16" i="4" s="1"/>
  <c r="L15" i="4"/>
  <c r="C18" i="6" l="1"/>
  <c r="A19" i="6"/>
  <c r="B18" i="6"/>
  <c r="D17" i="6" s="1"/>
  <c r="I16" i="4"/>
  <c r="J16" i="4" s="1"/>
  <c r="C16" i="4"/>
  <c r="A20" i="6" l="1"/>
  <c r="B19" i="6"/>
  <c r="D18" i="6" s="1"/>
  <c r="C19" i="6"/>
  <c r="L16" i="4"/>
  <c r="F17" i="4"/>
  <c r="A21" i="6" l="1"/>
  <c r="B20" i="6"/>
  <c r="D19" i="6" s="1"/>
  <c r="C20" i="6"/>
  <c r="I17" i="4"/>
  <c r="J17" i="4"/>
  <c r="C17" i="4"/>
  <c r="M17" i="4"/>
  <c r="A22" i="6" l="1"/>
  <c r="B21" i="6"/>
  <c r="D20" i="6" s="1"/>
  <c r="C21" i="6"/>
  <c r="L17" i="4"/>
  <c r="F18" i="4"/>
  <c r="A23" i="6" l="1"/>
  <c r="B22" i="6"/>
  <c r="D21" i="6" s="1"/>
  <c r="C22" i="6"/>
  <c r="I18" i="4"/>
  <c r="J18" i="4" s="1"/>
  <c r="C18" i="4"/>
  <c r="M18" i="4"/>
  <c r="A24" i="6" l="1"/>
  <c r="B23" i="6"/>
  <c r="D22" i="6" s="1"/>
  <c r="C23" i="6"/>
  <c r="F19" i="4"/>
  <c r="M19" i="4" s="1"/>
  <c r="L18" i="4"/>
  <c r="B24" i="6" l="1"/>
  <c r="D23" i="6" s="1"/>
  <c r="A25" i="6"/>
  <c r="C24" i="6"/>
  <c r="I19" i="4"/>
  <c r="J19" i="4" s="1"/>
  <c r="C19" i="4"/>
  <c r="A26" i="6" l="1"/>
  <c r="B25" i="6"/>
  <c r="D24" i="6" s="1"/>
  <c r="C25" i="6"/>
  <c r="F20" i="4"/>
  <c r="L19" i="4"/>
  <c r="B26" i="6" l="1"/>
  <c r="D25" i="6" s="1"/>
  <c r="C26" i="6"/>
  <c r="A27" i="6"/>
  <c r="I20" i="4"/>
  <c r="J20" i="4"/>
  <c r="C20" i="4"/>
  <c r="M20" i="4"/>
  <c r="A28" i="6" l="1"/>
  <c r="C27" i="6"/>
  <c r="B27" i="6"/>
  <c r="D26" i="6" s="1"/>
  <c r="L20" i="4"/>
  <c r="F21" i="4"/>
  <c r="B28" i="6" l="1"/>
  <c r="D27" i="6" s="1"/>
  <c r="C28" i="6"/>
  <c r="A29" i="6"/>
  <c r="I21" i="4"/>
  <c r="J21" i="4" s="1"/>
  <c r="C21" i="4"/>
  <c r="M21" i="4"/>
  <c r="A30" i="6" l="1"/>
  <c r="B29" i="6"/>
  <c r="D28" i="6" s="1"/>
  <c r="C29" i="6"/>
  <c r="F22" i="4"/>
  <c r="M22" i="4" s="1"/>
  <c r="L21" i="4"/>
  <c r="B30" i="6" l="1"/>
  <c r="D29" i="6" s="1"/>
  <c r="C30" i="6"/>
  <c r="A31" i="6"/>
  <c r="I22" i="4"/>
  <c r="J22" i="4" s="1"/>
  <c r="C22" i="4"/>
  <c r="A32" i="6" l="1"/>
  <c r="B31" i="6"/>
  <c r="D30" i="6" s="1"/>
  <c r="C31" i="6"/>
  <c r="F23" i="4"/>
  <c r="L22" i="4"/>
  <c r="B32" i="6" l="1"/>
  <c r="D31" i="6" s="1"/>
  <c r="C32" i="6"/>
  <c r="A33" i="6"/>
  <c r="I23" i="4"/>
  <c r="J23" i="4" s="1"/>
  <c r="C23" i="4"/>
  <c r="M23" i="4"/>
  <c r="A34" i="6" l="1"/>
  <c r="B33" i="6"/>
  <c r="D32" i="6" s="1"/>
  <c r="C33" i="6"/>
  <c r="L23" i="4"/>
  <c r="F24" i="4"/>
  <c r="M24" i="4" s="1"/>
  <c r="C34" i="6" l="1"/>
  <c r="A35" i="6"/>
  <c r="B34" i="6"/>
  <c r="D33" i="6" s="1"/>
  <c r="I24" i="4"/>
  <c r="J24" i="4" s="1"/>
  <c r="C24" i="4"/>
  <c r="A36" i="6" l="1"/>
  <c r="B35" i="6"/>
  <c r="D34" i="6" s="1"/>
  <c r="C35" i="6"/>
  <c r="F25" i="4"/>
  <c r="L24" i="4"/>
  <c r="A37" i="6" l="1"/>
  <c r="C36" i="6"/>
  <c r="B36" i="6"/>
  <c r="D35" i="6" s="1"/>
  <c r="I25" i="4"/>
  <c r="J25" i="4" s="1"/>
  <c r="C25" i="4"/>
  <c r="M25" i="4"/>
  <c r="A38" i="6" l="1"/>
  <c r="B37" i="6"/>
  <c r="D36" i="6" s="1"/>
  <c r="C37" i="6"/>
  <c r="L25" i="4"/>
  <c r="F26" i="4"/>
  <c r="A39" i="6" l="1"/>
  <c r="B38" i="6"/>
  <c r="D37" i="6" s="1"/>
  <c r="C38" i="6"/>
  <c r="I26" i="4"/>
  <c r="J26" i="4" s="1"/>
  <c r="C26" i="4"/>
  <c r="M26" i="4"/>
  <c r="A40" i="6" l="1"/>
  <c r="B39" i="6"/>
  <c r="D38" i="6" s="1"/>
  <c r="C39" i="6"/>
  <c r="F27" i="4"/>
  <c r="L26" i="4"/>
  <c r="B40" i="6" l="1"/>
  <c r="D39" i="6" s="1"/>
  <c r="C40" i="6"/>
  <c r="A41" i="6"/>
  <c r="I27" i="4"/>
  <c r="J27" i="4" s="1"/>
  <c r="C27" i="4"/>
  <c r="M27" i="4"/>
  <c r="A42" i="6" l="1"/>
  <c r="B41" i="6"/>
  <c r="D40" i="6" s="1"/>
  <c r="C41" i="6"/>
  <c r="F28" i="4"/>
  <c r="L27" i="4"/>
  <c r="B42" i="6" l="1"/>
  <c r="D41" i="6" s="1"/>
  <c r="C42" i="6"/>
  <c r="A43" i="6"/>
  <c r="I28" i="4"/>
  <c r="J28" i="4" s="1"/>
  <c r="L28" i="4" s="1"/>
  <c r="C28" i="4"/>
  <c r="M28" i="4"/>
  <c r="A44" i="6" l="1"/>
  <c r="C43" i="6"/>
  <c r="B43" i="6"/>
  <c r="D42" i="6" s="1"/>
  <c r="B44" i="6" l="1"/>
  <c r="D43" i="6" s="1"/>
  <c r="C44" i="6"/>
  <c r="A45" i="6"/>
  <c r="A46" i="6" l="1"/>
  <c r="C45" i="6"/>
  <c r="B45" i="6"/>
  <c r="D44" i="6" s="1"/>
  <c r="B46" i="6" l="1"/>
  <c r="D45" i="6" s="1"/>
  <c r="C46" i="6"/>
  <c r="A47" i="6"/>
  <c r="A48" i="6" l="1"/>
  <c r="B47" i="6"/>
  <c r="D46" i="6" s="1"/>
  <c r="C47" i="6"/>
  <c r="B48" i="6" l="1"/>
  <c r="D47" i="6" s="1"/>
  <c r="C48" i="6"/>
  <c r="A49" i="6"/>
  <c r="A50" i="6" l="1"/>
  <c r="B49" i="6"/>
  <c r="D48" i="6" s="1"/>
  <c r="C49" i="6"/>
  <c r="C50" i="6" l="1"/>
  <c r="A51" i="6"/>
  <c r="B50" i="6"/>
  <c r="D49" i="6" s="1"/>
  <c r="A52" i="6" l="1"/>
  <c r="B51" i="6"/>
  <c r="D50" i="6" s="1"/>
  <c r="C51" i="6"/>
  <c r="A53" i="6" l="1"/>
  <c r="B52" i="6"/>
  <c r="D51" i="6" s="1"/>
  <c r="C52" i="6"/>
  <c r="A54" i="6" l="1"/>
  <c r="B53" i="6"/>
  <c r="D52" i="6" s="1"/>
  <c r="C53" i="6"/>
  <c r="A55" i="6" l="1"/>
  <c r="B54" i="6"/>
  <c r="D53" i="6" s="1"/>
  <c r="C54" i="6"/>
  <c r="A56" i="6" l="1"/>
  <c r="B55" i="6"/>
  <c r="D54" i="6" s="1"/>
  <c r="C55" i="6"/>
  <c r="B56" i="6" l="1"/>
  <c r="D55" i="6" s="1"/>
  <c r="C56" i="6"/>
  <c r="A57" i="6"/>
  <c r="A58" i="6" l="1"/>
  <c r="B57" i="6"/>
  <c r="D56" i="6" s="1"/>
  <c r="C57" i="6"/>
  <c r="B58" i="6" l="1"/>
  <c r="D57" i="6" s="1"/>
  <c r="C58" i="6"/>
  <c r="A59" i="6"/>
  <c r="A60" i="6" l="1"/>
  <c r="C59" i="6"/>
  <c r="B59" i="6"/>
  <c r="D58" i="6" s="1"/>
  <c r="B60" i="6" l="1"/>
  <c r="D59" i="6" s="1"/>
  <c r="C60" i="6"/>
  <c r="A61" i="6"/>
  <c r="A62" i="6" l="1"/>
  <c r="B61" i="6"/>
  <c r="D60" i="6" s="1"/>
  <c r="C61" i="6"/>
  <c r="B62" i="6" l="1"/>
  <c r="D61" i="6" s="1"/>
  <c r="C62" i="6"/>
  <c r="A63" i="6"/>
  <c r="A64" i="6" l="1"/>
  <c r="B63" i="6"/>
  <c r="D62" i="6" s="1"/>
  <c r="C63" i="6"/>
  <c r="B64" i="6" l="1"/>
  <c r="D63" i="6" s="1"/>
  <c r="C64" i="6"/>
  <c r="A65" i="6"/>
  <c r="A66" i="6" l="1"/>
  <c r="B65" i="6"/>
  <c r="D64" i="6" s="1"/>
  <c r="C65" i="6"/>
  <c r="C66" i="6" l="1"/>
  <c r="A67" i="6"/>
  <c r="B66" i="6"/>
  <c r="D65" i="6" s="1"/>
  <c r="A68" i="6" l="1"/>
  <c r="B67" i="6"/>
  <c r="D66" i="6" s="1"/>
  <c r="C67" i="6"/>
  <c r="A69" i="6" l="1"/>
  <c r="B68" i="6"/>
  <c r="D67" i="6" s="1"/>
  <c r="C68" i="6"/>
  <c r="A70" i="6" l="1"/>
  <c r="B69" i="6"/>
  <c r="D68" i="6" s="1"/>
  <c r="C69" i="6"/>
  <c r="A71" i="6" l="1"/>
  <c r="C70" i="6"/>
  <c r="B70" i="6"/>
  <c r="D69" i="6" s="1"/>
  <c r="A72" i="6" l="1"/>
  <c r="B71" i="6"/>
  <c r="D70" i="6" s="1"/>
  <c r="C71" i="6"/>
  <c r="B72" i="6" l="1"/>
  <c r="D71" i="6" s="1"/>
  <c r="A73" i="6"/>
  <c r="C72" i="6"/>
  <c r="A74" i="6" l="1"/>
  <c r="B73" i="6"/>
  <c r="D72" i="6" s="1"/>
  <c r="C73" i="6"/>
  <c r="B74" i="6" l="1"/>
  <c r="D73" i="6" s="1"/>
  <c r="C74" i="6"/>
  <c r="A75" i="6"/>
  <c r="A76" i="6" l="1"/>
  <c r="C75" i="6"/>
  <c r="B75" i="6"/>
  <c r="D74" i="6" s="1"/>
  <c r="B76" i="6" l="1"/>
  <c r="D75" i="6" s="1"/>
  <c r="C76" i="6"/>
  <c r="A77" i="6"/>
  <c r="A78" i="6" l="1"/>
  <c r="B77" i="6"/>
  <c r="D76" i="6" s="1"/>
  <c r="C77" i="6"/>
  <c r="B78" i="6" l="1"/>
  <c r="D77" i="6" s="1"/>
  <c r="C78" i="6"/>
  <c r="A79" i="6"/>
  <c r="A80" i="6" l="1"/>
  <c r="C79" i="6"/>
  <c r="B79" i="6"/>
  <c r="D78" i="6" s="1"/>
  <c r="B80" i="6" l="1"/>
  <c r="D79" i="6" s="1"/>
  <c r="C80" i="6"/>
  <c r="A81" i="6"/>
  <c r="A82" i="6" l="1"/>
  <c r="B81" i="6"/>
  <c r="D80" i="6" s="1"/>
  <c r="C81" i="6"/>
  <c r="C82" i="6" l="1"/>
  <c r="A83" i="6"/>
  <c r="B82" i="6"/>
  <c r="D81" i="6" s="1"/>
  <c r="A84" i="6" l="1"/>
  <c r="B83" i="6"/>
  <c r="D82" i="6" s="1"/>
  <c r="C83" i="6"/>
  <c r="A85" i="6" l="1"/>
  <c r="B84" i="6"/>
  <c r="D83" i="6" s="1"/>
  <c r="C84" i="6"/>
  <c r="A86" i="6" l="1"/>
  <c r="B85" i="6"/>
  <c r="D84" i="6" s="1"/>
  <c r="C85" i="6"/>
  <c r="A87" i="6" l="1"/>
  <c r="B86" i="6"/>
  <c r="D85" i="6" s="1"/>
  <c r="C86" i="6"/>
  <c r="A88" i="6" l="1"/>
  <c r="B87" i="6"/>
  <c r="D86" i="6" s="1"/>
  <c r="C87" i="6"/>
  <c r="B88" i="6" l="1"/>
  <c r="D87" i="6" s="1"/>
  <c r="C88" i="6"/>
  <c r="A89" i="6"/>
  <c r="A90" i="6" l="1"/>
  <c r="B89" i="6"/>
  <c r="D88" i="6" s="1"/>
  <c r="C89" i="6"/>
  <c r="B90" i="6" l="1"/>
  <c r="D89" i="6" s="1"/>
  <c r="C90" i="6"/>
  <c r="A91" i="6"/>
  <c r="A92" i="6" l="1"/>
  <c r="C91" i="6"/>
  <c r="B91" i="6"/>
  <c r="D90" i="6" s="1"/>
  <c r="B92" i="6" l="1"/>
  <c r="D91" i="6" s="1"/>
  <c r="C92" i="6"/>
  <c r="A93" i="6"/>
  <c r="A94" i="6" l="1"/>
  <c r="B93" i="6"/>
  <c r="D92" i="6" s="1"/>
  <c r="C93" i="6"/>
  <c r="B94" i="6" l="1"/>
  <c r="D93" i="6" s="1"/>
  <c r="C94" i="6"/>
  <c r="A95" i="6"/>
  <c r="A96" i="6" l="1"/>
  <c r="B95" i="6"/>
  <c r="D94" i="6" s="1"/>
  <c r="C95" i="6"/>
  <c r="B96" i="6" l="1"/>
  <c r="D95" i="6" s="1"/>
  <c r="C96" i="6"/>
  <c r="A97" i="6"/>
  <c r="A98" i="6" l="1"/>
  <c r="B97" i="6"/>
  <c r="D96" i="6" s="1"/>
  <c r="C97" i="6"/>
  <c r="C98" i="6" l="1"/>
  <c r="A99" i="6"/>
  <c r="B98" i="6"/>
  <c r="D97" i="6" s="1"/>
  <c r="A100" i="6" l="1"/>
  <c r="B99" i="6"/>
  <c r="D98" i="6" s="1"/>
  <c r="C99" i="6"/>
  <c r="A101" i="6" l="1"/>
  <c r="C100" i="6"/>
  <c r="B100" i="6"/>
  <c r="D99" i="6" s="1"/>
  <c r="A102" i="6" l="1"/>
  <c r="B101" i="6"/>
  <c r="D100" i="6" s="1"/>
  <c r="C101" i="6"/>
  <c r="A103" i="6" l="1"/>
  <c r="B102" i="6"/>
  <c r="D101" i="6" s="1"/>
  <c r="C102" i="6"/>
  <c r="A104" i="6" l="1"/>
  <c r="B103" i="6"/>
  <c r="D102" i="6" s="1"/>
  <c r="C103" i="6"/>
  <c r="B104" i="6" l="1"/>
  <c r="D103" i="6" s="1"/>
  <c r="C104" i="6"/>
  <c r="A105" i="6"/>
  <c r="A106" i="6" l="1"/>
  <c r="B105" i="6"/>
  <c r="D104" i="6" s="1"/>
  <c r="C105" i="6"/>
  <c r="B106" i="6" l="1"/>
  <c r="D105" i="6" s="1"/>
  <c r="C106" i="6"/>
  <c r="A107" i="6"/>
  <c r="A108" i="6" l="1"/>
  <c r="C107" i="6"/>
  <c r="B107" i="6"/>
  <c r="D106" i="6" s="1"/>
  <c r="B108" i="6" l="1"/>
  <c r="D107" i="6" s="1"/>
  <c r="C108" i="6"/>
  <c r="A109" i="6"/>
  <c r="A110" i="6" l="1"/>
  <c r="C109" i="6"/>
  <c r="B109" i="6"/>
  <c r="D108" i="6" s="1"/>
  <c r="B110" i="6" l="1"/>
  <c r="D109" i="6" s="1"/>
  <c r="C110" i="6"/>
  <c r="A111" i="6"/>
  <c r="A112" i="6" l="1"/>
  <c r="B111" i="6"/>
  <c r="D110" i="6" s="1"/>
  <c r="C111" i="6"/>
  <c r="B112" i="6" l="1"/>
  <c r="D111" i="6" s="1"/>
  <c r="C112" i="6"/>
  <c r="A113" i="6"/>
  <c r="A114" i="6" l="1"/>
  <c r="B113" i="6"/>
  <c r="D112" i="6" s="1"/>
  <c r="C113" i="6"/>
  <c r="C114" i="6" l="1"/>
  <c r="A115" i="6"/>
  <c r="B114" i="6"/>
  <c r="D113" i="6" s="1"/>
  <c r="A116" i="6" l="1"/>
  <c r="B115" i="6"/>
  <c r="D114" i="6" s="1"/>
  <c r="C115" i="6"/>
  <c r="A117" i="6" l="1"/>
  <c r="B116" i="6"/>
  <c r="D115" i="6" s="1"/>
  <c r="C116" i="6"/>
  <c r="A118" i="6" l="1"/>
  <c r="B117" i="6"/>
  <c r="D116" i="6" s="1"/>
  <c r="C117" i="6"/>
  <c r="A119" i="6" l="1"/>
  <c r="B118" i="6"/>
  <c r="D117" i="6" s="1"/>
  <c r="C118" i="6"/>
  <c r="A120" i="6" l="1"/>
  <c r="B119" i="6"/>
  <c r="D118" i="6" s="1"/>
  <c r="C119" i="6"/>
  <c r="B120" i="6" l="1"/>
  <c r="D119" i="6" s="1"/>
  <c r="C120" i="6"/>
  <c r="A121" i="6"/>
  <c r="A122" i="6" l="1"/>
  <c r="B121" i="6"/>
  <c r="D120" i="6" s="1"/>
  <c r="C121" i="6"/>
  <c r="C122" i="6" l="1"/>
  <c r="B122" i="6"/>
  <c r="D121" i="6" s="1"/>
  <c r="A123" i="6"/>
  <c r="A124" i="6" l="1"/>
  <c r="C123" i="6"/>
  <c r="B123" i="6"/>
  <c r="D122" i="6" s="1"/>
  <c r="B124" i="6" l="1"/>
  <c r="D123" i="6" s="1"/>
  <c r="C124" i="6"/>
  <c r="A125" i="6"/>
  <c r="A126" i="6" l="1"/>
  <c r="C125" i="6"/>
  <c r="B125" i="6"/>
  <c r="D124" i="6" s="1"/>
  <c r="B126" i="6" l="1"/>
  <c r="D125" i="6" s="1"/>
  <c r="C126" i="6"/>
  <c r="A127" i="6"/>
  <c r="A128" i="6" l="1"/>
  <c r="B127" i="6"/>
  <c r="D126" i="6" s="1"/>
  <c r="C127" i="6"/>
  <c r="B128" i="6" l="1"/>
  <c r="D127" i="6" s="1"/>
  <c r="C128" i="6"/>
  <c r="A129" i="6"/>
  <c r="A130" i="6" l="1"/>
  <c r="B129" i="6"/>
  <c r="D128" i="6" s="1"/>
  <c r="C129" i="6"/>
  <c r="C130" i="6" l="1"/>
  <c r="A131" i="6"/>
  <c r="B130" i="6"/>
  <c r="D129" i="6" s="1"/>
  <c r="A132" i="6" l="1"/>
  <c r="C131" i="6"/>
  <c r="B131" i="6"/>
  <c r="D130" i="6" s="1"/>
  <c r="A133" i="6" l="1"/>
  <c r="B132" i="6"/>
  <c r="D131" i="6" s="1"/>
  <c r="C132" i="6"/>
  <c r="A134" i="6" l="1"/>
  <c r="B133" i="6"/>
  <c r="D132" i="6" s="1"/>
  <c r="C133" i="6"/>
  <c r="A135" i="6" l="1"/>
  <c r="B134" i="6"/>
  <c r="D133" i="6" s="1"/>
  <c r="C134" i="6"/>
  <c r="A136" i="6" l="1"/>
  <c r="B135" i="6"/>
  <c r="D134" i="6" s="1"/>
  <c r="C135" i="6"/>
  <c r="B136" i="6" l="1"/>
  <c r="D135" i="6" s="1"/>
  <c r="C136" i="6"/>
  <c r="A137" i="6"/>
  <c r="A138" i="6" l="1"/>
  <c r="B137" i="6"/>
  <c r="D136" i="6" s="1"/>
  <c r="C137" i="6"/>
  <c r="C138" i="6" l="1"/>
  <c r="B138" i="6"/>
  <c r="D137" i="6" s="1"/>
  <c r="A139" i="6"/>
  <c r="A140" i="6" l="1"/>
  <c r="C139" i="6"/>
  <c r="B139" i="6"/>
  <c r="D138" i="6" s="1"/>
  <c r="B140" i="6" l="1"/>
  <c r="D139" i="6" s="1"/>
  <c r="C140" i="6"/>
  <c r="A141" i="6"/>
  <c r="A142" i="6" l="1"/>
  <c r="B141" i="6"/>
  <c r="D140" i="6" s="1"/>
  <c r="C141" i="6"/>
  <c r="B142" i="6" l="1"/>
  <c r="D141" i="6" s="1"/>
  <c r="C142" i="6"/>
  <c r="A143" i="6"/>
  <c r="A144" i="6" l="1"/>
  <c r="B143" i="6"/>
  <c r="D142" i="6" s="1"/>
  <c r="C143" i="6"/>
  <c r="B144" i="6" l="1"/>
  <c r="D143" i="6" s="1"/>
  <c r="C144" i="6"/>
  <c r="A145" i="6"/>
  <c r="A146" i="6" l="1"/>
  <c r="B145" i="6"/>
  <c r="D144" i="6" s="1"/>
  <c r="C145" i="6"/>
  <c r="C146" i="6" l="1"/>
  <c r="A147" i="6"/>
  <c r="B146" i="6"/>
  <c r="D145" i="6" s="1"/>
  <c r="A148" i="6" l="1"/>
  <c r="C147" i="6"/>
  <c r="B147" i="6"/>
  <c r="D146" i="6" s="1"/>
  <c r="A149" i="6" l="1"/>
  <c r="B148" i="6"/>
  <c r="D147" i="6" s="1"/>
  <c r="C148" i="6"/>
  <c r="A150" i="6" l="1"/>
  <c r="B149" i="6"/>
  <c r="D148" i="6" s="1"/>
  <c r="C149" i="6"/>
  <c r="A151" i="6" l="1"/>
  <c r="B150" i="6"/>
  <c r="D149" i="6" s="1"/>
  <c r="C150" i="6"/>
  <c r="A152" i="6" l="1"/>
  <c r="B151" i="6"/>
  <c r="D150" i="6" s="1"/>
  <c r="C151" i="6"/>
  <c r="B152" i="6" l="1"/>
  <c r="D151" i="6" s="1"/>
  <c r="C152" i="6"/>
  <c r="A153" i="6"/>
  <c r="A154" i="6" l="1"/>
  <c r="B153" i="6"/>
  <c r="D152" i="6" s="1"/>
  <c r="C153" i="6"/>
  <c r="C154" i="6" l="1"/>
  <c r="B154" i="6"/>
  <c r="D153" i="6" s="1"/>
  <c r="A155" i="6"/>
  <c r="A156" i="6" l="1"/>
  <c r="C155" i="6"/>
  <c r="B155" i="6"/>
  <c r="D154" i="6" s="1"/>
  <c r="B156" i="6" l="1"/>
  <c r="D155" i="6" s="1"/>
  <c r="C156" i="6"/>
  <c r="A157" i="6"/>
  <c r="A158" i="6" l="1"/>
  <c r="C157" i="6"/>
  <c r="B157" i="6"/>
  <c r="D156" i="6" s="1"/>
  <c r="B158" i="6" l="1"/>
  <c r="D157" i="6" s="1"/>
  <c r="C158" i="6"/>
  <c r="A159" i="6"/>
  <c r="A160" i="6" l="1"/>
  <c r="B159" i="6"/>
  <c r="D158" i="6" s="1"/>
  <c r="C159" i="6"/>
  <c r="B160" i="6" l="1"/>
  <c r="D159" i="6" s="1"/>
  <c r="C160" i="6"/>
  <c r="A161" i="6"/>
  <c r="A162" i="6" l="1"/>
  <c r="B161" i="6"/>
  <c r="D160" i="6" s="1"/>
  <c r="C161" i="6"/>
  <c r="C162" i="6" l="1"/>
  <c r="A163" i="6"/>
  <c r="B162" i="6"/>
  <c r="D161" i="6" s="1"/>
  <c r="A164" i="6" l="1"/>
  <c r="C163" i="6"/>
  <c r="B163" i="6"/>
  <c r="D162" i="6" s="1"/>
  <c r="A165" i="6" l="1"/>
  <c r="B164" i="6"/>
  <c r="D163" i="6" s="1"/>
  <c r="C164" i="6"/>
  <c r="A166" i="6" l="1"/>
  <c r="B165" i="6"/>
  <c r="D164" i="6" s="1"/>
  <c r="C165" i="6"/>
  <c r="A167" i="6" l="1"/>
  <c r="B166" i="6"/>
  <c r="D165" i="6" s="1"/>
  <c r="C166" i="6"/>
  <c r="A168" i="6" l="1"/>
  <c r="B167" i="6"/>
  <c r="D166" i="6" s="1"/>
  <c r="C167" i="6"/>
  <c r="B168" i="6" l="1"/>
  <c r="D167" i="6" s="1"/>
  <c r="C168" i="6"/>
  <c r="A169" i="6"/>
  <c r="A170" i="6" l="1"/>
  <c r="B169" i="6"/>
  <c r="D168" i="6" s="1"/>
  <c r="C169" i="6"/>
  <c r="C170" i="6" l="1"/>
  <c r="B170" i="6"/>
  <c r="D169" i="6" s="1"/>
  <c r="A171" i="6"/>
  <c r="A172" i="6" l="1"/>
  <c r="C171" i="6"/>
  <c r="B171" i="6"/>
  <c r="D170" i="6" s="1"/>
  <c r="B172" i="6" l="1"/>
  <c r="D171" i="6" s="1"/>
  <c r="C172" i="6"/>
  <c r="A173" i="6"/>
  <c r="A174" i="6" l="1"/>
  <c r="B173" i="6"/>
  <c r="D172" i="6" s="1"/>
  <c r="C173" i="6"/>
  <c r="B174" i="6" l="1"/>
  <c r="D173" i="6" s="1"/>
  <c r="C174" i="6"/>
  <c r="A175" i="6"/>
  <c r="A176" i="6" l="1"/>
  <c r="B175" i="6"/>
  <c r="D174" i="6" s="1"/>
  <c r="C175" i="6"/>
  <c r="B176" i="6" l="1"/>
  <c r="D175" i="6" s="1"/>
  <c r="C176" i="6"/>
  <c r="A177" i="6"/>
  <c r="A178" i="6" l="1"/>
  <c r="B177" i="6"/>
  <c r="D176" i="6" s="1"/>
  <c r="C177" i="6"/>
  <c r="C178" i="6" l="1"/>
  <c r="A179" i="6"/>
  <c r="B178" i="6"/>
  <c r="D177" i="6" s="1"/>
  <c r="A180" i="6" l="1"/>
  <c r="C179" i="6"/>
  <c r="B179" i="6"/>
  <c r="D178" i="6" s="1"/>
  <c r="A181" i="6" l="1"/>
  <c r="C180" i="6"/>
  <c r="B180" i="6"/>
  <c r="D179" i="6" s="1"/>
  <c r="A182" i="6" l="1"/>
  <c r="B181" i="6"/>
  <c r="D180" i="6" s="1"/>
  <c r="C181" i="6"/>
  <c r="A183" i="6" l="1"/>
  <c r="B182" i="6"/>
  <c r="D181" i="6" s="1"/>
  <c r="C182" i="6"/>
  <c r="A184" i="6" l="1"/>
  <c r="B183" i="6"/>
  <c r="D182" i="6" s="1"/>
  <c r="C183" i="6"/>
  <c r="B184" i="6" l="1"/>
  <c r="D183" i="6" s="1"/>
  <c r="C184" i="6"/>
  <c r="A185" i="6"/>
  <c r="B185" i="6" l="1"/>
  <c r="D184" i="6" s="1"/>
  <c r="C185" i="6"/>
  <c r="A186" i="6"/>
  <c r="B186" i="6" l="1"/>
  <c r="D185" i="6" s="1"/>
  <c r="C186" i="6"/>
  <c r="A187" i="6"/>
  <c r="B187" i="6" l="1"/>
  <c r="D186" i="6" s="1"/>
  <c r="C187" i="6"/>
  <c r="A188" i="6"/>
  <c r="B188" i="6" l="1"/>
  <c r="D187" i="6" s="1"/>
  <c r="C188" i="6"/>
  <c r="A189" i="6"/>
  <c r="B189" i="6" l="1"/>
  <c r="D188" i="6" s="1"/>
  <c r="C189" i="6"/>
  <c r="A190" i="6"/>
  <c r="B190" i="6" l="1"/>
  <c r="D189" i="6" s="1"/>
  <c r="C190" i="6"/>
  <c r="A191" i="6"/>
  <c r="B191" i="6" l="1"/>
  <c r="D190" i="6" s="1"/>
  <c r="C191" i="6"/>
  <c r="A192" i="6"/>
  <c r="B192" i="6" l="1"/>
  <c r="D191" i="6" s="1"/>
  <c r="C192" i="6"/>
  <c r="A193" i="6"/>
  <c r="B193" i="6" l="1"/>
  <c r="D192" i="6" s="1"/>
  <c r="C193" i="6"/>
  <c r="A194" i="6"/>
  <c r="B194" i="6" l="1"/>
  <c r="D193" i="6" s="1"/>
  <c r="C194" i="6"/>
  <c r="A195" i="6"/>
  <c r="B195" i="6" l="1"/>
  <c r="D194" i="6" s="1"/>
  <c r="C195" i="6"/>
  <c r="A196" i="6"/>
  <c r="B196" i="6" l="1"/>
  <c r="D195" i="6" s="1"/>
  <c r="C196" i="6"/>
  <c r="A197" i="6"/>
  <c r="B197" i="6" l="1"/>
  <c r="D196" i="6" s="1"/>
  <c r="C197" i="6"/>
  <c r="A198" i="6"/>
  <c r="B198" i="6" l="1"/>
  <c r="D197" i="6" s="1"/>
  <c r="C198" i="6"/>
  <c r="A199" i="6"/>
  <c r="B199" i="6" l="1"/>
  <c r="D198" i="6" s="1"/>
  <c r="C199" i="6"/>
  <c r="A200" i="6"/>
  <c r="B200" i="6" l="1"/>
  <c r="D199" i="6" s="1"/>
  <c r="C200" i="6"/>
  <c r="A201" i="6"/>
  <c r="B201" i="6" l="1"/>
  <c r="D200" i="6" s="1"/>
  <c r="C201" i="6"/>
  <c r="A202" i="6"/>
  <c r="B202" i="6" l="1"/>
  <c r="D201" i="6" s="1"/>
  <c r="C202" i="6"/>
  <c r="A203" i="6"/>
  <c r="B203" i="6" l="1"/>
  <c r="D202" i="6" s="1"/>
  <c r="C203" i="6"/>
  <c r="A204" i="6"/>
  <c r="A205" i="6" l="1"/>
  <c r="B204" i="6"/>
  <c r="D203" i="6" s="1"/>
  <c r="C204" i="6"/>
  <c r="B205" i="6" l="1"/>
  <c r="D204" i="6" s="1"/>
  <c r="C205" i="6"/>
  <c r="A206" i="6"/>
  <c r="C206" i="6" l="1"/>
  <c r="B206" i="6"/>
  <c r="D205" i="6" s="1"/>
  <c r="A207" i="6"/>
  <c r="B207" i="6" l="1"/>
  <c r="D206" i="6" s="1"/>
  <c r="A208" i="6"/>
  <c r="C207" i="6"/>
  <c r="B208" i="6" l="1"/>
  <c r="D207" i="6" s="1"/>
  <c r="C208" i="6"/>
  <c r="A209" i="6"/>
  <c r="B209" i="6" l="1"/>
  <c r="D208" i="6" s="1"/>
  <c r="A210" i="6"/>
  <c r="C209" i="6"/>
  <c r="B210" i="6" l="1"/>
  <c r="D209" i="6" s="1"/>
  <c r="C210" i="6"/>
  <c r="A211" i="6"/>
  <c r="B211" i="6" l="1"/>
  <c r="D210" i="6" s="1"/>
  <c r="C211" i="6"/>
  <c r="A212" i="6"/>
  <c r="B212" i="6" l="1"/>
  <c r="D211" i="6" s="1"/>
  <c r="C212" i="6"/>
  <c r="A213" i="6"/>
  <c r="B213" i="6" l="1"/>
  <c r="D212" i="6" s="1"/>
  <c r="C213" i="6"/>
  <c r="A214" i="6"/>
  <c r="C214" i="6" l="1"/>
  <c r="A215" i="6"/>
  <c r="B214" i="6"/>
  <c r="D213" i="6" s="1"/>
  <c r="B215" i="6" l="1"/>
  <c r="D214" i="6" s="1"/>
  <c r="C215" i="6"/>
</calcChain>
</file>

<file path=xl/sharedStrings.xml><?xml version="1.0" encoding="utf-8"?>
<sst xmlns="http://schemas.openxmlformats.org/spreadsheetml/2006/main" count="173" uniqueCount="133">
  <si>
    <t>30 Year Term Loan</t>
  </si>
  <si>
    <t>Monthly Interest Rate</t>
  </si>
  <si>
    <t>Principal</t>
  </si>
  <si>
    <t>Periods</t>
  </si>
  <si>
    <t>Interest Rate</t>
  </si>
  <si>
    <t>Number of periods</t>
  </si>
  <si>
    <t>Payment Frequency</t>
  </si>
  <si>
    <t>Monthly</t>
  </si>
  <si>
    <t>Period</t>
  </si>
  <si>
    <t>Payment</t>
  </si>
  <si>
    <t>Interest</t>
  </si>
  <si>
    <t>Opening Balance</t>
  </si>
  <si>
    <t>Balance</t>
  </si>
  <si>
    <t>2021 Dec</t>
  </si>
  <si>
    <t>2022 Dec</t>
  </si>
  <si>
    <t>2023 Dec</t>
  </si>
  <si>
    <t>2024 Dec</t>
  </si>
  <si>
    <t>2025 Dec</t>
  </si>
  <si>
    <t>2026 Dec</t>
  </si>
  <si>
    <t>2027 Dec</t>
  </si>
  <si>
    <t>2028 Dec</t>
  </si>
  <si>
    <t>2029 Dec</t>
  </si>
  <si>
    <t>2030 Dec</t>
  </si>
  <si>
    <t>2031 Dec</t>
  </si>
  <si>
    <t>2032 Dec</t>
  </si>
  <si>
    <t>2033 Dec</t>
  </si>
  <si>
    <t>2034 Dec</t>
  </si>
  <si>
    <t>2035 Dec</t>
  </si>
  <si>
    <t>2036 Dec</t>
  </si>
  <si>
    <t>2037 Dec</t>
  </si>
  <si>
    <t>2038 Dec</t>
  </si>
  <si>
    <t>2039 Dec</t>
  </si>
  <si>
    <t>2040 Dec</t>
  </si>
  <si>
    <t>2041 Dec</t>
  </si>
  <si>
    <t>2042 Dec</t>
  </si>
  <si>
    <t>2043 Dec</t>
  </si>
  <si>
    <t>2044 Dec</t>
  </si>
  <si>
    <t>2045 Dec</t>
  </si>
  <si>
    <t>2046 Dec</t>
  </si>
  <si>
    <t>2047 Dec</t>
  </si>
  <si>
    <t>2048 Dec</t>
  </si>
  <si>
    <t>2049 Dec</t>
  </si>
  <si>
    <t>2050 Dec</t>
  </si>
  <si>
    <t>Total</t>
  </si>
  <si>
    <t>Capital</t>
  </si>
  <si>
    <t>Withdrawals Expected</t>
  </si>
  <si>
    <t>Future Value</t>
  </si>
  <si>
    <t>Present Value</t>
  </si>
  <si>
    <t>Withdrawals</t>
  </si>
  <si>
    <t>Payment per Year</t>
  </si>
  <si>
    <t>Number of years</t>
  </si>
  <si>
    <t>Years til Retirement</t>
  </si>
  <si>
    <t>Nest Egg Target</t>
  </si>
  <si>
    <t>Annual withdraw money, each year.</t>
  </si>
  <si>
    <t>Annual Withdrawal Target</t>
  </si>
  <si>
    <t>Expectative Annual return rate during retirement.</t>
  </si>
  <si>
    <t>Annual Return: Retirement</t>
  </si>
  <si>
    <t>X</t>
  </si>
  <si>
    <t>Tax Basis of Stock</t>
  </si>
  <si>
    <t>Total Balance Year End</t>
  </si>
  <si>
    <t>Fixed Income Holding Year End</t>
  </si>
  <si>
    <t>Stock Holding Year End</t>
  </si>
  <si>
    <t>Return on Stock</t>
  </si>
  <si>
    <t>Initial Income After Tax</t>
  </si>
  <si>
    <t>Annual Withdrawal</t>
  </si>
  <si>
    <t>Stock Holding Year Beginning</t>
  </si>
  <si>
    <t>After Tax Stock Sales</t>
  </si>
  <si>
    <t>Fixed Income Holding Year Beginning</t>
  </si>
  <si>
    <t>Total Balance Year Beginning</t>
  </si>
  <si>
    <t>Year</t>
  </si>
  <si>
    <t>Security horizon (years)</t>
  </si>
  <si>
    <t>Initial withdrawal</t>
  </si>
  <si>
    <t>Initial balance</t>
  </si>
  <si>
    <t>Inflation rate</t>
  </si>
  <si>
    <t>Tax rate (cap gains)</t>
  </si>
  <si>
    <t>Tax rate (ordinary)</t>
  </si>
  <si>
    <t>Return on stocks</t>
  </si>
  <si>
    <t>Return on fixed income</t>
  </si>
  <si>
    <t>Planning for Retirement in Nominal Dollars</t>
  </si>
  <si>
    <t>Certainty</t>
  </si>
  <si>
    <t>Stock price</t>
  </si>
  <si>
    <t>Random Normal Estimate</t>
  </si>
  <si>
    <t>Expected return (k per year)</t>
  </si>
  <si>
    <t>Volatility (annual)</t>
  </si>
  <si>
    <t>Expected return (mu per year)</t>
  </si>
  <si>
    <t>Stock Price Now</t>
  </si>
  <si>
    <t>Simulating Stock Model</t>
  </si>
  <si>
    <t>Probability Price</t>
  </si>
  <si>
    <t>Price</t>
  </si>
  <si>
    <t>Cumulative Prob</t>
  </si>
  <si>
    <t>Stock price Step</t>
  </si>
  <si>
    <t>Stock Price Step</t>
  </si>
  <si>
    <t>Maximum Stock Price (+4SD)</t>
  </si>
  <si>
    <t>Minimum Stock Price (-4SD)</t>
  </si>
  <si>
    <t>Time Horizon</t>
  </si>
  <si>
    <t>Volatility</t>
  </si>
  <si>
    <t xml:space="preserve">Expected annual return </t>
  </si>
  <si>
    <t>Amount requested</t>
  </si>
  <si>
    <t>Annual Rate</t>
  </si>
  <si>
    <t>30 Years</t>
  </si>
  <si>
    <t>Annual Amount</t>
  </si>
  <si>
    <t>Capital + Interest</t>
  </si>
  <si>
    <t>PMT Formula</t>
  </si>
  <si>
    <t>30 Years = 360 Periods</t>
  </si>
  <si>
    <t xml:space="preserve">Opening Balance </t>
  </si>
  <si>
    <t>Money I have now</t>
  </si>
  <si>
    <t>Mean</t>
  </si>
  <si>
    <t>Annual Interest Rate of investments</t>
  </si>
  <si>
    <t>Value of my future investment</t>
  </si>
  <si>
    <t>How many years I've got to achieve the future investment value</t>
  </si>
  <si>
    <t>Payment per year to achieve the future value</t>
  </si>
  <si>
    <t>Let's say you want to save money for the education of your children.</t>
  </si>
  <si>
    <t xml:space="preserve">You've got $0 now, at a 7% rate, you should be investing </t>
  </si>
  <si>
    <t>$1,177 per year in order to achieve $40000 after 18 years.</t>
  </si>
  <si>
    <t>Modifiable?</t>
  </si>
  <si>
    <t>Yes</t>
  </si>
  <si>
    <t>No</t>
  </si>
  <si>
    <t>How many withdrawals the children is gonna be able to make over their education time.</t>
  </si>
  <si>
    <t>Future Value of the first investment.</t>
  </si>
  <si>
    <t>Interest rate applicable at the time.</t>
  </si>
  <si>
    <t>Future Value Expected after the university is over.</t>
  </si>
  <si>
    <t>How much money is expected to be withdrawn each year.</t>
  </si>
  <si>
    <t>How many withdrawals will be available.</t>
  </si>
  <si>
    <t>Amount of money we need to save to achieve the withdrawal target.</t>
  </si>
  <si>
    <t>Hypotetically, if you had $0 now, and you want to save money for retirement.</t>
  </si>
  <si>
    <t>You want to withdraw $60,000 each year.</t>
  </si>
  <si>
    <t>Rates of returns</t>
  </si>
  <si>
    <t>Amount of money we need to save each month til retire to achieve the Nest Egg Target in time.</t>
  </si>
  <si>
    <t>Expected return on investments.</t>
  </si>
  <si>
    <t>Expected return on stock investments.</t>
  </si>
  <si>
    <t>Income tax</t>
  </si>
  <si>
    <t>Capital gains over stocks.</t>
  </si>
  <si>
    <t>Based on this plan, you'd end up after 15 years with $1,383,372.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</si>
</sst>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17" fontId="0" fillId="0" borderId="0" xfId="0" applyNumberFormat="1"/>
    <xf numFmtId="10" fontId="0" fillId="0" borderId="0" xfId="0" applyNumberFormat="1"/>
    <xf numFmtId="44" fontId="0" fillId="0" borderId="0" xfId="1" applyFont="1"/>
    <xf numFmtId="8" fontId="0" fillId="0" borderId="0" xfId="0" applyNumberFormat="1"/>
    <xf numFmtId="9" fontId="0" fillId="0" borderId="0" xfId="0" applyNumberFormat="1"/>
    <xf numFmtId="1" fontId="0" fillId="0" borderId="0" xfId="0" applyNumberFormat="1"/>
    <xf numFmtId="8" fontId="0" fillId="0" borderId="0" xfId="1" applyNumberFormat="1" applyFont="1"/>
    <xf numFmtId="16" fontId="0" fillId="0" borderId="0" xfId="0" applyNumberFormat="1"/>
    <xf numFmtId="44" fontId="0" fillId="0" borderId="0" xfId="0" applyNumberFormat="1"/>
    <xf numFmtId="3" fontId="2" fillId="0" borderId="1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64" fontId="0" fillId="0" borderId="0" xfId="0" applyNumberFormat="1"/>
    <xf numFmtId="9" fontId="0" fillId="0" borderId="0" xfId="2" applyFont="1"/>
    <xf numFmtId="0" fontId="0" fillId="0" borderId="1" xfId="0" applyBorder="1"/>
    <xf numFmtId="0" fontId="4" fillId="0" borderId="0" xfId="0" applyFont="1"/>
    <xf numFmtId="44" fontId="4" fillId="0" borderId="1" xfId="1" applyFont="1" applyBorder="1" applyAlignment="1">
      <alignment horizontal="right"/>
    </xf>
    <xf numFmtId="9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3" borderId="1" xfId="0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8" fontId="0" fillId="0" borderId="1" xfId="0" applyNumberFormat="1" applyBorder="1"/>
    <xf numFmtId="44" fontId="0" fillId="0" borderId="1" xfId="0" applyNumberFormat="1" applyBorder="1"/>
    <xf numFmtId="16" fontId="0" fillId="0" borderId="1" xfId="0" applyNumberFormat="1" applyBorder="1"/>
    <xf numFmtId="16" fontId="0" fillId="0" borderId="5" xfId="0" applyNumberFormat="1" applyBorder="1"/>
    <xf numFmtId="0" fontId="0" fillId="0" borderId="5" xfId="0" applyBorder="1"/>
    <xf numFmtId="8" fontId="0" fillId="0" borderId="5" xfId="0" applyNumberFormat="1" applyBorder="1"/>
    <xf numFmtId="44" fontId="0" fillId="0" borderId="5" xfId="0" applyNumberFormat="1" applyBorder="1"/>
    <xf numFmtId="0" fontId="4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8" fontId="4" fillId="0" borderId="0" xfId="0" applyNumberFormat="1" applyFont="1"/>
    <xf numFmtId="0" fontId="4" fillId="0" borderId="1" xfId="0" applyFont="1" applyBorder="1"/>
    <xf numFmtId="8" fontId="4" fillId="0" borderId="1" xfId="0" applyNumberFormat="1" applyFont="1" applyBorder="1"/>
    <xf numFmtId="17" fontId="0" fillId="0" borderId="1" xfId="0" applyNumberFormat="1" applyBorder="1"/>
    <xf numFmtId="1" fontId="0" fillId="0" borderId="1" xfId="0" applyNumberFormat="1" applyBorder="1"/>
    <xf numFmtId="8" fontId="0" fillId="0" borderId="1" xfId="1" applyNumberFormat="1" applyFont="1" applyBorder="1"/>
    <xf numFmtId="17" fontId="4" fillId="0" borderId="1" xfId="0" applyNumberFormat="1" applyFont="1" applyBorder="1"/>
    <xf numFmtId="1" fontId="4" fillId="0" borderId="1" xfId="0" applyNumberFormat="1" applyFont="1" applyBorder="1"/>
    <xf numFmtId="17" fontId="4" fillId="0" borderId="0" xfId="0" applyNumberFormat="1" applyFont="1"/>
    <xf numFmtId="1" fontId="4" fillId="0" borderId="0" xfId="0" applyNumberFormat="1" applyFont="1"/>
    <xf numFmtId="0" fontId="4" fillId="3" borderId="1" xfId="0" applyFont="1" applyFill="1" applyBorder="1"/>
    <xf numFmtId="17" fontId="0" fillId="0" borderId="5" xfId="0" applyNumberFormat="1" applyBorder="1"/>
    <xf numFmtId="1" fontId="0" fillId="0" borderId="5" xfId="0" applyNumberFormat="1" applyBorder="1"/>
    <xf numFmtId="8" fontId="0" fillId="0" borderId="5" xfId="1" applyNumberFormat="1" applyFont="1" applyBorder="1"/>
    <xf numFmtId="44" fontId="0" fillId="0" borderId="5" xfId="1" applyFont="1" applyBorder="1"/>
    <xf numFmtId="10" fontId="4" fillId="0" borderId="0" xfId="0" applyNumberFormat="1" applyFont="1"/>
    <xf numFmtId="2" fontId="0" fillId="0" borderId="1" xfId="0" applyNumberFormat="1" applyBorder="1"/>
    <xf numFmtId="44" fontId="4" fillId="0" borderId="1" xfId="0" applyNumberFormat="1" applyFont="1" applyBorder="1"/>
    <xf numFmtId="9" fontId="4" fillId="0" borderId="1" xfId="0" applyNumberFormat="1" applyFont="1" applyBorder="1"/>
    <xf numFmtId="2" fontId="4" fillId="0" borderId="1" xfId="0" applyNumberFormat="1" applyFont="1" applyBorder="1"/>
    <xf numFmtId="0" fontId="4" fillId="0" borderId="17" xfId="0" applyFont="1" applyBorder="1"/>
    <xf numFmtId="0" fontId="4" fillId="0" borderId="0" xfId="0" applyFont="1" applyBorder="1"/>
    <xf numFmtId="44" fontId="4" fillId="0" borderId="0" xfId="0" applyNumberFormat="1" applyFont="1" applyBorder="1"/>
    <xf numFmtId="0" fontId="0" fillId="0" borderId="0" xfId="0" applyBorder="1"/>
    <xf numFmtId="0" fontId="0" fillId="4" borderId="0" xfId="0" applyFill="1" applyAlignment="1">
      <alignment horizontal="center"/>
    </xf>
    <xf numFmtId="44" fontId="4" fillId="0" borderId="1" xfId="1" applyFont="1" applyBorder="1"/>
    <xf numFmtId="0" fontId="4" fillId="5" borderId="16" xfId="0" applyFont="1" applyFill="1" applyBorder="1"/>
    <xf numFmtId="9" fontId="4" fillId="5" borderId="16" xfId="0" applyNumberFormat="1" applyFont="1" applyFill="1" applyBorder="1"/>
    <xf numFmtId="2" fontId="0" fillId="0" borderId="5" xfId="0" applyNumberFormat="1" applyBorder="1"/>
    <xf numFmtId="10" fontId="4" fillId="0" borderId="1" xfId="0" applyNumberFormat="1" applyFont="1" applyBorder="1"/>
    <xf numFmtId="8" fontId="4" fillId="0" borderId="1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/>
    <xf numFmtId="9" fontId="3" fillId="0" borderId="1" xfId="0" applyNumberFormat="1" applyFont="1" applyBorder="1"/>
    <xf numFmtId="3" fontId="3" fillId="0" borderId="1" xfId="0" applyNumberFormat="1" applyFont="1" applyBorder="1"/>
  </cellXfs>
  <cellStyles count="3">
    <cellStyle name="Currency" xfId="1" builtinId="4"/>
    <cellStyle name="Normal" xfId="0" builtinId="0"/>
    <cellStyle name="Percent 2" xfId="2" xr:uid="{A448F8B4-1863-B64B-980C-C315CF42E6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Years</a:t>
            </a:r>
            <a:r>
              <a:rPr lang="en-US" b="1" baseline="0"/>
              <a:t> until retirement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87597009006968"/>
          <c:y val="6.9320367212162989E-2"/>
          <c:w val="0.87612402990993032"/>
          <c:h val="0.80842102398490512"/>
        </c:manualLayout>
      </c:layout>
      <c:lineChart>
        <c:grouping val="standard"/>
        <c:varyColors val="0"/>
        <c:ser>
          <c:idx val="0"/>
          <c:order val="0"/>
          <c:tx>
            <c:strRef>
              <c:f>'Retirement Plan'!$B$10</c:f>
              <c:strCache>
                <c:ptCount val="1"/>
                <c:pt idx="0">
                  <c:v>2%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'Retirement Plan'!$A$11:$A$18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'Retirement Plan'!$B$11:$B$18</c:f>
              <c:numCache>
                <c:formatCode>"$"#,##0.00_);[Red]\("$"#,##0.00\)</c:formatCode>
                <c:ptCount val="8"/>
                <c:pt idx="0">
                  <c:v>23802.390803227954</c:v>
                </c:pt>
                <c:pt idx="1">
                  <c:v>11312.488934373599</c:v>
                </c:pt>
                <c:pt idx="2">
                  <c:v>7162.7601557405005</c:v>
                </c:pt>
                <c:pt idx="3">
                  <c:v>5098.0249578096236</c:v>
                </c:pt>
                <c:pt idx="4">
                  <c:v>3867.2319245939238</c:v>
                </c:pt>
                <c:pt idx="5">
                  <c:v>3053.3513065176908</c:v>
                </c:pt>
                <c:pt idx="6">
                  <c:v>2477.6456022403804</c:v>
                </c:pt>
                <c:pt idx="7">
                  <c:v>2050.7372626053666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E-8643-A3FD-2FE4D590B0DA}"/>
            </c:ext>
          </c:extLst>
        </c:ser>
        <c:ser>
          <c:idx val="1"/>
          <c:order val="1"/>
          <c:tx>
            <c:strRef>
              <c:f>'Retirement Plan'!$C$10</c:f>
              <c:strCache>
                <c:ptCount val="1"/>
                <c:pt idx="0">
                  <c:v>3%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'Retirement Plan'!$A$11:$A$18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'Retirement Plan'!$C$11:$C$18</c:f>
              <c:numCache>
                <c:formatCode>"$"#,##0.00_);[Red]\("$"#,##0.00\)</c:formatCode>
                <c:ptCount val="8"/>
                <c:pt idx="0">
                  <c:v>23226.659296021979</c:v>
                </c:pt>
                <c:pt idx="1">
                  <c:v>10756.698083151676</c:v>
                </c:pt>
                <c:pt idx="2">
                  <c:v>6630.1446077134606</c:v>
                </c:pt>
                <c:pt idx="3">
                  <c:v>4589.1987350511044</c:v>
                </c:pt>
                <c:pt idx="4">
                  <c:v>3382.2264631220619</c:v>
                </c:pt>
                <c:pt idx="5">
                  <c:v>2591.9581948874375</c:v>
                </c:pt>
                <c:pt idx="6">
                  <c:v>2039.5177426709072</c:v>
                </c:pt>
                <c:pt idx="7">
                  <c:v>1635.4300850057696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E-8643-A3FD-2FE4D590B0DA}"/>
            </c:ext>
          </c:extLst>
        </c:ser>
        <c:ser>
          <c:idx val="2"/>
          <c:order val="2"/>
          <c:tx>
            <c:strRef>
              <c:f>'Retirement Plan'!$D$10</c:f>
              <c:strCache>
                <c:ptCount val="1"/>
                <c:pt idx="0">
                  <c:v>4%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'Retirement Plan'!$A$11:$A$18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'Retirement Plan'!$D$11:$D$18</c:f>
              <c:numCache>
                <c:formatCode>"$"#,##0.00_);[Red]\("$"#,##0.00\)</c:formatCode>
                <c:ptCount val="8"/>
                <c:pt idx="0">
                  <c:v>22665.792236800837</c:v>
                </c:pt>
                <c:pt idx="1">
                  <c:v>10225.232923142923</c:v>
                </c:pt>
                <c:pt idx="2">
                  <c:v>6131.0312644215228</c:v>
                </c:pt>
                <c:pt idx="3">
                  <c:v>4122.6717002513042</c:v>
                </c:pt>
                <c:pt idx="4">
                  <c:v>2947.834418351043</c:v>
                </c:pt>
                <c:pt idx="5">
                  <c:v>2188.9164320405994</c:v>
                </c:pt>
                <c:pt idx="6">
                  <c:v>1666.8232639767193</c:v>
                </c:pt>
                <c:pt idx="7">
                  <c:v>1291.9187118339592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E-8643-A3FD-2FE4D590B0DA}"/>
            </c:ext>
          </c:extLst>
        </c:ser>
        <c:ser>
          <c:idx val="3"/>
          <c:order val="3"/>
          <c:tx>
            <c:strRef>
              <c:f>'Retirement Plan'!$E$10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'Retirement Plan'!$A$11:$A$18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'Retirement Plan'!$E$11:$E$18</c:f>
              <c:numCache>
                <c:formatCode>"$"#,##0.00_);[Red]\("$"#,##0.00\)</c:formatCode>
                <c:ptCount val="8"/>
                <c:pt idx="0">
                  <c:v>22119.411878859784</c:v>
                </c:pt>
                <c:pt idx="1">
                  <c:v>9717.3443932684604</c:v>
                </c:pt>
                <c:pt idx="2">
                  <c:v>5664.1264841247457</c:v>
                </c:pt>
                <c:pt idx="3">
                  <c:v>3696.3613125795641</c:v>
                </c:pt>
                <c:pt idx="4">
                  <c:v>2560.8871382599841</c:v>
                </c:pt>
                <c:pt idx="5">
                  <c:v>1839.6422891577754</c:v>
                </c:pt>
                <c:pt idx="6">
                  <c:v>1353.2251726438651</c:v>
                </c:pt>
                <c:pt idx="7">
                  <c:v>1011.7875987424925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E-8643-A3FD-2FE4D590B0DA}"/>
            </c:ext>
          </c:extLst>
        </c:ser>
        <c:ser>
          <c:idx val="4"/>
          <c:order val="4"/>
          <c:tx>
            <c:strRef>
              <c:f>'Retirement Plan'!$F$10</c:f>
              <c:strCache>
                <c:ptCount val="1"/>
                <c:pt idx="0">
                  <c:v>6%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'Retirement Plan'!$A$11:$A$18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'Retirement Plan'!$F$11:$F$18</c:f>
              <c:numCache>
                <c:formatCode>"$"#,##0.00_);[Red]\("$"#,##0.00\)</c:formatCode>
                <c:ptCount val="8"/>
                <c:pt idx="0">
                  <c:v>21587.148730216421</c:v>
                </c:pt>
                <c:pt idx="1">
                  <c:v>9232.2780731762759</c:v>
                </c:pt>
                <c:pt idx="2">
                  <c:v>5228.0856494845439</c:v>
                </c:pt>
                <c:pt idx="3">
                  <c:v>3308.0551420318279</c:v>
                </c:pt>
                <c:pt idx="4">
                  <c:v>2217.9868134625567</c:v>
                </c:pt>
                <c:pt idx="5">
                  <c:v>1539.2304068588314</c:v>
                </c:pt>
                <c:pt idx="6">
                  <c:v>1092.017808744213</c:v>
                </c:pt>
                <c:pt idx="7">
                  <c:v>786.29632059170876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E-8643-A3FD-2FE4D590B0DA}"/>
            </c:ext>
          </c:extLst>
        </c:ser>
        <c:ser>
          <c:idx val="5"/>
          <c:order val="5"/>
          <c:tx>
            <c:strRef>
              <c:f>'Retirement Plan'!$G$10</c:f>
              <c:strCache>
                <c:ptCount val="1"/>
                <c:pt idx="0">
                  <c:v>7%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'Retirement Plan'!$A$11:$A$18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'Retirement Plan'!$G$11:$G$18</c:f>
              <c:numCache>
                <c:formatCode>"$"#,##0.00_);[Red]\("$"#,##0.00\)</c:formatCode>
                <c:ptCount val="8"/>
                <c:pt idx="0">
                  <c:v>21068.641454751334</c:v>
                </c:pt>
                <c:pt idx="1">
                  <c:v>8769.276925668044</c:v>
                </c:pt>
                <c:pt idx="2">
                  <c:v>4821.5270077868627</c:v>
                </c:pt>
                <c:pt idx="3">
                  <c:v>2955.4531837831855</c:v>
                </c:pt>
                <c:pt idx="4">
                  <c:v>1915.60635033682</c:v>
                </c:pt>
                <c:pt idx="5">
                  <c:v>1282.6513838905805</c:v>
                </c:pt>
                <c:pt idx="6">
                  <c:v>876.46841961616406</c:v>
                </c:pt>
                <c:pt idx="7">
                  <c:v>606.90855979492017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E-8643-A3FD-2FE4D590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543392"/>
        <c:axId val="1097524272"/>
      </c:lineChart>
      <c:catAx>
        <c:axId val="109754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24272"/>
        <c:crosses val="autoZero"/>
        <c:auto val="1"/>
        <c:lblAlgn val="ctr"/>
        <c:lblOffset val="100"/>
        <c:noMultiLvlLbl val="0"/>
      </c:catAx>
      <c:valAx>
        <c:axId val="10975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Evolution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Stock Model'!$B$9</c:f>
              <c:strCache>
                <c:ptCount val="1"/>
                <c:pt idx="0">
                  <c:v>Stock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Stock Model'!$B$10:$B$150</c:f>
              <c:numCache>
                <c:formatCode>0.00</c:formatCode>
                <c:ptCount val="141"/>
                <c:pt idx="0">
                  <c:v>175</c:v>
                </c:pt>
                <c:pt idx="1">
                  <c:v>173.89863589497324</c:v>
                </c:pt>
                <c:pt idx="2">
                  <c:v>173.99824568692824</c:v>
                </c:pt>
                <c:pt idx="3">
                  <c:v>173.35779075403192</c:v>
                </c:pt>
                <c:pt idx="4">
                  <c:v>173.18872738675807</c:v>
                </c:pt>
                <c:pt idx="5">
                  <c:v>171.92454417608755</c:v>
                </c:pt>
                <c:pt idx="6">
                  <c:v>173.29165956377287</c:v>
                </c:pt>
                <c:pt idx="7">
                  <c:v>170.23309698626974</c:v>
                </c:pt>
                <c:pt idx="8">
                  <c:v>168.71468387402453</c:v>
                </c:pt>
                <c:pt idx="9">
                  <c:v>166.31793895553554</c:v>
                </c:pt>
                <c:pt idx="10">
                  <c:v>166.61936100963391</c:v>
                </c:pt>
                <c:pt idx="11">
                  <c:v>162.91293686806947</c:v>
                </c:pt>
                <c:pt idx="12">
                  <c:v>163.75605745457801</c:v>
                </c:pt>
                <c:pt idx="13">
                  <c:v>160.81477354033481</c:v>
                </c:pt>
                <c:pt idx="14">
                  <c:v>166.25596787726792</c:v>
                </c:pt>
                <c:pt idx="15">
                  <c:v>168.24269987303299</c:v>
                </c:pt>
                <c:pt idx="16">
                  <c:v>166.04732856598923</c:v>
                </c:pt>
                <c:pt idx="17">
                  <c:v>163.92441858438227</c:v>
                </c:pt>
                <c:pt idx="18">
                  <c:v>165.85185836573805</c:v>
                </c:pt>
                <c:pt idx="19">
                  <c:v>165.02848798218679</c:v>
                </c:pt>
                <c:pt idx="20">
                  <c:v>163.63491906151941</c:v>
                </c:pt>
                <c:pt idx="21">
                  <c:v>156.04024580133188</c:v>
                </c:pt>
                <c:pt idx="22">
                  <c:v>152.94299589865759</c:v>
                </c:pt>
                <c:pt idx="23">
                  <c:v>152.93638742254635</c:v>
                </c:pt>
                <c:pt idx="24">
                  <c:v>152.57632523606262</c:v>
                </c:pt>
                <c:pt idx="25">
                  <c:v>155.88068186226886</c:v>
                </c:pt>
                <c:pt idx="26">
                  <c:v>155.27071609613174</c:v>
                </c:pt>
                <c:pt idx="27">
                  <c:v>150.51816816528481</c:v>
                </c:pt>
                <c:pt idx="28">
                  <c:v>153.86131864680121</c:v>
                </c:pt>
                <c:pt idx="29">
                  <c:v>151.69403113745713</c:v>
                </c:pt>
                <c:pt idx="30">
                  <c:v>150.66073515201614</c:v>
                </c:pt>
                <c:pt idx="31">
                  <c:v>149.21132697794945</c:v>
                </c:pt>
                <c:pt idx="32">
                  <c:v>147.88889209794985</c:v>
                </c:pt>
                <c:pt idx="33">
                  <c:v>147.2884400409751</c:v>
                </c:pt>
                <c:pt idx="34">
                  <c:v>144.97151527310049</c:v>
                </c:pt>
                <c:pt idx="35">
                  <c:v>150.05779556123068</c:v>
                </c:pt>
                <c:pt idx="36">
                  <c:v>147.27723425092503</c:v>
                </c:pt>
                <c:pt idx="37">
                  <c:v>146.40242019601644</c:v>
                </c:pt>
                <c:pt idx="38">
                  <c:v>147.21406932930611</c:v>
                </c:pt>
                <c:pt idx="39">
                  <c:v>148.08361273779147</c:v>
                </c:pt>
                <c:pt idx="40">
                  <c:v>145.06807136798668</c:v>
                </c:pt>
                <c:pt idx="41">
                  <c:v>140.61056072627017</c:v>
                </c:pt>
                <c:pt idx="42">
                  <c:v>139.14790524745578</c:v>
                </c:pt>
                <c:pt idx="43">
                  <c:v>140.57418359992698</c:v>
                </c:pt>
                <c:pt idx="44">
                  <c:v>146.71543850628692</c:v>
                </c:pt>
                <c:pt idx="45">
                  <c:v>148.46658893064486</c:v>
                </c:pt>
                <c:pt idx="46">
                  <c:v>147.79932298501427</c:v>
                </c:pt>
                <c:pt idx="47">
                  <c:v>148.04174176121035</c:v>
                </c:pt>
                <c:pt idx="48">
                  <c:v>146.78894626472831</c:v>
                </c:pt>
                <c:pt idx="49">
                  <c:v>150.54576883242345</c:v>
                </c:pt>
                <c:pt idx="50">
                  <c:v>151.81801401791705</c:v>
                </c:pt>
                <c:pt idx="51">
                  <c:v>149.55535472463797</c:v>
                </c:pt>
                <c:pt idx="52">
                  <c:v>148.50429832906005</c:v>
                </c:pt>
                <c:pt idx="53">
                  <c:v>149.67578080410928</c:v>
                </c:pt>
                <c:pt idx="54">
                  <c:v>150.19563937505907</c:v>
                </c:pt>
                <c:pt idx="55">
                  <c:v>148.81932976779319</c:v>
                </c:pt>
                <c:pt idx="56">
                  <c:v>147.20088711850656</c:v>
                </c:pt>
                <c:pt idx="57">
                  <c:v>147.08650197371495</c:v>
                </c:pt>
                <c:pt idx="58">
                  <c:v>148.51807651725034</c:v>
                </c:pt>
                <c:pt idx="59">
                  <c:v>146.35829887062121</c:v>
                </c:pt>
                <c:pt idx="60">
                  <c:v>147.42984742299532</c:v>
                </c:pt>
                <c:pt idx="61">
                  <c:v>153.19554105155729</c:v>
                </c:pt>
                <c:pt idx="62">
                  <c:v>158.34636858626126</c:v>
                </c:pt>
                <c:pt idx="63">
                  <c:v>155.30554762066558</c:v>
                </c:pt>
                <c:pt idx="64">
                  <c:v>153.81602231361316</c:v>
                </c:pt>
                <c:pt idx="65">
                  <c:v>153.75106863627502</c:v>
                </c:pt>
                <c:pt idx="66">
                  <c:v>150.35635644697624</c:v>
                </c:pt>
                <c:pt idx="67">
                  <c:v>148.3600058283472</c:v>
                </c:pt>
                <c:pt idx="68">
                  <c:v>147.1796556734003</c:v>
                </c:pt>
                <c:pt idx="69">
                  <c:v>147.29070688640408</c:v>
                </c:pt>
                <c:pt idx="70">
                  <c:v>146.98601050246043</c:v>
                </c:pt>
                <c:pt idx="71">
                  <c:v>149.37435411716461</c:v>
                </c:pt>
                <c:pt idx="72">
                  <c:v>145.36452795493074</c:v>
                </c:pt>
                <c:pt idx="73">
                  <c:v>144.43681125046098</c:v>
                </c:pt>
                <c:pt idx="74">
                  <c:v>141.74448086445781</c:v>
                </c:pt>
                <c:pt idx="75">
                  <c:v>135.06462520845304</c:v>
                </c:pt>
                <c:pt idx="76">
                  <c:v>129.74460031384629</c:v>
                </c:pt>
                <c:pt idx="77">
                  <c:v>130.06801086030029</c:v>
                </c:pt>
                <c:pt idx="78">
                  <c:v>126.96616043391033</c:v>
                </c:pt>
                <c:pt idx="79">
                  <c:v>123.33132535721472</c:v>
                </c:pt>
                <c:pt idx="80">
                  <c:v>123.63748606673526</c:v>
                </c:pt>
                <c:pt idx="81">
                  <c:v>122.24316142898758</c:v>
                </c:pt>
                <c:pt idx="82">
                  <c:v>120.92850730008433</c:v>
                </c:pt>
                <c:pt idx="83">
                  <c:v>122.75101852362123</c:v>
                </c:pt>
                <c:pt idx="84">
                  <c:v>121.69910814023277</c:v>
                </c:pt>
                <c:pt idx="85">
                  <c:v>121.33434719082955</c:v>
                </c:pt>
                <c:pt idx="86">
                  <c:v>120.49491030364621</c:v>
                </c:pt>
                <c:pt idx="87">
                  <c:v>118.70144644408089</c:v>
                </c:pt>
                <c:pt idx="88">
                  <c:v>118.80794341160305</c:v>
                </c:pt>
                <c:pt idx="89">
                  <c:v>117.90169476158047</c:v>
                </c:pt>
                <c:pt idx="90">
                  <c:v>119.37748322238463</c:v>
                </c:pt>
                <c:pt idx="91">
                  <c:v>122.72131114794901</c:v>
                </c:pt>
                <c:pt idx="92">
                  <c:v>123.06365698030672</c:v>
                </c:pt>
                <c:pt idx="93">
                  <c:v>121.10428139795967</c:v>
                </c:pt>
                <c:pt idx="94">
                  <c:v>116.77313004235879</c:v>
                </c:pt>
                <c:pt idx="95">
                  <c:v>113.32043946177538</c:v>
                </c:pt>
                <c:pt idx="96">
                  <c:v>113.76386156918866</c:v>
                </c:pt>
                <c:pt idx="97">
                  <c:v>112.42874701793799</c:v>
                </c:pt>
                <c:pt idx="98">
                  <c:v>113.05937767058288</c:v>
                </c:pt>
                <c:pt idx="99">
                  <c:v>111.22788857070574</c:v>
                </c:pt>
                <c:pt idx="100">
                  <c:v>109.16176495717862</c:v>
                </c:pt>
                <c:pt idx="101">
                  <c:v>106.39469828900627</c:v>
                </c:pt>
                <c:pt idx="102">
                  <c:v>106.35764004045065</c:v>
                </c:pt>
                <c:pt idx="103">
                  <c:v>110.4707407551023</c:v>
                </c:pt>
                <c:pt idx="104">
                  <c:v>113.37377856768347</c:v>
                </c:pt>
                <c:pt idx="105">
                  <c:v>118.28978302473976</c:v>
                </c:pt>
                <c:pt idx="106">
                  <c:v>113.49189793479771</c:v>
                </c:pt>
                <c:pt idx="107">
                  <c:v>111.99456090913107</c:v>
                </c:pt>
                <c:pt idx="108">
                  <c:v>113.94824395237815</c:v>
                </c:pt>
                <c:pt idx="109">
                  <c:v>112.5312306057925</c:v>
                </c:pt>
                <c:pt idx="110">
                  <c:v>111.60998408221948</c:v>
                </c:pt>
                <c:pt idx="111">
                  <c:v>107.04917062131889</c:v>
                </c:pt>
                <c:pt idx="112">
                  <c:v>108.02381720371484</c:v>
                </c:pt>
                <c:pt idx="113">
                  <c:v>104.59830542783141</c:v>
                </c:pt>
                <c:pt idx="114">
                  <c:v>102.87524495004686</c:v>
                </c:pt>
                <c:pt idx="115">
                  <c:v>103.67771080962444</c:v>
                </c:pt>
                <c:pt idx="116">
                  <c:v>104.46057220206836</c:v>
                </c:pt>
                <c:pt idx="117">
                  <c:v>105.96861383498459</c:v>
                </c:pt>
                <c:pt idx="118">
                  <c:v>104.80918447109049</c:v>
                </c:pt>
                <c:pt idx="119">
                  <c:v>106.95844928192805</c:v>
                </c:pt>
                <c:pt idx="120">
                  <c:v>110.29031338586306</c:v>
                </c:pt>
                <c:pt idx="121">
                  <c:v>109.44315690662482</c:v>
                </c:pt>
                <c:pt idx="122">
                  <c:v>109.59054974884492</c:v>
                </c:pt>
                <c:pt idx="123">
                  <c:v>114.13322813604196</c:v>
                </c:pt>
                <c:pt idx="124">
                  <c:v>113.83073951270823</c:v>
                </c:pt>
                <c:pt idx="125">
                  <c:v>112.8200427286644</c:v>
                </c:pt>
                <c:pt idx="126">
                  <c:v>111.0912609475432</c:v>
                </c:pt>
                <c:pt idx="127">
                  <c:v>109.74549469251247</c:v>
                </c:pt>
                <c:pt idx="128">
                  <c:v>111.0479386455482</c:v>
                </c:pt>
                <c:pt idx="129">
                  <c:v>112.83696925014939</c:v>
                </c:pt>
                <c:pt idx="130">
                  <c:v>115.41489470398214</c:v>
                </c:pt>
                <c:pt idx="131">
                  <c:v>113.11760778222035</c:v>
                </c:pt>
                <c:pt idx="132">
                  <c:v>113.93427359120024</c:v>
                </c:pt>
                <c:pt idx="133">
                  <c:v>111.89801228519413</c:v>
                </c:pt>
                <c:pt idx="134">
                  <c:v>110.33099073026081</c:v>
                </c:pt>
                <c:pt idx="135">
                  <c:v>110.47896498608304</c:v>
                </c:pt>
                <c:pt idx="136">
                  <c:v>110.74849662167514</c:v>
                </c:pt>
                <c:pt idx="137">
                  <c:v>107.79432147336061</c:v>
                </c:pt>
                <c:pt idx="138">
                  <c:v>103.66885081348485</c:v>
                </c:pt>
                <c:pt idx="139">
                  <c:v>103.68849941615072</c:v>
                </c:pt>
                <c:pt idx="140">
                  <c:v>99.91414401389703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F-A441-8DD8-75A429D01DBD}"/>
            </c:ext>
          </c:extLst>
        </c:ser>
        <c:ser>
          <c:idx val="1"/>
          <c:order val="1"/>
          <c:tx>
            <c:strRef>
              <c:f>'Simple Stock Model'!$C$9</c:f>
              <c:strCache>
                <c:ptCount val="1"/>
                <c:pt idx="0">
                  <c:v>Certainty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Stock Model'!$C$10:$C$150</c:f>
              <c:numCache>
                <c:formatCode>0.00</c:formatCode>
                <c:ptCount val="141"/>
                <c:pt idx="0">
                  <c:v>175</c:v>
                </c:pt>
                <c:pt idx="1">
                  <c:v>175.10636618695264</c:v>
                </c:pt>
                <c:pt idx="2">
                  <c:v>175.21279702399517</c:v>
                </c:pt>
                <c:pt idx="3">
                  <c:v>175.31929255042232</c:v>
                </c:pt>
                <c:pt idx="4">
                  <c:v>175.42585280555275</c:v>
                </c:pt>
                <c:pt idx="5">
                  <c:v>175.53247782872899</c:v>
                </c:pt>
                <c:pt idx="6">
                  <c:v>175.63916765931751</c:v>
                </c:pt>
                <c:pt idx="7">
                  <c:v>175.7459223367087</c:v>
                </c:pt>
                <c:pt idx="8">
                  <c:v>175.85274190031689</c:v>
                </c:pt>
                <c:pt idx="9">
                  <c:v>175.95962638958034</c:v>
                </c:pt>
                <c:pt idx="10">
                  <c:v>176.06657584396132</c:v>
                </c:pt>
                <c:pt idx="11">
                  <c:v>176.17359030294605</c:v>
                </c:pt>
                <c:pt idx="12">
                  <c:v>176.28066980604481</c:v>
                </c:pt>
                <c:pt idx="13">
                  <c:v>176.38781439279182</c:v>
                </c:pt>
                <c:pt idx="14">
                  <c:v>176.49502410274539</c:v>
                </c:pt>
                <c:pt idx="15">
                  <c:v>176.60229897548783</c:v>
                </c:pt>
                <c:pt idx="16">
                  <c:v>176.7096390506255</c:v>
                </c:pt>
                <c:pt idx="17">
                  <c:v>176.8170443677889</c:v>
                </c:pt>
                <c:pt idx="18">
                  <c:v>176.92451496663253</c:v>
                </c:pt>
                <c:pt idx="19">
                  <c:v>177.03205088683509</c:v>
                </c:pt>
                <c:pt idx="20">
                  <c:v>177.13965216809933</c:v>
                </c:pt>
                <c:pt idx="21">
                  <c:v>177.24731885015211</c:v>
                </c:pt>
                <c:pt idx="22">
                  <c:v>177.35505097274452</c:v>
                </c:pt>
                <c:pt idx="23">
                  <c:v>177.46284857565175</c:v>
                </c:pt>
                <c:pt idx="24">
                  <c:v>177.57071169867316</c:v>
                </c:pt>
                <c:pt idx="25">
                  <c:v>177.67864038163233</c:v>
                </c:pt>
                <c:pt idx="26">
                  <c:v>177.78663466437703</c:v>
                </c:pt>
                <c:pt idx="27">
                  <c:v>177.89469458677928</c:v>
                </c:pt>
                <c:pt idx="28">
                  <c:v>178.00282018873529</c:v>
                </c:pt>
                <c:pt idx="29">
                  <c:v>178.11101151016553</c:v>
                </c:pt>
                <c:pt idx="30">
                  <c:v>178.21926859101475</c:v>
                </c:pt>
                <c:pt idx="31">
                  <c:v>178.32759147125199</c:v>
                </c:pt>
                <c:pt idx="32">
                  <c:v>178.43598019087054</c:v>
                </c:pt>
                <c:pt idx="33">
                  <c:v>178.54443478988802</c:v>
                </c:pt>
                <c:pt idx="34">
                  <c:v>178.65295530834638</c:v>
                </c:pt>
                <c:pt idx="35">
                  <c:v>178.76154178631191</c:v>
                </c:pt>
                <c:pt idx="36">
                  <c:v>178.87019426387525</c:v>
                </c:pt>
                <c:pt idx="37">
                  <c:v>178.97891278115139</c:v>
                </c:pt>
                <c:pt idx="38">
                  <c:v>179.08769737827973</c:v>
                </c:pt>
                <c:pt idx="39">
                  <c:v>179.19654809542405</c:v>
                </c:pt>
                <c:pt idx="40">
                  <c:v>179.30546497277254</c:v>
                </c:pt>
                <c:pt idx="41">
                  <c:v>179.41444805053783</c:v>
                </c:pt>
                <c:pt idx="42">
                  <c:v>179.52349736895695</c:v>
                </c:pt>
                <c:pt idx="43">
                  <c:v>179.63261296829145</c:v>
                </c:pt>
                <c:pt idx="44">
                  <c:v>179.74179488882731</c:v>
                </c:pt>
                <c:pt idx="45">
                  <c:v>179.85104317087502</c:v>
                </c:pt>
                <c:pt idx="46">
                  <c:v>179.96035785476954</c:v>
                </c:pt>
                <c:pt idx="47">
                  <c:v>180.06973898087037</c:v>
                </c:pt>
                <c:pt idx="48">
                  <c:v>180.17918658956154</c:v>
                </c:pt>
                <c:pt idx="49">
                  <c:v>180.28870072125159</c:v>
                </c:pt>
                <c:pt idx="50">
                  <c:v>180.39828141637369</c:v>
                </c:pt>
                <c:pt idx="51">
                  <c:v>180.50792871538553</c:v>
                </c:pt>
                <c:pt idx="52">
                  <c:v>180.6176426587694</c:v>
                </c:pt>
                <c:pt idx="53">
                  <c:v>180.7274232870322</c:v>
                </c:pt>
                <c:pt idx="54">
                  <c:v>180.83727064070544</c:v>
                </c:pt>
                <c:pt idx="55">
                  <c:v>180.94718476034529</c:v>
                </c:pt>
                <c:pt idx="56">
                  <c:v>181.05716568653258</c:v>
                </c:pt>
                <c:pt idx="57">
                  <c:v>181.16721345987276</c:v>
                </c:pt>
                <c:pt idx="58">
                  <c:v>181.27732812099597</c:v>
                </c:pt>
                <c:pt idx="59">
                  <c:v>181.38750971055708</c:v>
                </c:pt>
                <c:pt idx="60">
                  <c:v>181.49775826923565</c:v>
                </c:pt>
                <c:pt idx="61">
                  <c:v>181.60807383773593</c:v>
                </c:pt>
                <c:pt idx="62">
                  <c:v>181.71845645678698</c:v>
                </c:pt>
                <c:pt idx="63">
                  <c:v>181.82890616714258</c:v>
                </c:pt>
                <c:pt idx="64">
                  <c:v>181.93942300958125</c:v>
                </c:pt>
                <c:pt idx="65">
                  <c:v>182.05000702490636</c:v>
                </c:pt>
                <c:pt idx="66">
                  <c:v>182.16065825394602</c:v>
                </c:pt>
                <c:pt idx="67">
                  <c:v>182.2713767375532</c:v>
                </c:pt>
                <c:pt idx="68">
                  <c:v>182.38216251660566</c:v>
                </c:pt>
                <c:pt idx="69">
                  <c:v>182.49301563200606</c:v>
                </c:pt>
                <c:pt idx="70">
                  <c:v>182.60393612468187</c:v>
                </c:pt>
                <c:pt idx="71">
                  <c:v>182.71492403558545</c:v>
                </c:pt>
                <c:pt idx="72">
                  <c:v>182.82597940569406</c:v>
                </c:pt>
                <c:pt idx="73">
                  <c:v>182.93710227600985</c:v>
                </c:pt>
                <c:pt idx="74">
                  <c:v>183.04829268755995</c:v>
                </c:pt>
                <c:pt idx="75">
                  <c:v>183.15955068139633</c:v>
                </c:pt>
                <c:pt idx="76">
                  <c:v>183.27087629859599</c:v>
                </c:pt>
                <c:pt idx="77">
                  <c:v>183.38226958026087</c:v>
                </c:pt>
                <c:pt idx="78">
                  <c:v>183.49373056751787</c:v>
                </c:pt>
                <c:pt idx="79">
                  <c:v>183.60525930151891</c:v>
                </c:pt>
                <c:pt idx="80">
                  <c:v>183.71685582344094</c:v>
                </c:pt>
                <c:pt idx="81">
                  <c:v>183.8285201744859</c:v>
                </c:pt>
                <c:pt idx="82">
                  <c:v>183.9402523958808</c:v>
                </c:pt>
                <c:pt idx="83">
                  <c:v>184.05205252887771</c:v>
                </c:pt>
                <c:pt idx="84">
                  <c:v>184.16392061475375</c:v>
                </c:pt>
                <c:pt idx="85">
                  <c:v>184.27585669481113</c:v>
                </c:pt>
                <c:pt idx="86">
                  <c:v>184.38786081037716</c:v>
                </c:pt>
                <c:pt idx="87">
                  <c:v>184.49993300280434</c:v>
                </c:pt>
                <c:pt idx="88">
                  <c:v>184.6120733134702</c:v>
                </c:pt>
                <c:pt idx="89">
                  <c:v>184.72428178377749</c:v>
                </c:pt>
                <c:pt idx="90">
                  <c:v>184.83655845515409</c:v>
                </c:pt>
                <c:pt idx="91">
                  <c:v>184.94890336905308</c:v>
                </c:pt>
                <c:pt idx="92">
                  <c:v>185.06131656695274</c:v>
                </c:pt>
                <c:pt idx="93">
                  <c:v>185.17379809035654</c:v>
                </c:pt>
                <c:pt idx="94">
                  <c:v>185.28634798079318</c:v>
                </c:pt>
                <c:pt idx="95">
                  <c:v>185.39896627981659</c:v>
                </c:pt>
                <c:pt idx="96">
                  <c:v>185.511653029006</c:v>
                </c:pt>
                <c:pt idx="97">
                  <c:v>185.62440826996587</c:v>
                </c:pt>
                <c:pt idx="98">
                  <c:v>185.73723204432596</c:v>
                </c:pt>
                <c:pt idx="99">
                  <c:v>185.85012439374137</c:v>
                </c:pt>
                <c:pt idx="100">
                  <c:v>185.96308535989243</c:v>
                </c:pt>
                <c:pt idx="101">
                  <c:v>186.07611498448489</c:v>
                </c:pt>
                <c:pt idx="102">
                  <c:v>186.18921330924982</c:v>
                </c:pt>
                <c:pt idx="103">
                  <c:v>186.30238037594364</c:v>
                </c:pt>
                <c:pt idx="104">
                  <c:v>186.41561622634816</c:v>
                </c:pt>
                <c:pt idx="105">
                  <c:v>186.52892090227058</c:v>
                </c:pt>
                <c:pt idx="106">
                  <c:v>186.64229444554354</c:v>
                </c:pt>
                <c:pt idx="107">
                  <c:v>186.75573689802505</c:v>
                </c:pt>
                <c:pt idx="108">
                  <c:v>186.86924830159862</c:v>
                </c:pt>
                <c:pt idx="109">
                  <c:v>186.98282869817317</c:v>
                </c:pt>
                <c:pt idx="110">
                  <c:v>187.09647812968313</c:v>
                </c:pt>
                <c:pt idx="111">
                  <c:v>187.21019663808841</c:v>
                </c:pt>
                <c:pt idx="112">
                  <c:v>187.32398426537441</c:v>
                </c:pt>
                <c:pt idx="113">
                  <c:v>187.43784105355203</c:v>
                </c:pt>
                <c:pt idx="114">
                  <c:v>187.55176704465777</c:v>
                </c:pt>
                <c:pt idx="115">
                  <c:v>187.6657622807536</c:v>
                </c:pt>
                <c:pt idx="116">
                  <c:v>187.77982680392711</c:v>
                </c:pt>
                <c:pt idx="117">
                  <c:v>187.89396065629145</c:v>
                </c:pt>
                <c:pt idx="118">
                  <c:v>188.0081638799854</c:v>
                </c:pt>
                <c:pt idx="119">
                  <c:v>188.1224365171733</c:v>
                </c:pt>
                <c:pt idx="120">
                  <c:v>188.23677861004515</c:v>
                </c:pt>
                <c:pt idx="121">
                  <c:v>188.35119020081657</c:v>
                </c:pt>
                <c:pt idx="122">
                  <c:v>188.46567133172888</c:v>
                </c:pt>
                <c:pt idx="123">
                  <c:v>188.58022204504903</c:v>
                </c:pt>
                <c:pt idx="124">
                  <c:v>188.69484238306967</c:v>
                </c:pt>
                <c:pt idx="125">
                  <c:v>188.8095323881092</c:v>
                </c:pt>
                <c:pt idx="126">
                  <c:v>188.92429210251169</c:v>
                </c:pt>
                <c:pt idx="127">
                  <c:v>189.03912156864695</c:v>
                </c:pt>
                <c:pt idx="128">
                  <c:v>189.15402082891057</c:v>
                </c:pt>
                <c:pt idx="129">
                  <c:v>189.2689899257239</c:v>
                </c:pt>
                <c:pt idx="130">
                  <c:v>189.38402890153407</c:v>
                </c:pt>
                <c:pt idx="131">
                  <c:v>189.49913779881399</c:v>
                </c:pt>
                <c:pt idx="132">
                  <c:v>189.6143166600624</c:v>
                </c:pt>
                <c:pt idx="133">
                  <c:v>189.72956552780389</c:v>
                </c:pt>
                <c:pt idx="134">
                  <c:v>189.84488444458887</c:v>
                </c:pt>
                <c:pt idx="135">
                  <c:v>189.96027345299365</c:v>
                </c:pt>
                <c:pt idx="136">
                  <c:v>190.07573259562037</c:v>
                </c:pt>
                <c:pt idx="137">
                  <c:v>190.1912619150971</c:v>
                </c:pt>
                <c:pt idx="138">
                  <c:v>190.30686145407779</c:v>
                </c:pt>
                <c:pt idx="139">
                  <c:v>190.42253125524235</c:v>
                </c:pt>
                <c:pt idx="140">
                  <c:v>190.53827136129658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F-A441-8DD8-75A429D01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6175"/>
        <c:axId val="177569439"/>
      </c:lineChart>
      <c:catAx>
        <c:axId val="17756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39"/>
        <c:crosses val="autoZero"/>
        <c:auto val="1"/>
        <c:lblAlgn val="ctr"/>
        <c:lblOffset val="100"/>
        <c:noMultiLvlLbl val="0"/>
      </c:catAx>
      <c:valAx>
        <c:axId val="17756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127000</xdr:rowOff>
    </xdr:from>
    <xdr:to>
      <xdr:col>9</xdr:col>
      <xdr:colOff>546100</xdr:colOff>
      <xdr:row>48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1A351-95D6-EE47-A006-12BAB9405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1</xdr:row>
      <xdr:rowOff>12700</xdr:rowOff>
    </xdr:from>
    <xdr:to>
      <xdr:col>9</xdr:col>
      <xdr:colOff>552450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8694E-405C-A048-9541-DC3B9B2B7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D528-06FF-974E-BB1E-4F20C9A29128}">
  <dimension ref="A1:T370"/>
  <sheetViews>
    <sheetView showGridLines="0" workbookViewId="0">
      <selection activeCell="D5" sqref="D5"/>
    </sheetView>
  </sheetViews>
  <sheetFormatPr baseColWidth="10" defaultRowHeight="15" x14ac:dyDescent="0.2"/>
  <cols>
    <col min="1" max="1" width="16" style="1" bestFit="1" customWidth="1"/>
    <col min="2" max="2" width="16" style="6" customWidth="1"/>
    <col min="3" max="3" width="12.1640625" bestFit="1" customWidth="1"/>
    <col min="4" max="5" width="11.6640625" bestFit="1" customWidth="1"/>
    <col min="6" max="6" width="17.6640625" bestFit="1" customWidth="1"/>
    <col min="7" max="7" width="12.1640625" bestFit="1" customWidth="1"/>
    <col min="8" max="8" width="20" bestFit="1" customWidth="1"/>
    <col min="9" max="9" width="6" bestFit="1" customWidth="1"/>
  </cols>
  <sheetData>
    <row r="1" spans="1:20" x14ac:dyDescent="0.2">
      <c r="A1" s="24" t="s">
        <v>0</v>
      </c>
      <c r="F1" s="24" t="s">
        <v>1</v>
      </c>
      <c r="G1" s="57">
        <f>C3/12</f>
        <v>1.825E-3</v>
      </c>
      <c r="T1" s="2"/>
    </row>
    <row r="2" spans="1:20" x14ac:dyDescent="0.2">
      <c r="B2" s="28" t="s">
        <v>2</v>
      </c>
      <c r="C2" s="25">
        <v>360000</v>
      </c>
      <c r="D2" t="s">
        <v>104</v>
      </c>
      <c r="F2" s="24" t="s">
        <v>3</v>
      </c>
      <c r="G2" s="24">
        <f>C4*12</f>
        <v>360</v>
      </c>
    </row>
    <row r="3" spans="1:20" x14ac:dyDescent="0.2">
      <c r="B3" s="28" t="s">
        <v>4</v>
      </c>
      <c r="C3" s="26">
        <v>2.1899999999999999E-2</v>
      </c>
      <c r="D3" t="s">
        <v>98</v>
      </c>
    </row>
    <row r="4" spans="1:20" x14ac:dyDescent="0.2">
      <c r="B4" s="28" t="s">
        <v>5</v>
      </c>
      <c r="C4" s="27">
        <v>30</v>
      </c>
      <c r="D4" t="s">
        <v>103</v>
      </c>
      <c r="F4" s="73" t="s">
        <v>102</v>
      </c>
      <c r="G4" s="72">
        <f>-(PMT(G1,G2,C2))</f>
        <v>1365.094736458947</v>
      </c>
    </row>
    <row r="5" spans="1:20" x14ac:dyDescent="0.2">
      <c r="B5" s="28" t="s">
        <v>6</v>
      </c>
      <c r="C5" s="27" t="s">
        <v>7</v>
      </c>
      <c r="F5" s="74"/>
      <c r="G5" s="72"/>
    </row>
    <row r="6" spans="1:20" ht="16" thickBot="1" x14ac:dyDescent="0.25">
      <c r="A6"/>
      <c r="B6"/>
    </row>
    <row r="7" spans="1:20" ht="16" thickBot="1" x14ac:dyDescent="0.25">
      <c r="A7" s="39" t="s">
        <v>8</v>
      </c>
      <c r="B7" s="40" t="s">
        <v>8</v>
      </c>
      <c r="C7" s="40" t="s">
        <v>9</v>
      </c>
      <c r="D7" s="40" t="s">
        <v>10</v>
      </c>
      <c r="E7" s="40" t="s">
        <v>2</v>
      </c>
      <c r="F7" s="40" t="s">
        <v>11</v>
      </c>
      <c r="G7" s="41" t="s">
        <v>12</v>
      </c>
    </row>
    <row r="8" spans="1:20" ht="16" thickTop="1" x14ac:dyDescent="0.2">
      <c r="A8" s="53">
        <v>44197</v>
      </c>
      <c r="B8" s="54">
        <v>1</v>
      </c>
      <c r="C8" s="55">
        <f>G4</f>
        <v>1365.094736458947</v>
      </c>
      <c r="D8" s="55">
        <f t="shared" ref="D8:D71" si="0">-(IPMT($G$1,$B8,$G$2,$C$2))</f>
        <v>657</v>
      </c>
      <c r="E8" s="55">
        <f t="shared" ref="E8:E71" si="1">-(PPMT($G$1,$B8,$G$2,$C$2))</f>
        <v>708.09473645894695</v>
      </c>
      <c r="F8" s="56">
        <f>C2</f>
        <v>360000</v>
      </c>
      <c r="G8" s="56">
        <f t="shared" ref="G8:G71" si="2">F8-E8</f>
        <v>359291.90526354103</v>
      </c>
    </row>
    <row r="9" spans="1:20" x14ac:dyDescent="0.2">
      <c r="A9" s="45">
        <v>44228</v>
      </c>
      <c r="B9" s="46">
        <v>2</v>
      </c>
      <c r="C9" s="32">
        <f t="shared" ref="C9:C72" si="3">C8</f>
        <v>1365.094736458947</v>
      </c>
      <c r="D9" s="47">
        <f t="shared" si="0"/>
        <v>655.70772710596248</v>
      </c>
      <c r="E9" s="47">
        <f t="shared" si="1"/>
        <v>709.38700935298448</v>
      </c>
      <c r="F9" s="32">
        <f t="shared" ref="F9:F72" si="4">G8</f>
        <v>359291.90526354103</v>
      </c>
      <c r="G9" s="32">
        <f t="shared" si="2"/>
        <v>358582.51825418806</v>
      </c>
    </row>
    <row r="10" spans="1:20" x14ac:dyDescent="0.2">
      <c r="A10" s="45">
        <v>44256</v>
      </c>
      <c r="B10" s="46">
        <v>3</v>
      </c>
      <c r="C10" s="32">
        <f t="shared" si="3"/>
        <v>1365.094736458947</v>
      </c>
      <c r="D10" s="47">
        <f t="shared" si="0"/>
        <v>654.41309581389328</v>
      </c>
      <c r="E10" s="47">
        <f t="shared" si="1"/>
        <v>710.68164064505368</v>
      </c>
      <c r="F10" s="32">
        <f t="shared" si="4"/>
        <v>358582.51825418806</v>
      </c>
      <c r="G10" s="32">
        <f t="shared" si="2"/>
        <v>357871.83661354298</v>
      </c>
    </row>
    <row r="11" spans="1:20" x14ac:dyDescent="0.2">
      <c r="A11" s="45">
        <v>44287</v>
      </c>
      <c r="B11" s="46">
        <v>4</v>
      </c>
      <c r="C11" s="32">
        <f t="shared" si="3"/>
        <v>1365.094736458947</v>
      </c>
      <c r="D11" s="47">
        <f t="shared" si="0"/>
        <v>653.11610181971594</v>
      </c>
      <c r="E11" s="47">
        <f t="shared" si="1"/>
        <v>711.9786346392309</v>
      </c>
      <c r="F11" s="32">
        <f t="shared" si="4"/>
        <v>357871.83661354298</v>
      </c>
      <c r="G11" s="32">
        <f t="shared" si="2"/>
        <v>357159.85797890375</v>
      </c>
    </row>
    <row r="12" spans="1:20" x14ac:dyDescent="0.2">
      <c r="A12" s="45">
        <v>44317</v>
      </c>
      <c r="B12" s="46">
        <v>5</v>
      </c>
      <c r="C12" s="32">
        <f t="shared" si="3"/>
        <v>1365.094736458947</v>
      </c>
      <c r="D12" s="47">
        <f t="shared" si="0"/>
        <v>651.81674081149947</v>
      </c>
      <c r="E12" s="47">
        <f t="shared" si="1"/>
        <v>713.27799564744748</v>
      </c>
      <c r="F12" s="32">
        <f t="shared" si="4"/>
        <v>357159.85797890375</v>
      </c>
      <c r="G12" s="32">
        <f t="shared" si="2"/>
        <v>356446.57998325629</v>
      </c>
    </row>
    <row r="13" spans="1:20" x14ac:dyDescent="0.2">
      <c r="A13" s="45">
        <v>44348</v>
      </c>
      <c r="B13" s="46">
        <v>6</v>
      </c>
      <c r="C13" s="32">
        <f t="shared" si="3"/>
        <v>1365.094736458947</v>
      </c>
      <c r="D13" s="47">
        <f t="shared" si="0"/>
        <v>650.51500846944282</v>
      </c>
      <c r="E13" s="47">
        <f t="shared" si="1"/>
        <v>714.57972798950414</v>
      </c>
      <c r="F13" s="32">
        <f t="shared" si="4"/>
        <v>356446.57998325629</v>
      </c>
      <c r="G13" s="32">
        <f t="shared" si="2"/>
        <v>355732.00025526679</v>
      </c>
    </row>
    <row r="14" spans="1:20" x14ac:dyDescent="0.2">
      <c r="A14" s="45">
        <v>44378</v>
      </c>
      <c r="B14" s="46">
        <v>7</v>
      </c>
      <c r="C14" s="32">
        <f t="shared" si="3"/>
        <v>1365.094736458947</v>
      </c>
      <c r="D14" s="47">
        <f t="shared" si="0"/>
        <v>649.21090046586187</v>
      </c>
      <c r="E14" s="47">
        <f t="shared" si="1"/>
        <v>715.88383599308497</v>
      </c>
      <c r="F14" s="32">
        <f t="shared" si="4"/>
        <v>355732.00025526679</v>
      </c>
      <c r="G14" s="32">
        <f t="shared" si="2"/>
        <v>355016.11641927372</v>
      </c>
    </row>
    <row r="15" spans="1:20" x14ac:dyDescent="0.2">
      <c r="A15" s="45">
        <v>44409</v>
      </c>
      <c r="B15" s="46">
        <v>8</v>
      </c>
      <c r="C15" s="32">
        <f t="shared" si="3"/>
        <v>1365.094736458947</v>
      </c>
      <c r="D15" s="47">
        <f t="shared" si="0"/>
        <v>647.90441246517469</v>
      </c>
      <c r="E15" s="47">
        <f t="shared" si="1"/>
        <v>717.19032399377238</v>
      </c>
      <c r="F15" s="32">
        <f t="shared" si="4"/>
        <v>355016.11641927372</v>
      </c>
      <c r="G15" s="32">
        <f t="shared" si="2"/>
        <v>354298.92609527992</v>
      </c>
    </row>
    <row r="16" spans="1:20" x14ac:dyDescent="0.2">
      <c r="A16" s="45">
        <v>44440</v>
      </c>
      <c r="B16" s="46">
        <v>9</v>
      </c>
      <c r="C16" s="32">
        <f t="shared" si="3"/>
        <v>1365.094736458947</v>
      </c>
      <c r="D16" s="47">
        <f t="shared" si="0"/>
        <v>646.59554012388605</v>
      </c>
      <c r="E16" s="47">
        <f t="shared" si="1"/>
        <v>718.4991963350609</v>
      </c>
      <c r="F16" s="32">
        <f t="shared" si="4"/>
        <v>354298.92609527992</v>
      </c>
      <c r="G16" s="32">
        <f t="shared" si="2"/>
        <v>353580.42689894489</v>
      </c>
    </row>
    <row r="17" spans="1:7" x14ac:dyDescent="0.2">
      <c r="A17" s="45">
        <v>44470</v>
      </c>
      <c r="B17" s="46">
        <v>10</v>
      </c>
      <c r="C17" s="32">
        <f t="shared" si="3"/>
        <v>1365.094736458947</v>
      </c>
      <c r="D17" s="47">
        <f t="shared" si="0"/>
        <v>645.2842790905745</v>
      </c>
      <c r="E17" s="47">
        <f t="shared" si="1"/>
        <v>719.81045736837245</v>
      </c>
      <c r="F17" s="32">
        <f t="shared" si="4"/>
        <v>353580.42689894489</v>
      </c>
      <c r="G17" s="32">
        <f t="shared" si="2"/>
        <v>352860.61644157651</v>
      </c>
    </row>
    <row r="18" spans="1:7" x14ac:dyDescent="0.2">
      <c r="A18" s="45">
        <v>44501</v>
      </c>
      <c r="B18" s="46">
        <v>11</v>
      </c>
      <c r="C18" s="32">
        <f t="shared" si="3"/>
        <v>1365.094736458947</v>
      </c>
      <c r="D18" s="47">
        <f t="shared" si="0"/>
        <v>643.97062500587731</v>
      </c>
      <c r="E18" s="47">
        <f t="shared" si="1"/>
        <v>721.12411145306976</v>
      </c>
      <c r="F18" s="32">
        <f t="shared" si="4"/>
        <v>352860.61644157651</v>
      </c>
      <c r="G18" s="32">
        <f t="shared" si="2"/>
        <v>352139.49233012344</v>
      </c>
    </row>
    <row r="19" spans="1:7" x14ac:dyDescent="0.2">
      <c r="A19" s="45">
        <v>44531</v>
      </c>
      <c r="B19" s="46">
        <v>12</v>
      </c>
      <c r="C19" s="32">
        <f t="shared" si="3"/>
        <v>1365.094736458947</v>
      </c>
      <c r="D19" s="47">
        <f t="shared" si="0"/>
        <v>642.65457350247527</v>
      </c>
      <c r="E19" s="47">
        <f t="shared" si="1"/>
        <v>722.44016295647168</v>
      </c>
      <c r="F19" s="32">
        <f t="shared" si="4"/>
        <v>352139.49233012344</v>
      </c>
      <c r="G19" s="32">
        <f t="shared" si="2"/>
        <v>351417.05216716696</v>
      </c>
    </row>
    <row r="20" spans="1:7" x14ac:dyDescent="0.2">
      <c r="A20" s="45">
        <v>44562</v>
      </c>
      <c r="B20" s="46">
        <v>13</v>
      </c>
      <c r="C20" s="32">
        <f t="shared" si="3"/>
        <v>1365.094736458947</v>
      </c>
      <c r="D20" s="47">
        <f t="shared" si="0"/>
        <v>641.33612020507985</v>
      </c>
      <c r="E20" s="47">
        <f t="shared" si="1"/>
        <v>723.75861625386722</v>
      </c>
      <c r="F20" s="32">
        <f t="shared" si="4"/>
        <v>351417.05216716696</v>
      </c>
      <c r="G20" s="32">
        <f t="shared" si="2"/>
        <v>350693.29355091311</v>
      </c>
    </row>
    <row r="21" spans="1:7" x14ac:dyDescent="0.2">
      <c r="A21" s="45">
        <v>44593</v>
      </c>
      <c r="B21" s="46">
        <v>14</v>
      </c>
      <c r="C21" s="32">
        <f t="shared" si="3"/>
        <v>1365.094736458947</v>
      </c>
      <c r="D21" s="47">
        <f t="shared" si="0"/>
        <v>640.01526073041646</v>
      </c>
      <c r="E21" s="47">
        <f t="shared" si="1"/>
        <v>725.0794757285305</v>
      </c>
      <c r="F21" s="32">
        <f t="shared" si="4"/>
        <v>350693.29355091311</v>
      </c>
      <c r="G21" s="32">
        <f t="shared" si="2"/>
        <v>349968.2140751846</v>
      </c>
    </row>
    <row r="22" spans="1:7" x14ac:dyDescent="0.2">
      <c r="A22" s="45">
        <v>44621</v>
      </c>
      <c r="B22" s="46">
        <v>15</v>
      </c>
      <c r="C22" s="32">
        <f t="shared" si="3"/>
        <v>1365.094736458947</v>
      </c>
      <c r="D22" s="47">
        <f t="shared" si="0"/>
        <v>638.69199068721196</v>
      </c>
      <c r="E22" s="47">
        <f t="shared" si="1"/>
        <v>726.40274577173511</v>
      </c>
      <c r="F22" s="32">
        <f t="shared" si="4"/>
        <v>349968.2140751846</v>
      </c>
      <c r="G22" s="32">
        <f t="shared" si="2"/>
        <v>349241.81132941286</v>
      </c>
    </row>
    <row r="23" spans="1:7" x14ac:dyDescent="0.2">
      <c r="A23" s="45">
        <v>44652</v>
      </c>
      <c r="B23" s="46">
        <v>16</v>
      </c>
      <c r="C23" s="32">
        <f t="shared" si="3"/>
        <v>1365.094736458947</v>
      </c>
      <c r="D23" s="47">
        <f t="shared" si="0"/>
        <v>637.36630567617863</v>
      </c>
      <c r="E23" s="47">
        <f t="shared" si="1"/>
        <v>727.72843078276856</v>
      </c>
      <c r="F23" s="32">
        <f t="shared" si="4"/>
        <v>349241.81132941286</v>
      </c>
      <c r="G23" s="32">
        <f t="shared" si="2"/>
        <v>348514.08289863006</v>
      </c>
    </row>
    <row r="24" spans="1:7" x14ac:dyDescent="0.2">
      <c r="A24" s="45">
        <v>44682</v>
      </c>
      <c r="B24" s="46">
        <v>17</v>
      </c>
      <c r="C24" s="32">
        <f t="shared" si="3"/>
        <v>1365.094736458947</v>
      </c>
      <c r="D24" s="47">
        <f t="shared" si="0"/>
        <v>636.03820128999996</v>
      </c>
      <c r="E24" s="47">
        <f t="shared" si="1"/>
        <v>729.05653516894699</v>
      </c>
      <c r="F24" s="32">
        <f t="shared" si="4"/>
        <v>348514.08289863006</v>
      </c>
      <c r="G24" s="32">
        <f t="shared" si="2"/>
        <v>347785.0263634611</v>
      </c>
    </row>
    <row r="25" spans="1:7" x14ac:dyDescent="0.2">
      <c r="A25" s="45">
        <v>44713</v>
      </c>
      <c r="B25" s="46">
        <v>18</v>
      </c>
      <c r="C25" s="32">
        <f t="shared" si="3"/>
        <v>1365.094736458947</v>
      </c>
      <c r="D25" s="47">
        <f t="shared" si="0"/>
        <v>634.70767311331667</v>
      </c>
      <c r="E25" s="47">
        <f t="shared" si="1"/>
        <v>730.38706334563039</v>
      </c>
      <c r="F25" s="32">
        <f t="shared" si="4"/>
        <v>347785.0263634611</v>
      </c>
      <c r="G25" s="32">
        <f t="shared" si="2"/>
        <v>347054.63930011546</v>
      </c>
    </row>
    <row r="26" spans="1:7" x14ac:dyDescent="0.2">
      <c r="A26" s="45">
        <v>44743</v>
      </c>
      <c r="B26" s="46">
        <v>19</v>
      </c>
      <c r="C26" s="32">
        <f t="shared" si="3"/>
        <v>1365.094736458947</v>
      </c>
      <c r="D26" s="47">
        <f t="shared" si="0"/>
        <v>633.3747167227109</v>
      </c>
      <c r="E26" s="47">
        <f t="shared" si="1"/>
        <v>731.72001973623628</v>
      </c>
      <c r="F26" s="32">
        <f t="shared" si="4"/>
        <v>347054.63930011546</v>
      </c>
      <c r="G26" s="32">
        <f t="shared" si="2"/>
        <v>346322.91928037925</v>
      </c>
    </row>
    <row r="27" spans="1:7" x14ac:dyDescent="0.2">
      <c r="A27" s="45">
        <v>44774</v>
      </c>
      <c r="B27" s="46">
        <v>20</v>
      </c>
      <c r="C27" s="32">
        <f t="shared" si="3"/>
        <v>1365.094736458947</v>
      </c>
      <c r="D27" s="47">
        <f t="shared" si="0"/>
        <v>632.0393276866921</v>
      </c>
      <c r="E27" s="47">
        <f t="shared" si="1"/>
        <v>733.05540877225474</v>
      </c>
      <c r="F27" s="32">
        <f t="shared" si="4"/>
        <v>346322.91928037925</v>
      </c>
      <c r="G27" s="32">
        <f t="shared" si="2"/>
        <v>345589.863871607</v>
      </c>
    </row>
    <row r="28" spans="1:7" x14ac:dyDescent="0.2">
      <c r="A28" s="45">
        <v>44805</v>
      </c>
      <c r="B28" s="46">
        <v>21</v>
      </c>
      <c r="C28" s="32">
        <f t="shared" si="3"/>
        <v>1365.094736458947</v>
      </c>
      <c r="D28" s="47">
        <f t="shared" si="0"/>
        <v>630.70150156568286</v>
      </c>
      <c r="E28" s="47">
        <f t="shared" si="1"/>
        <v>734.39323489326409</v>
      </c>
      <c r="F28" s="32">
        <f t="shared" si="4"/>
        <v>345589.863871607</v>
      </c>
      <c r="G28" s="32">
        <f t="shared" si="2"/>
        <v>344855.47063671373</v>
      </c>
    </row>
    <row r="29" spans="1:7" x14ac:dyDescent="0.2">
      <c r="A29" s="45">
        <v>44835</v>
      </c>
      <c r="B29" s="46">
        <v>22</v>
      </c>
      <c r="C29" s="32">
        <f t="shared" si="3"/>
        <v>1365.094736458947</v>
      </c>
      <c r="D29" s="47">
        <f t="shared" si="0"/>
        <v>629.36123391200272</v>
      </c>
      <c r="E29" s="47">
        <f t="shared" si="1"/>
        <v>735.73350254694446</v>
      </c>
      <c r="F29" s="32">
        <f t="shared" si="4"/>
        <v>344855.47063671373</v>
      </c>
      <c r="G29" s="32">
        <f t="shared" si="2"/>
        <v>344119.73713416676</v>
      </c>
    </row>
    <row r="30" spans="1:7" x14ac:dyDescent="0.2">
      <c r="A30" s="45">
        <v>44866</v>
      </c>
      <c r="B30" s="46">
        <v>23</v>
      </c>
      <c r="C30" s="32">
        <f t="shared" si="3"/>
        <v>1365.094736458947</v>
      </c>
      <c r="D30" s="47">
        <f t="shared" si="0"/>
        <v>628.01852026985443</v>
      </c>
      <c r="E30" s="47">
        <f t="shared" si="1"/>
        <v>737.07621618909252</v>
      </c>
      <c r="F30" s="32">
        <f t="shared" si="4"/>
        <v>344119.73713416676</v>
      </c>
      <c r="G30" s="32">
        <f t="shared" si="2"/>
        <v>343382.66091797769</v>
      </c>
    </row>
    <row r="31" spans="1:7" x14ac:dyDescent="0.2">
      <c r="A31" s="45">
        <v>44896</v>
      </c>
      <c r="B31" s="46">
        <v>24</v>
      </c>
      <c r="C31" s="32">
        <f t="shared" si="3"/>
        <v>1365.094736458947</v>
      </c>
      <c r="D31" s="47">
        <f t="shared" si="0"/>
        <v>626.67335617530955</v>
      </c>
      <c r="E31" s="47">
        <f t="shared" si="1"/>
        <v>738.42138028363763</v>
      </c>
      <c r="F31" s="32">
        <f t="shared" si="4"/>
        <v>343382.66091797769</v>
      </c>
      <c r="G31" s="32">
        <f t="shared" si="2"/>
        <v>342644.23953769403</v>
      </c>
    </row>
    <row r="32" spans="1:7" x14ac:dyDescent="0.2">
      <c r="A32" s="45">
        <v>44927</v>
      </c>
      <c r="B32" s="46">
        <v>25</v>
      </c>
      <c r="C32" s="32">
        <f t="shared" si="3"/>
        <v>1365.094736458947</v>
      </c>
      <c r="D32" s="47">
        <f t="shared" si="0"/>
        <v>625.32573715629178</v>
      </c>
      <c r="E32" s="47">
        <f t="shared" si="1"/>
        <v>739.76899930265517</v>
      </c>
      <c r="F32" s="32">
        <f t="shared" si="4"/>
        <v>342644.23953769403</v>
      </c>
      <c r="G32" s="32">
        <f t="shared" si="2"/>
        <v>341904.47053839138</v>
      </c>
    </row>
    <row r="33" spans="1:7" x14ac:dyDescent="0.2">
      <c r="A33" s="45">
        <v>44958</v>
      </c>
      <c r="B33" s="46">
        <v>26</v>
      </c>
      <c r="C33" s="32">
        <f t="shared" si="3"/>
        <v>1365.094736458947</v>
      </c>
      <c r="D33" s="47">
        <f t="shared" si="0"/>
        <v>623.9756587325644</v>
      </c>
      <c r="E33" s="47">
        <f t="shared" si="1"/>
        <v>741.11907772638244</v>
      </c>
      <c r="F33" s="32">
        <f t="shared" si="4"/>
        <v>341904.47053839138</v>
      </c>
      <c r="G33" s="32">
        <f t="shared" si="2"/>
        <v>341163.351460665</v>
      </c>
    </row>
    <row r="34" spans="1:7" x14ac:dyDescent="0.2">
      <c r="A34" s="45">
        <v>44986</v>
      </c>
      <c r="B34" s="46">
        <v>27</v>
      </c>
      <c r="C34" s="32">
        <f t="shared" si="3"/>
        <v>1365.094736458947</v>
      </c>
      <c r="D34" s="47">
        <f t="shared" si="0"/>
        <v>622.62311641571387</v>
      </c>
      <c r="E34" s="47">
        <f t="shared" si="1"/>
        <v>742.47162004323309</v>
      </c>
      <c r="F34" s="32">
        <f t="shared" si="4"/>
        <v>341163.351460665</v>
      </c>
      <c r="G34" s="32">
        <f t="shared" si="2"/>
        <v>340420.87984062178</v>
      </c>
    </row>
    <row r="35" spans="1:7" x14ac:dyDescent="0.2">
      <c r="A35" s="45">
        <v>45017</v>
      </c>
      <c r="B35" s="46">
        <v>28</v>
      </c>
      <c r="C35" s="32">
        <f t="shared" si="3"/>
        <v>1365.094736458947</v>
      </c>
      <c r="D35" s="47">
        <f t="shared" si="0"/>
        <v>621.26810570913483</v>
      </c>
      <c r="E35" s="47">
        <f t="shared" si="1"/>
        <v>743.82663074981213</v>
      </c>
      <c r="F35" s="32">
        <f t="shared" si="4"/>
        <v>340420.87984062178</v>
      </c>
      <c r="G35" s="32">
        <f t="shared" si="2"/>
        <v>339677.05320987199</v>
      </c>
    </row>
    <row r="36" spans="1:7" x14ac:dyDescent="0.2">
      <c r="A36" s="45">
        <v>45047</v>
      </c>
      <c r="B36" s="46">
        <v>29</v>
      </c>
      <c r="C36" s="32">
        <f t="shared" si="3"/>
        <v>1365.094736458947</v>
      </c>
      <c r="D36" s="47">
        <f t="shared" si="0"/>
        <v>619.91062210801647</v>
      </c>
      <c r="E36" s="47">
        <f t="shared" si="1"/>
        <v>745.18411435093049</v>
      </c>
      <c r="F36" s="32">
        <f t="shared" si="4"/>
        <v>339677.05320987199</v>
      </c>
      <c r="G36" s="32">
        <f t="shared" si="2"/>
        <v>338931.86909552105</v>
      </c>
    </row>
    <row r="37" spans="1:7" x14ac:dyDescent="0.2">
      <c r="A37" s="45">
        <v>45078</v>
      </c>
      <c r="B37" s="46">
        <v>30</v>
      </c>
      <c r="C37" s="32">
        <f t="shared" si="3"/>
        <v>1365.094736458947</v>
      </c>
      <c r="D37" s="47">
        <f t="shared" si="0"/>
        <v>618.55066109932591</v>
      </c>
      <c r="E37" s="47">
        <f t="shared" si="1"/>
        <v>746.54407535962093</v>
      </c>
      <c r="F37" s="32">
        <f t="shared" si="4"/>
        <v>338931.86909552105</v>
      </c>
      <c r="G37" s="32">
        <f t="shared" si="2"/>
        <v>338185.3250201614</v>
      </c>
    </row>
    <row r="38" spans="1:7" x14ac:dyDescent="0.2">
      <c r="A38" s="45">
        <v>45108</v>
      </c>
      <c r="B38" s="46">
        <v>31</v>
      </c>
      <c r="C38" s="32">
        <f t="shared" si="3"/>
        <v>1365.094736458947</v>
      </c>
      <c r="D38" s="47">
        <f t="shared" si="0"/>
        <v>617.18821816179468</v>
      </c>
      <c r="E38" s="47">
        <f t="shared" si="1"/>
        <v>747.90651829715227</v>
      </c>
      <c r="F38" s="32">
        <f t="shared" si="4"/>
        <v>338185.3250201614</v>
      </c>
      <c r="G38" s="32">
        <f t="shared" si="2"/>
        <v>337437.41850186425</v>
      </c>
    </row>
    <row r="39" spans="1:7" x14ac:dyDescent="0.2">
      <c r="A39" s="45">
        <v>45139</v>
      </c>
      <c r="B39" s="46">
        <v>32</v>
      </c>
      <c r="C39" s="32">
        <f t="shared" si="3"/>
        <v>1365.094736458947</v>
      </c>
      <c r="D39" s="47">
        <f t="shared" si="0"/>
        <v>615.82328876590236</v>
      </c>
      <c r="E39" s="47">
        <f t="shared" si="1"/>
        <v>749.27144769304459</v>
      </c>
      <c r="F39" s="32">
        <f t="shared" si="4"/>
        <v>337437.41850186425</v>
      </c>
      <c r="G39" s="32">
        <f t="shared" si="2"/>
        <v>336688.14705417119</v>
      </c>
    </row>
    <row r="40" spans="1:7" x14ac:dyDescent="0.2">
      <c r="A40" s="45">
        <v>45170</v>
      </c>
      <c r="B40" s="46">
        <v>33</v>
      </c>
      <c r="C40" s="32">
        <f t="shared" si="3"/>
        <v>1365.094736458947</v>
      </c>
      <c r="D40" s="47">
        <f t="shared" si="0"/>
        <v>614.45586837386259</v>
      </c>
      <c r="E40" s="47">
        <f t="shared" si="1"/>
        <v>750.63886808508437</v>
      </c>
      <c r="F40" s="32">
        <f t="shared" si="4"/>
        <v>336688.14705417119</v>
      </c>
      <c r="G40" s="32">
        <f t="shared" si="2"/>
        <v>335937.50818608608</v>
      </c>
    </row>
    <row r="41" spans="1:7" x14ac:dyDescent="0.2">
      <c r="A41" s="45">
        <v>45200</v>
      </c>
      <c r="B41" s="46">
        <v>34</v>
      </c>
      <c r="C41" s="32">
        <f t="shared" si="3"/>
        <v>1365.094736458947</v>
      </c>
      <c r="D41" s="47">
        <f t="shared" si="0"/>
        <v>613.08595243960724</v>
      </c>
      <c r="E41" s="47">
        <f t="shared" si="1"/>
        <v>752.00878401933971</v>
      </c>
      <c r="F41" s="32">
        <f t="shared" si="4"/>
        <v>335937.50818608608</v>
      </c>
      <c r="G41" s="32">
        <f t="shared" si="2"/>
        <v>335185.49940206675</v>
      </c>
    </row>
    <row r="42" spans="1:7" x14ac:dyDescent="0.2">
      <c r="A42" s="45">
        <v>45231</v>
      </c>
      <c r="B42" s="46">
        <v>35</v>
      </c>
      <c r="C42" s="32">
        <f t="shared" si="3"/>
        <v>1365.094736458947</v>
      </c>
      <c r="D42" s="47">
        <f t="shared" si="0"/>
        <v>611.71353640877192</v>
      </c>
      <c r="E42" s="47">
        <f t="shared" si="1"/>
        <v>753.38120005017504</v>
      </c>
      <c r="F42" s="32">
        <f t="shared" si="4"/>
        <v>335185.49940206675</v>
      </c>
      <c r="G42" s="32">
        <f t="shared" si="2"/>
        <v>334432.11820201657</v>
      </c>
    </row>
    <row r="43" spans="1:7" x14ac:dyDescent="0.2">
      <c r="A43" s="45">
        <v>45261</v>
      </c>
      <c r="B43" s="46">
        <v>36</v>
      </c>
      <c r="C43" s="32">
        <f t="shared" si="3"/>
        <v>1365.094736458947</v>
      </c>
      <c r="D43" s="47">
        <f t="shared" si="0"/>
        <v>610.33861571868044</v>
      </c>
      <c r="E43" s="47">
        <f t="shared" si="1"/>
        <v>754.75612074026662</v>
      </c>
      <c r="F43" s="32">
        <f t="shared" si="4"/>
        <v>334432.11820201657</v>
      </c>
      <c r="G43" s="32">
        <f t="shared" si="2"/>
        <v>333677.36208127631</v>
      </c>
    </row>
    <row r="44" spans="1:7" x14ac:dyDescent="0.2">
      <c r="A44" s="45">
        <v>45292</v>
      </c>
      <c r="B44" s="46">
        <v>37</v>
      </c>
      <c r="C44" s="32">
        <f t="shared" si="3"/>
        <v>1365.094736458947</v>
      </c>
      <c r="D44" s="47">
        <f t="shared" si="0"/>
        <v>608.96118579832944</v>
      </c>
      <c r="E44" s="47">
        <f t="shared" si="1"/>
        <v>756.13355066061752</v>
      </c>
      <c r="F44" s="32">
        <f t="shared" si="4"/>
        <v>333677.36208127631</v>
      </c>
      <c r="G44" s="32">
        <f t="shared" si="2"/>
        <v>332921.22853061568</v>
      </c>
    </row>
    <row r="45" spans="1:7" x14ac:dyDescent="0.2">
      <c r="A45" s="45">
        <v>45323</v>
      </c>
      <c r="B45" s="46">
        <v>38</v>
      </c>
      <c r="C45" s="32">
        <f t="shared" si="3"/>
        <v>1365.094736458947</v>
      </c>
      <c r="D45" s="47">
        <f t="shared" si="0"/>
        <v>607.58124206837397</v>
      </c>
      <c r="E45" s="47">
        <f t="shared" si="1"/>
        <v>757.5134943905731</v>
      </c>
      <c r="F45" s="32">
        <f t="shared" si="4"/>
        <v>332921.22853061568</v>
      </c>
      <c r="G45" s="32">
        <f t="shared" si="2"/>
        <v>332163.7150362251</v>
      </c>
    </row>
    <row r="46" spans="1:7" x14ac:dyDescent="0.2">
      <c r="A46" s="45">
        <v>45352</v>
      </c>
      <c r="B46" s="46">
        <v>39</v>
      </c>
      <c r="C46" s="32">
        <f t="shared" si="3"/>
        <v>1365.094736458947</v>
      </c>
      <c r="D46" s="47">
        <f t="shared" si="0"/>
        <v>606.19877994111107</v>
      </c>
      <c r="E46" s="47">
        <f t="shared" si="1"/>
        <v>758.895956517836</v>
      </c>
      <c r="F46" s="32">
        <f t="shared" si="4"/>
        <v>332163.7150362251</v>
      </c>
      <c r="G46" s="32">
        <f t="shared" si="2"/>
        <v>331404.81907970726</v>
      </c>
    </row>
    <row r="47" spans="1:7" x14ac:dyDescent="0.2">
      <c r="A47" s="45">
        <v>45383</v>
      </c>
      <c r="B47" s="46">
        <v>40</v>
      </c>
      <c r="C47" s="32">
        <f t="shared" si="3"/>
        <v>1365.094736458947</v>
      </c>
      <c r="D47" s="47">
        <f t="shared" si="0"/>
        <v>604.813794820466</v>
      </c>
      <c r="E47" s="47">
        <f t="shared" si="1"/>
        <v>760.28094163848095</v>
      </c>
      <c r="F47" s="32">
        <f t="shared" si="4"/>
        <v>331404.81907970726</v>
      </c>
      <c r="G47" s="32">
        <f t="shared" si="2"/>
        <v>330644.5381380688</v>
      </c>
    </row>
    <row r="48" spans="1:7" x14ac:dyDescent="0.2">
      <c r="A48" s="45">
        <v>45413</v>
      </c>
      <c r="B48" s="46">
        <v>41</v>
      </c>
      <c r="C48" s="32">
        <f t="shared" si="3"/>
        <v>1365.094736458947</v>
      </c>
      <c r="D48" s="47">
        <f t="shared" si="0"/>
        <v>603.42628210197574</v>
      </c>
      <c r="E48" s="47">
        <f t="shared" si="1"/>
        <v>761.66845435697132</v>
      </c>
      <c r="F48" s="32">
        <f t="shared" si="4"/>
        <v>330644.5381380688</v>
      </c>
      <c r="G48" s="32">
        <f t="shared" si="2"/>
        <v>329882.86968371185</v>
      </c>
    </row>
    <row r="49" spans="1:7" x14ac:dyDescent="0.2">
      <c r="A49" s="45">
        <v>45444</v>
      </c>
      <c r="B49" s="46">
        <v>42</v>
      </c>
      <c r="C49" s="32">
        <f t="shared" si="3"/>
        <v>1365.094736458947</v>
      </c>
      <c r="D49" s="47">
        <f t="shared" si="0"/>
        <v>602.03623717277435</v>
      </c>
      <c r="E49" s="47">
        <f t="shared" si="1"/>
        <v>763.05849928617272</v>
      </c>
      <c r="F49" s="32">
        <f t="shared" si="4"/>
        <v>329882.86968371185</v>
      </c>
      <c r="G49" s="32">
        <f t="shared" si="2"/>
        <v>329119.81118442566</v>
      </c>
    </row>
    <row r="50" spans="1:7" x14ac:dyDescent="0.2">
      <c r="A50" s="45">
        <v>45474</v>
      </c>
      <c r="B50" s="46">
        <v>43</v>
      </c>
      <c r="C50" s="32">
        <f t="shared" si="3"/>
        <v>1365.094736458947</v>
      </c>
      <c r="D50" s="47">
        <f t="shared" si="0"/>
        <v>600.64365541157702</v>
      </c>
      <c r="E50" s="47">
        <f t="shared" si="1"/>
        <v>764.45108104736994</v>
      </c>
      <c r="F50" s="32">
        <f t="shared" si="4"/>
        <v>329119.81118442566</v>
      </c>
      <c r="G50" s="32">
        <f t="shared" si="2"/>
        <v>328355.36010337831</v>
      </c>
    </row>
    <row r="51" spans="1:7" x14ac:dyDescent="0.2">
      <c r="A51" s="45">
        <v>45505</v>
      </c>
      <c r="B51" s="46">
        <v>44</v>
      </c>
      <c r="C51" s="32">
        <f t="shared" si="3"/>
        <v>1365.094736458947</v>
      </c>
      <c r="D51" s="47">
        <f t="shared" si="0"/>
        <v>599.24853218866554</v>
      </c>
      <c r="E51" s="47">
        <f t="shared" si="1"/>
        <v>765.84620427028142</v>
      </c>
      <c r="F51" s="32">
        <f t="shared" si="4"/>
        <v>328355.36010337831</v>
      </c>
      <c r="G51" s="32">
        <f t="shared" si="2"/>
        <v>327589.51389910805</v>
      </c>
    </row>
    <row r="52" spans="1:7" x14ac:dyDescent="0.2">
      <c r="A52" s="45">
        <v>45536</v>
      </c>
      <c r="B52" s="46">
        <v>45</v>
      </c>
      <c r="C52" s="32">
        <f t="shared" si="3"/>
        <v>1365.094736458947</v>
      </c>
      <c r="D52" s="47">
        <f t="shared" si="0"/>
        <v>597.85086286587216</v>
      </c>
      <c r="E52" s="47">
        <f t="shared" si="1"/>
        <v>767.24387359307468</v>
      </c>
      <c r="F52" s="32">
        <f t="shared" si="4"/>
        <v>327589.51389910805</v>
      </c>
      <c r="G52" s="32">
        <f t="shared" si="2"/>
        <v>326822.270025515</v>
      </c>
    </row>
    <row r="53" spans="1:7" x14ac:dyDescent="0.2">
      <c r="A53" s="45">
        <v>45566</v>
      </c>
      <c r="B53" s="46">
        <v>46</v>
      </c>
      <c r="C53" s="32">
        <f t="shared" si="3"/>
        <v>1365.094736458947</v>
      </c>
      <c r="D53" s="47">
        <f t="shared" si="0"/>
        <v>596.45064279656492</v>
      </c>
      <c r="E53" s="47">
        <f t="shared" si="1"/>
        <v>768.64409366238215</v>
      </c>
      <c r="F53" s="32">
        <f t="shared" si="4"/>
        <v>326822.270025515</v>
      </c>
      <c r="G53" s="32">
        <f t="shared" si="2"/>
        <v>326053.62593185261</v>
      </c>
    </row>
    <row r="54" spans="1:7" x14ac:dyDescent="0.2">
      <c r="A54" s="45">
        <v>45597</v>
      </c>
      <c r="B54" s="46">
        <v>47</v>
      </c>
      <c r="C54" s="32">
        <f t="shared" si="3"/>
        <v>1365.094736458947</v>
      </c>
      <c r="D54" s="47">
        <f t="shared" si="0"/>
        <v>595.04786732563116</v>
      </c>
      <c r="E54" s="47">
        <f t="shared" si="1"/>
        <v>770.04686913331579</v>
      </c>
      <c r="F54" s="32">
        <f t="shared" si="4"/>
        <v>326053.62593185261</v>
      </c>
      <c r="G54" s="32">
        <f t="shared" si="2"/>
        <v>325283.57906271931</v>
      </c>
    </row>
    <row r="55" spans="1:7" x14ac:dyDescent="0.2">
      <c r="A55" s="45">
        <v>45627</v>
      </c>
      <c r="B55" s="46">
        <v>48</v>
      </c>
      <c r="C55" s="32">
        <f t="shared" si="3"/>
        <v>1365.094736458947</v>
      </c>
      <c r="D55" s="47">
        <f t="shared" si="0"/>
        <v>593.64253178946285</v>
      </c>
      <c r="E55" s="47">
        <f t="shared" si="1"/>
        <v>771.45220466948422</v>
      </c>
      <c r="F55" s="32">
        <f t="shared" si="4"/>
        <v>325283.57906271931</v>
      </c>
      <c r="G55" s="32">
        <f t="shared" si="2"/>
        <v>324512.12685804983</v>
      </c>
    </row>
    <row r="56" spans="1:7" x14ac:dyDescent="0.2">
      <c r="A56" s="45">
        <v>45658</v>
      </c>
      <c r="B56" s="46">
        <v>49</v>
      </c>
      <c r="C56" s="32">
        <f t="shared" si="3"/>
        <v>1365.094736458947</v>
      </c>
      <c r="D56" s="47">
        <f t="shared" si="0"/>
        <v>592.23463151594103</v>
      </c>
      <c r="E56" s="47">
        <f t="shared" si="1"/>
        <v>772.86010494300592</v>
      </c>
      <c r="F56" s="32">
        <f t="shared" si="4"/>
        <v>324512.12685804983</v>
      </c>
      <c r="G56" s="32">
        <f t="shared" si="2"/>
        <v>323739.26675310684</v>
      </c>
    </row>
    <row r="57" spans="1:7" x14ac:dyDescent="0.2">
      <c r="A57" s="45">
        <v>45689</v>
      </c>
      <c r="B57" s="46">
        <v>50</v>
      </c>
      <c r="C57" s="32">
        <f t="shared" si="3"/>
        <v>1365.094736458947</v>
      </c>
      <c r="D57" s="47">
        <f t="shared" si="0"/>
        <v>590.82416182442</v>
      </c>
      <c r="E57" s="47">
        <f t="shared" si="1"/>
        <v>774.27057463452695</v>
      </c>
      <c r="F57" s="32">
        <f t="shared" si="4"/>
        <v>323739.26675310684</v>
      </c>
      <c r="G57" s="32">
        <f t="shared" si="2"/>
        <v>322964.9961784723</v>
      </c>
    </row>
    <row r="58" spans="1:7" x14ac:dyDescent="0.2">
      <c r="A58" s="45">
        <v>45717</v>
      </c>
      <c r="B58" s="46">
        <v>51</v>
      </c>
      <c r="C58" s="32">
        <f t="shared" si="3"/>
        <v>1365.094736458947</v>
      </c>
      <c r="D58" s="47">
        <f t="shared" si="0"/>
        <v>589.41111802571209</v>
      </c>
      <c r="E58" s="47">
        <f t="shared" si="1"/>
        <v>775.68361843323487</v>
      </c>
      <c r="F58" s="32">
        <f t="shared" si="4"/>
        <v>322964.9961784723</v>
      </c>
      <c r="G58" s="32">
        <f t="shared" si="2"/>
        <v>322189.31256003905</v>
      </c>
    </row>
    <row r="59" spans="1:7" x14ac:dyDescent="0.2">
      <c r="A59" s="45">
        <v>45748</v>
      </c>
      <c r="B59" s="46">
        <v>52</v>
      </c>
      <c r="C59" s="32">
        <f t="shared" si="3"/>
        <v>1365.094736458947</v>
      </c>
      <c r="D59" s="47">
        <f t="shared" si="0"/>
        <v>587.99549542207137</v>
      </c>
      <c r="E59" s="47">
        <f t="shared" si="1"/>
        <v>777.09924103687558</v>
      </c>
      <c r="F59" s="32">
        <f t="shared" si="4"/>
        <v>322189.31256003905</v>
      </c>
      <c r="G59" s="32">
        <f t="shared" si="2"/>
        <v>321412.21331900219</v>
      </c>
    </row>
    <row r="60" spans="1:7" x14ac:dyDescent="0.2">
      <c r="A60" s="45">
        <v>45778</v>
      </c>
      <c r="B60" s="46">
        <v>53</v>
      </c>
      <c r="C60" s="32">
        <f t="shared" si="3"/>
        <v>1365.094736458947</v>
      </c>
      <c r="D60" s="47">
        <f t="shared" si="0"/>
        <v>586.57728930717894</v>
      </c>
      <c r="E60" s="47">
        <f t="shared" si="1"/>
        <v>778.5174471517679</v>
      </c>
      <c r="F60" s="32">
        <f t="shared" si="4"/>
        <v>321412.21331900219</v>
      </c>
      <c r="G60" s="32">
        <f t="shared" si="2"/>
        <v>320633.69587185042</v>
      </c>
    </row>
    <row r="61" spans="1:7" x14ac:dyDescent="0.2">
      <c r="A61" s="45">
        <v>45809</v>
      </c>
      <c r="B61" s="46">
        <v>54</v>
      </c>
      <c r="C61" s="32">
        <f t="shared" si="3"/>
        <v>1365.094736458947</v>
      </c>
      <c r="D61" s="47">
        <f t="shared" si="0"/>
        <v>585.15649496612707</v>
      </c>
      <c r="E61" s="47">
        <f t="shared" si="1"/>
        <v>779.93824149282</v>
      </c>
      <c r="F61" s="32">
        <f t="shared" si="4"/>
        <v>320633.69587185042</v>
      </c>
      <c r="G61" s="32">
        <f t="shared" si="2"/>
        <v>319853.75763035758</v>
      </c>
    </row>
    <row r="62" spans="1:7" x14ac:dyDescent="0.2">
      <c r="A62" s="45">
        <v>45839</v>
      </c>
      <c r="B62" s="46">
        <v>55</v>
      </c>
      <c r="C62" s="32">
        <f t="shared" si="3"/>
        <v>1365.094736458947</v>
      </c>
      <c r="D62" s="47">
        <f t="shared" si="0"/>
        <v>583.73310767540272</v>
      </c>
      <c r="E62" s="47">
        <f t="shared" si="1"/>
        <v>781.36162878354423</v>
      </c>
      <c r="F62" s="32">
        <f t="shared" si="4"/>
        <v>319853.75763035758</v>
      </c>
      <c r="G62" s="32">
        <f t="shared" si="2"/>
        <v>319072.39600157406</v>
      </c>
    </row>
    <row r="63" spans="1:7" x14ac:dyDescent="0.2">
      <c r="A63" s="45">
        <v>45870</v>
      </c>
      <c r="B63" s="46">
        <v>56</v>
      </c>
      <c r="C63" s="32">
        <f t="shared" si="3"/>
        <v>1365.094736458947</v>
      </c>
      <c r="D63" s="47">
        <f t="shared" si="0"/>
        <v>582.30712270287268</v>
      </c>
      <c r="E63" s="47">
        <f t="shared" si="1"/>
        <v>782.78761375607417</v>
      </c>
      <c r="F63" s="32">
        <f t="shared" si="4"/>
        <v>319072.39600157406</v>
      </c>
      <c r="G63" s="32">
        <f t="shared" si="2"/>
        <v>318289.60838781798</v>
      </c>
    </row>
    <row r="64" spans="1:7" x14ac:dyDescent="0.2">
      <c r="A64" s="45">
        <v>45901</v>
      </c>
      <c r="B64" s="46">
        <v>57</v>
      </c>
      <c r="C64" s="32">
        <f t="shared" si="3"/>
        <v>1365.094736458947</v>
      </c>
      <c r="D64" s="47">
        <f t="shared" si="0"/>
        <v>580.87853530776795</v>
      </c>
      <c r="E64" s="47">
        <f t="shared" si="1"/>
        <v>784.21620115117901</v>
      </c>
      <c r="F64" s="32">
        <f t="shared" si="4"/>
        <v>318289.60838781798</v>
      </c>
      <c r="G64" s="32">
        <f t="shared" si="2"/>
        <v>317505.39218666678</v>
      </c>
    </row>
    <row r="65" spans="1:7" x14ac:dyDescent="0.2">
      <c r="A65" s="45">
        <v>45931</v>
      </c>
      <c r="B65" s="46">
        <v>58</v>
      </c>
      <c r="C65" s="32">
        <f t="shared" si="3"/>
        <v>1365.094736458947</v>
      </c>
      <c r="D65" s="47">
        <f t="shared" si="0"/>
        <v>579.44734074066696</v>
      </c>
      <c r="E65" s="47">
        <f t="shared" si="1"/>
        <v>785.64739571827999</v>
      </c>
      <c r="F65" s="32">
        <f t="shared" si="4"/>
        <v>317505.39218666678</v>
      </c>
      <c r="G65" s="32">
        <f t="shared" si="2"/>
        <v>316719.74479094852</v>
      </c>
    </row>
    <row r="66" spans="1:7" x14ac:dyDescent="0.2">
      <c r="A66" s="45">
        <v>45962</v>
      </c>
      <c r="B66" s="46">
        <v>59</v>
      </c>
      <c r="C66" s="32">
        <f t="shared" si="3"/>
        <v>1365.094736458947</v>
      </c>
      <c r="D66" s="47">
        <f t="shared" si="0"/>
        <v>578.0135342434811</v>
      </c>
      <c r="E66" s="47">
        <f t="shared" si="1"/>
        <v>787.08120221546596</v>
      </c>
      <c r="F66" s="32">
        <f t="shared" si="4"/>
        <v>316719.74479094852</v>
      </c>
      <c r="G66" s="32">
        <f t="shared" si="2"/>
        <v>315932.66358873306</v>
      </c>
    </row>
    <row r="67" spans="1:7" x14ac:dyDescent="0.2">
      <c r="A67" s="45">
        <v>45992</v>
      </c>
      <c r="B67" s="46">
        <v>60</v>
      </c>
      <c r="C67" s="32">
        <f t="shared" si="3"/>
        <v>1365.094736458947</v>
      </c>
      <c r="D67" s="47">
        <f t="shared" si="0"/>
        <v>576.5771110494378</v>
      </c>
      <c r="E67" s="47">
        <f t="shared" si="1"/>
        <v>788.51762540950904</v>
      </c>
      <c r="F67" s="32">
        <f t="shared" si="4"/>
        <v>315932.66358873306</v>
      </c>
      <c r="G67" s="32">
        <f t="shared" si="2"/>
        <v>315144.14596332354</v>
      </c>
    </row>
    <row r="68" spans="1:7" x14ac:dyDescent="0.2">
      <c r="A68" s="45">
        <v>46023</v>
      </c>
      <c r="B68" s="46">
        <v>61</v>
      </c>
      <c r="C68" s="32">
        <f t="shared" si="3"/>
        <v>1365.094736458947</v>
      </c>
      <c r="D68" s="47">
        <f t="shared" si="0"/>
        <v>575.13806638306551</v>
      </c>
      <c r="E68" s="47">
        <f t="shared" si="1"/>
        <v>789.95667007588145</v>
      </c>
      <c r="F68" s="32">
        <f t="shared" si="4"/>
        <v>315144.14596332354</v>
      </c>
      <c r="G68" s="32">
        <f t="shared" si="2"/>
        <v>314354.18929324765</v>
      </c>
    </row>
    <row r="69" spans="1:7" x14ac:dyDescent="0.2">
      <c r="A69" s="45">
        <v>46054</v>
      </c>
      <c r="B69" s="46">
        <v>62</v>
      </c>
      <c r="C69" s="32">
        <f t="shared" si="3"/>
        <v>1365.094736458947</v>
      </c>
      <c r="D69" s="47">
        <f t="shared" si="0"/>
        <v>573.69639546017709</v>
      </c>
      <c r="E69" s="47">
        <f t="shared" si="1"/>
        <v>791.39834099876987</v>
      </c>
      <c r="F69" s="32">
        <f t="shared" si="4"/>
        <v>314354.18929324765</v>
      </c>
      <c r="G69" s="32">
        <f t="shared" si="2"/>
        <v>313562.79095224891</v>
      </c>
    </row>
    <row r="70" spans="1:7" x14ac:dyDescent="0.2">
      <c r="A70" s="45">
        <v>46082</v>
      </c>
      <c r="B70" s="46">
        <v>63</v>
      </c>
      <c r="C70" s="32">
        <f t="shared" si="3"/>
        <v>1365.094736458947</v>
      </c>
      <c r="D70" s="47">
        <f t="shared" si="0"/>
        <v>572.25209348785415</v>
      </c>
      <c r="E70" s="47">
        <f t="shared" si="1"/>
        <v>792.84264297109257</v>
      </c>
      <c r="F70" s="32">
        <f t="shared" si="4"/>
        <v>313562.79095224891</v>
      </c>
      <c r="G70" s="32">
        <f t="shared" si="2"/>
        <v>312769.94830927782</v>
      </c>
    </row>
    <row r="71" spans="1:7" x14ac:dyDescent="0.2">
      <c r="A71" s="45">
        <v>46113</v>
      </c>
      <c r="B71" s="46">
        <v>64</v>
      </c>
      <c r="C71" s="32">
        <f t="shared" si="3"/>
        <v>1365.094736458947</v>
      </c>
      <c r="D71" s="47">
        <f t="shared" si="0"/>
        <v>570.80515566443205</v>
      </c>
      <c r="E71" s="47">
        <f t="shared" si="1"/>
        <v>794.2895807945149</v>
      </c>
      <c r="F71" s="32">
        <f t="shared" si="4"/>
        <v>312769.94830927782</v>
      </c>
      <c r="G71" s="32">
        <f t="shared" si="2"/>
        <v>311975.65872848331</v>
      </c>
    </row>
    <row r="72" spans="1:7" x14ac:dyDescent="0.2">
      <c r="A72" s="45">
        <v>46143</v>
      </c>
      <c r="B72" s="46">
        <v>65</v>
      </c>
      <c r="C72" s="32">
        <f t="shared" si="3"/>
        <v>1365.094736458947</v>
      </c>
      <c r="D72" s="47">
        <f t="shared" ref="D72:D135" si="5">-(IPMT($G$1,$B72,$G$2,$C$2))</f>
        <v>569.355577179482</v>
      </c>
      <c r="E72" s="47">
        <f t="shared" ref="E72:E135" si="6">-(PPMT($G$1,$B72,$G$2,$C$2))</f>
        <v>795.73915927946496</v>
      </c>
      <c r="F72" s="32">
        <f t="shared" si="4"/>
        <v>311975.65872848331</v>
      </c>
      <c r="G72" s="32">
        <f t="shared" ref="G72:G135" si="7">F72-E72</f>
        <v>311179.91956920386</v>
      </c>
    </row>
    <row r="73" spans="1:7" x14ac:dyDescent="0.2">
      <c r="A73" s="45">
        <v>46174</v>
      </c>
      <c r="B73" s="46">
        <v>66</v>
      </c>
      <c r="C73" s="32">
        <f t="shared" ref="C73:C136" si="8">C72</f>
        <v>1365.094736458947</v>
      </c>
      <c r="D73" s="47">
        <f t="shared" si="5"/>
        <v>567.903353213797</v>
      </c>
      <c r="E73" s="47">
        <f t="shared" si="6"/>
        <v>797.19138324515006</v>
      </c>
      <c r="F73" s="32">
        <f t="shared" ref="F73:F136" si="9">G72</f>
        <v>311179.91956920386</v>
      </c>
      <c r="G73" s="32">
        <f t="shared" si="7"/>
        <v>310382.72818595869</v>
      </c>
    </row>
    <row r="74" spans="1:7" x14ac:dyDescent="0.2">
      <c r="A74" s="45">
        <v>46204</v>
      </c>
      <c r="B74" s="46">
        <v>67</v>
      </c>
      <c r="C74" s="32">
        <f t="shared" si="8"/>
        <v>1365.094736458947</v>
      </c>
      <c r="D74" s="47">
        <f t="shared" si="5"/>
        <v>566.4484789393747</v>
      </c>
      <c r="E74" s="47">
        <f t="shared" si="6"/>
        <v>798.64625751957249</v>
      </c>
      <c r="F74" s="32">
        <f t="shared" si="9"/>
        <v>310382.72818595869</v>
      </c>
      <c r="G74" s="32">
        <f t="shared" si="7"/>
        <v>309584.08192843915</v>
      </c>
    </row>
    <row r="75" spans="1:7" x14ac:dyDescent="0.2">
      <c r="A75" s="45">
        <v>46235</v>
      </c>
      <c r="B75" s="46">
        <v>68</v>
      </c>
      <c r="C75" s="32">
        <f t="shared" si="8"/>
        <v>1365.094736458947</v>
      </c>
      <c r="D75" s="47">
        <f t="shared" si="5"/>
        <v>564.9909495194014</v>
      </c>
      <c r="E75" s="47">
        <f t="shared" si="6"/>
        <v>800.10378693954567</v>
      </c>
      <c r="F75" s="32">
        <f t="shared" si="9"/>
        <v>309584.08192843915</v>
      </c>
      <c r="G75" s="32">
        <f t="shared" si="7"/>
        <v>308783.97814149963</v>
      </c>
    </row>
    <row r="76" spans="1:7" x14ac:dyDescent="0.2">
      <c r="A76" s="45">
        <v>46266</v>
      </c>
      <c r="B76" s="46">
        <v>69</v>
      </c>
      <c r="C76" s="32">
        <f t="shared" si="8"/>
        <v>1365.094736458947</v>
      </c>
      <c r="D76" s="47">
        <f t="shared" si="5"/>
        <v>563.53076010823656</v>
      </c>
      <c r="E76" s="47">
        <f t="shared" si="6"/>
        <v>801.56397635071039</v>
      </c>
      <c r="F76" s="32">
        <f t="shared" si="9"/>
        <v>308783.97814149963</v>
      </c>
      <c r="G76" s="32">
        <f t="shared" si="7"/>
        <v>307982.41416514892</v>
      </c>
    </row>
    <row r="77" spans="1:7" x14ac:dyDescent="0.2">
      <c r="A77" s="45">
        <v>46296</v>
      </c>
      <c r="B77" s="46">
        <v>70</v>
      </c>
      <c r="C77" s="32">
        <f t="shared" si="8"/>
        <v>1365.094736458947</v>
      </c>
      <c r="D77" s="47">
        <f t="shared" si="5"/>
        <v>562.06790585139663</v>
      </c>
      <c r="E77" s="47">
        <f t="shared" si="6"/>
        <v>803.02683060755032</v>
      </c>
      <c r="F77" s="32">
        <f t="shared" si="9"/>
        <v>307982.41416514892</v>
      </c>
      <c r="G77" s="32">
        <f t="shared" si="7"/>
        <v>307179.38733454136</v>
      </c>
    </row>
    <row r="78" spans="1:7" x14ac:dyDescent="0.2">
      <c r="A78" s="45">
        <v>46327</v>
      </c>
      <c r="B78" s="46">
        <v>71</v>
      </c>
      <c r="C78" s="32">
        <f t="shared" si="8"/>
        <v>1365.094736458947</v>
      </c>
      <c r="D78" s="47">
        <f t="shared" si="5"/>
        <v>560.60238188553785</v>
      </c>
      <c r="E78" s="47">
        <f t="shared" si="6"/>
        <v>804.4923545734091</v>
      </c>
      <c r="F78" s="32">
        <f t="shared" si="9"/>
        <v>307179.38733454136</v>
      </c>
      <c r="G78" s="32">
        <f t="shared" si="7"/>
        <v>306374.89497996797</v>
      </c>
    </row>
    <row r="79" spans="1:7" x14ac:dyDescent="0.2">
      <c r="A79" s="45">
        <v>46357</v>
      </c>
      <c r="B79" s="46">
        <v>72</v>
      </c>
      <c r="C79" s="32">
        <f t="shared" si="8"/>
        <v>1365.094736458947</v>
      </c>
      <c r="D79" s="47">
        <f t="shared" si="5"/>
        <v>559.1341833384414</v>
      </c>
      <c r="E79" s="47">
        <f t="shared" si="6"/>
        <v>805.96055312050555</v>
      </c>
      <c r="F79" s="32">
        <f t="shared" si="9"/>
        <v>306374.89497996797</v>
      </c>
      <c r="G79" s="32">
        <f t="shared" si="7"/>
        <v>305568.93442684744</v>
      </c>
    </row>
    <row r="80" spans="1:7" x14ac:dyDescent="0.2">
      <c r="A80" s="45">
        <v>46388</v>
      </c>
      <c r="B80" s="46">
        <v>73</v>
      </c>
      <c r="C80" s="32">
        <f t="shared" si="8"/>
        <v>1365.094736458947</v>
      </c>
      <c r="D80" s="47">
        <f t="shared" si="5"/>
        <v>557.66330532899656</v>
      </c>
      <c r="E80" s="47">
        <f t="shared" si="6"/>
        <v>807.4314311299504</v>
      </c>
      <c r="F80" s="32">
        <f t="shared" si="9"/>
        <v>305568.93442684744</v>
      </c>
      <c r="G80" s="32">
        <f t="shared" si="7"/>
        <v>304761.50299571751</v>
      </c>
    </row>
    <row r="81" spans="1:7" x14ac:dyDescent="0.2">
      <c r="A81" s="45">
        <v>46419</v>
      </c>
      <c r="B81" s="46">
        <v>74</v>
      </c>
      <c r="C81" s="32">
        <f t="shared" si="8"/>
        <v>1365.094736458947</v>
      </c>
      <c r="D81" s="47">
        <f t="shared" si="5"/>
        <v>556.18974296718432</v>
      </c>
      <c r="E81" s="47">
        <f t="shared" si="6"/>
        <v>808.90499349176264</v>
      </c>
      <c r="F81" s="32">
        <f t="shared" si="9"/>
        <v>304761.50299571751</v>
      </c>
      <c r="G81" s="32">
        <f t="shared" si="7"/>
        <v>303952.59800222574</v>
      </c>
    </row>
    <row r="82" spans="1:7" x14ac:dyDescent="0.2">
      <c r="A82" s="45">
        <v>46447</v>
      </c>
      <c r="B82" s="46">
        <v>75</v>
      </c>
      <c r="C82" s="32">
        <f t="shared" si="8"/>
        <v>1365.094736458947</v>
      </c>
      <c r="D82" s="47">
        <f t="shared" si="5"/>
        <v>554.71349135406194</v>
      </c>
      <c r="E82" s="47">
        <f t="shared" si="6"/>
        <v>810.38124510488512</v>
      </c>
      <c r="F82" s="32">
        <f t="shared" si="9"/>
        <v>303952.59800222574</v>
      </c>
      <c r="G82" s="32">
        <f t="shared" si="7"/>
        <v>303142.21675712086</v>
      </c>
    </row>
    <row r="83" spans="1:7" x14ac:dyDescent="0.2">
      <c r="A83" s="45">
        <v>46478</v>
      </c>
      <c r="B83" s="46">
        <v>76</v>
      </c>
      <c r="C83" s="32">
        <f t="shared" si="8"/>
        <v>1365.094736458947</v>
      </c>
      <c r="D83" s="47">
        <f t="shared" si="5"/>
        <v>553.23454558174546</v>
      </c>
      <c r="E83" s="47">
        <f t="shared" si="6"/>
        <v>811.86019087720149</v>
      </c>
      <c r="F83" s="32">
        <f t="shared" si="9"/>
        <v>303142.21675712086</v>
      </c>
      <c r="G83" s="32">
        <f t="shared" si="7"/>
        <v>302330.35656624363</v>
      </c>
    </row>
    <row r="84" spans="1:7" x14ac:dyDescent="0.2">
      <c r="A84" s="45">
        <v>46508</v>
      </c>
      <c r="B84" s="46">
        <v>77</v>
      </c>
      <c r="C84" s="32">
        <f t="shared" si="8"/>
        <v>1365.094736458947</v>
      </c>
      <c r="D84" s="47">
        <f t="shared" si="5"/>
        <v>551.75290073339454</v>
      </c>
      <c r="E84" s="47">
        <f t="shared" si="6"/>
        <v>813.34183572555241</v>
      </c>
      <c r="F84" s="32">
        <f t="shared" si="9"/>
        <v>302330.35656624363</v>
      </c>
      <c r="G84" s="32">
        <f t="shared" si="7"/>
        <v>301517.0147305181</v>
      </c>
    </row>
    <row r="85" spans="1:7" x14ac:dyDescent="0.2">
      <c r="A85" s="45">
        <v>46539</v>
      </c>
      <c r="B85" s="46">
        <v>78</v>
      </c>
      <c r="C85" s="32">
        <f t="shared" si="8"/>
        <v>1365.094736458947</v>
      </c>
      <c r="D85" s="47">
        <f t="shared" si="5"/>
        <v>550.26855188319553</v>
      </c>
      <c r="E85" s="47">
        <f t="shared" si="6"/>
        <v>814.82618457575143</v>
      </c>
      <c r="F85" s="32">
        <f t="shared" si="9"/>
        <v>301517.0147305181</v>
      </c>
      <c r="G85" s="32">
        <f t="shared" si="7"/>
        <v>300702.18854594236</v>
      </c>
    </row>
    <row r="86" spans="1:7" x14ac:dyDescent="0.2">
      <c r="A86" s="45">
        <v>46569</v>
      </c>
      <c r="B86" s="46">
        <v>79</v>
      </c>
      <c r="C86" s="32">
        <f t="shared" si="8"/>
        <v>1365.094736458947</v>
      </c>
      <c r="D86" s="47">
        <f t="shared" si="5"/>
        <v>548.78149409634466</v>
      </c>
      <c r="E86" s="47">
        <f t="shared" si="6"/>
        <v>816.31324236260218</v>
      </c>
      <c r="F86" s="32">
        <f t="shared" si="9"/>
        <v>300702.18854594236</v>
      </c>
      <c r="G86" s="32">
        <f t="shared" si="7"/>
        <v>299885.87530357979</v>
      </c>
    </row>
    <row r="87" spans="1:7" x14ac:dyDescent="0.2">
      <c r="A87" s="45">
        <v>46600</v>
      </c>
      <c r="B87" s="46">
        <v>80</v>
      </c>
      <c r="C87" s="32">
        <f t="shared" si="8"/>
        <v>1365.094736458947</v>
      </c>
      <c r="D87" s="47">
        <f t="shared" si="5"/>
        <v>547.29172242903292</v>
      </c>
      <c r="E87" s="47">
        <f t="shared" si="6"/>
        <v>817.80301402991392</v>
      </c>
      <c r="F87" s="32">
        <f t="shared" si="9"/>
        <v>299885.87530357979</v>
      </c>
      <c r="G87" s="32">
        <f t="shared" si="7"/>
        <v>299068.07228954986</v>
      </c>
    </row>
    <row r="88" spans="1:7" x14ac:dyDescent="0.2">
      <c r="A88" s="45">
        <v>46631</v>
      </c>
      <c r="B88" s="46">
        <v>81</v>
      </c>
      <c r="C88" s="32">
        <f t="shared" si="8"/>
        <v>1365.094736458947</v>
      </c>
      <c r="D88" s="47">
        <f t="shared" si="5"/>
        <v>545.79923192842841</v>
      </c>
      <c r="E88" s="47">
        <f t="shared" si="6"/>
        <v>819.29550453051854</v>
      </c>
      <c r="F88" s="32">
        <f t="shared" si="9"/>
        <v>299068.07228954986</v>
      </c>
      <c r="G88" s="32">
        <f t="shared" si="7"/>
        <v>298248.77678501932</v>
      </c>
    </row>
    <row r="89" spans="1:7" x14ac:dyDescent="0.2">
      <c r="A89" s="45">
        <v>46661</v>
      </c>
      <c r="B89" s="46">
        <v>82</v>
      </c>
      <c r="C89" s="32">
        <f t="shared" si="8"/>
        <v>1365.094736458947</v>
      </c>
      <c r="D89" s="47">
        <f t="shared" si="5"/>
        <v>544.30401763266025</v>
      </c>
      <c r="E89" s="47">
        <f t="shared" si="6"/>
        <v>820.79071882628682</v>
      </c>
      <c r="F89" s="32">
        <f t="shared" si="9"/>
        <v>298248.77678501932</v>
      </c>
      <c r="G89" s="32">
        <f t="shared" si="7"/>
        <v>297427.98606619303</v>
      </c>
    </row>
    <row r="90" spans="1:7" x14ac:dyDescent="0.2">
      <c r="A90" s="45">
        <v>46692</v>
      </c>
      <c r="B90" s="46">
        <v>83</v>
      </c>
      <c r="C90" s="32">
        <f t="shared" si="8"/>
        <v>1365.094736458947</v>
      </c>
      <c r="D90" s="47">
        <f t="shared" si="5"/>
        <v>542.80607457080214</v>
      </c>
      <c r="E90" s="47">
        <f t="shared" si="6"/>
        <v>822.28866188814493</v>
      </c>
      <c r="F90" s="32">
        <f t="shared" si="9"/>
        <v>297427.98606619303</v>
      </c>
      <c r="G90" s="32">
        <f t="shared" si="7"/>
        <v>296605.69740430487</v>
      </c>
    </row>
    <row r="91" spans="1:7" x14ac:dyDescent="0.2">
      <c r="A91" s="45">
        <v>46722</v>
      </c>
      <c r="B91" s="46">
        <v>84</v>
      </c>
      <c r="C91" s="32">
        <f t="shared" si="8"/>
        <v>1365.094736458947</v>
      </c>
      <c r="D91" s="47">
        <f t="shared" si="5"/>
        <v>541.30539776285627</v>
      </c>
      <c r="E91" s="47">
        <f t="shared" si="6"/>
        <v>823.78933869609068</v>
      </c>
      <c r="F91" s="32">
        <f t="shared" si="9"/>
        <v>296605.69740430487</v>
      </c>
      <c r="G91" s="32">
        <f t="shared" si="7"/>
        <v>295781.90806560876</v>
      </c>
    </row>
    <row r="92" spans="1:7" x14ac:dyDescent="0.2">
      <c r="A92" s="45">
        <v>46753</v>
      </c>
      <c r="B92" s="46">
        <v>85</v>
      </c>
      <c r="C92" s="32">
        <f t="shared" si="8"/>
        <v>1365.094736458947</v>
      </c>
      <c r="D92" s="47">
        <f t="shared" si="5"/>
        <v>539.80198221973603</v>
      </c>
      <c r="E92" s="47">
        <f t="shared" si="6"/>
        <v>825.29275423921104</v>
      </c>
      <c r="F92" s="32">
        <f t="shared" si="9"/>
        <v>295781.90806560876</v>
      </c>
      <c r="G92" s="32">
        <f t="shared" si="7"/>
        <v>294956.61531136953</v>
      </c>
    </row>
    <row r="93" spans="1:7" x14ac:dyDescent="0.2">
      <c r="A93" s="45">
        <v>46784</v>
      </c>
      <c r="B93" s="46">
        <v>86</v>
      </c>
      <c r="C93" s="32">
        <f t="shared" si="8"/>
        <v>1365.094736458947</v>
      </c>
      <c r="D93" s="47">
        <f t="shared" si="5"/>
        <v>538.29582294324939</v>
      </c>
      <c r="E93" s="47">
        <f t="shared" si="6"/>
        <v>826.79891351569756</v>
      </c>
      <c r="F93" s="32">
        <f t="shared" si="9"/>
        <v>294956.61531136953</v>
      </c>
      <c r="G93" s="32">
        <f t="shared" si="7"/>
        <v>294129.81639785384</v>
      </c>
    </row>
    <row r="94" spans="1:7" x14ac:dyDescent="0.2">
      <c r="A94" s="45">
        <v>46813</v>
      </c>
      <c r="B94" s="46">
        <v>87</v>
      </c>
      <c r="C94" s="32">
        <f t="shared" si="8"/>
        <v>1365.094736458947</v>
      </c>
      <c r="D94" s="47">
        <f t="shared" si="5"/>
        <v>536.78691492608311</v>
      </c>
      <c r="E94" s="47">
        <f t="shared" si="6"/>
        <v>828.30782153286373</v>
      </c>
      <c r="F94" s="32">
        <f t="shared" si="9"/>
        <v>294129.81639785384</v>
      </c>
      <c r="G94" s="32">
        <f t="shared" si="7"/>
        <v>293301.50857632095</v>
      </c>
    </row>
    <row r="95" spans="1:7" x14ac:dyDescent="0.2">
      <c r="A95" s="45">
        <v>46844</v>
      </c>
      <c r="B95" s="46">
        <v>88</v>
      </c>
      <c r="C95" s="32">
        <f t="shared" si="8"/>
        <v>1365.094736458947</v>
      </c>
      <c r="D95" s="47">
        <f t="shared" si="5"/>
        <v>535.27525315178582</v>
      </c>
      <c r="E95" s="47">
        <f t="shared" si="6"/>
        <v>829.81948330716125</v>
      </c>
      <c r="F95" s="32">
        <f t="shared" si="9"/>
        <v>293301.50857632095</v>
      </c>
      <c r="G95" s="32">
        <f t="shared" si="7"/>
        <v>292471.68909301376</v>
      </c>
    </row>
    <row r="96" spans="1:7" x14ac:dyDescent="0.2">
      <c r="A96" s="45">
        <v>46874</v>
      </c>
      <c r="B96" s="46">
        <v>89</v>
      </c>
      <c r="C96" s="32">
        <f t="shared" si="8"/>
        <v>1365.094736458947</v>
      </c>
      <c r="D96" s="47">
        <f t="shared" si="5"/>
        <v>533.76083259475024</v>
      </c>
      <c r="E96" s="47">
        <f t="shared" si="6"/>
        <v>831.33390386419671</v>
      </c>
      <c r="F96" s="32">
        <f t="shared" si="9"/>
        <v>292471.68909301376</v>
      </c>
      <c r="G96" s="32">
        <f t="shared" si="7"/>
        <v>291640.35518914956</v>
      </c>
    </row>
    <row r="97" spans="1:7" x14ac:dyDescent="0.2">
      <c r="A97" s="45">
        <v>46905</v>
      </c>
      <c r="B97" s="46">
        <v>90</v>
      </c>
      <c r="C97" s="32">
        <f t="shared" si="8"/>
        <v>1365.094736458947</v>
      </c>
      <c r="D97" s="47">
        <f t="shared" si="5"/>
        <v>532.24364822019811</v>
      </c>
      <c r="E97" s="47">
        <f t="shared" si="6"/>
        <v>832.85108823874896</v>
      </c>
      <c r="F97" s="32">
        <f t="shared" si="9"/>
        <v>291640.35518914956</v>
      </c>
      <c r="G97" s="32">
        <f t="shared" si="7"/>
        <v>290807.5041009108</v>
      </c>
    </row>
    <row r="98" spans="1:7" x14ac:dyDescent="0.2">
      <c r="A98" s="45">
        <v>46935</v>
      </c>
      <c r="B98" s="46">
        <v>91</v>
      </c>
      <c r="C98" s="32">
        <f t="shared" si="8"/>
        <v>1365.094736458947</v>
      </c>
      <c r="D98" s="47">
        <f t="shared" si="5"/>
        <v>530.72369498416231</v>
      </c>
      <c r="E98" s="47">
        <f t="shared" si="6"/>
        <v>834.37104147478465</v>
      </c>
      <c r="F98" s="32">
        <f t="shared" si="9"/>
        <v>290807.5041009108</v>
      </c>
      <c r="G98" s="32">
        <f t="shared" si="7"/>
        <v>289973.13305943599</v>
      </c>
    </row>
    <row r="99" spans="1:7" x14ac:dyDescent="0.2">
      <c r="A99" s="45">
        <v>46966</v>
      </c>
      <c r="B99" s="46">
        <v>92</v>
      </c>
      <c r="C99" s="32">
        <f t="shared" si="8"/>
        <v>1365.094736458947</v>
      </c>
      <c r="D99" s="47">
        <f t="shared" si="5"/>
        <v>529.20096783347083</v>
      </c>
      <c r="E99" s="47">
        <f t="shared" si="6"/>
        <v>835.89376862547613</v>
      </c>
      <c r="F99" s="32">
        <f t="shared" si="9"/>
        <v>289973.13305943599</v>
      </c>
      <c r="G99" s="32">
        <f t="shared" si="7"/>
        <v>289137.23929081054</v>
      </c>
    </row>
    <row r="100" spans="1:7" x14ac:dyDescent="0.2">
      <c r="A100" s="45">
        <v>46997</v>
      </c>
      <c r="B100" s="46">
        <v>93</v>
      </c>
      <c r="C100" s="32">
        <f t="shared" si="8"/>
        <v>1365.094736458947</v>
      </c>
      <c r="D100" s="47">
        <f t="shared" si="5"/>
        <v>527.67546170572939</v>
      </c>
      <c r="E100" s="47">
        <f t="shared" si="6"/>
        <v>837.41927475321768</v>
      </c>
      <c r="F100" s="32">
        <f t="shared" si="9"/>
        <v>289137.23929081054</v>
      </c>
      <c r="G100" s="32">
        <f t="shared" si="7"/>
        <v>288299.82001605735</v>
      </c>
    </row>
    <row r="101" spans="1:7" x14ac:dyDescent="0.2">
      <c r="A101" s="45">
        <v>47027</v>
      </c>
      <c r="B101" s="46">
        <v>94</v>
      </c>
      <c r="C101" s="32">
        <f t="shared" si="8"/>
        <v>1365.094736458947</v>
      </c>
      <c r="D101" s="47">
        <f t="shared" si="5"/>
        <v>526.14717152930473</v>
      </c>
      <c r="E101" s="47">
        <f t="shared" si="6"/>
        <v>838.94756492964234</v>
      </c>
      <c r="F101" s="32">
        <f t="shared" si="9"/>
        <v>288299.82001605735</v>
      </c>
      <c r="G101" s="32">
        <f t="shared" si="7"/>
        <v>287460.87245112768</v>
      </c>
    </row>
    <row r="102" spans="1:7" x14ac:dyDescent="0.2">
      <c r="A102" s="45">
        <v>47058</v>
      </c>
      <c r="B102" s="46">
        <v>95</v>
      </c>
      <c r="C102" s="32">
        <f t="shared" si="8"/>
        <v>1365.094736458947</v>
      </c>
      <c r="D102" s="47">
        <f t="shared" si="5"/>
        <v>524.6160922233081</v>
      </c>
      <c r="E102" s="47">
        <f t="shared" si="6"/>
        <v>840.47864423563885</v>
      </c>
      <c r="F102" s="32">
        <f t="shared" si="9"/>
        <v>287460.87245112768</v>
      </c>
      <c r="G102" s="32">
        <f t="shared" si="7"/>
        <v>286620.39380689204</v>
      </c>
    </row>
    <row r="103" spans="1:7" x14ac:dyDescent="0.2">
      <c r="A103" s="45">
        <v>47088</v>
      </c>
      <c r="B103" s="46">
        <v>96</v>
      </c>
      <c r="C103" s="32">
        <f t="shared" si="8"/>
        <v>1365.094736458947</v>
      </c>
      <c r="D103" s="47">
        <f t="shared" si="5"/>
        <v>523.08221869757813</v>
      </c>
      <c r="E103" s="47">
        <f t="shared" si="6"/>
        <v>842.01251776136883</v>
      </c>
      <c r="F103" s="32">
        <f t="shared" si="9"/>
        <v>286620.39380689204</v>
      </c>
      <c r="G103" s="32">
        <f t="shared" si="7"/>
        <v>285778.38128913066</v>
      </c>
    </row>
    <row r="104" spans="1:7" x14ac:dyDescent="0.2">
      <c r="A104" s="45">
        <v>47119</v>
      </c>
      <c r="B104" s="46">
        <v>97</v>
      </c>
      <c r="C104" s="32">
        <f t="shared" si="8"/>
        <v>1365.094736458947</v>
      </c>
      <c r="D104" s="47">
        <f t="shared" si="5"/>
        <v>521.54554585266351</v>
      </c>
      <c r="E104" s="47">
        <f t="shared" si="6"/>
        <v>843.54919060628333</v>
      </c>
      <c r="F104" s="32">
        <f t="shared" si="9"/>
        <v>285778.38128913066</v>
      </c>
      <c r="G104" s="32">
        <f t="shared" si="7"/>
        <v>284934.83209852438</v>
      </c>
    </row>
    <row r="105" spans="1:7" x14ac:dyDescent="0.2">
      <c r="A105" s="45">
        <v>47150</v>
      </c>
      <c r="B105" s="46">
        <v>98</v>
      </c>
      <c r="C105" s="32">
        <f t="shared" si="8"/>
        <v>1365.094736458947</v>
      </c>
      <c r="D105" s="47">
        <f t="shared" si="5"/>
        <v>520.00606857980711</v>
      </c>
      <c r="E105" s="47">
        <f t="shared" si="6"/>
        <v>845.08866787913985</v>
      </c>
      <c r="F105" s="32">
        <f t="shared" si="9"/>
        <v>284934.83209852438</v>
      </c>
      <c r="G105" s="32">
        <f t="shared" si="7"/>
        <v>284089.74343064526</v>
      </c>
    </row>
    <row r="106" spans="1:7" x14ac:dyDescent="0.2">
      <c r="A106" s="45">
        <v>47178</v>
      </c>
      <c r="B106" s="46">
        <v>99</v>
      </c>
      <c r="C106" s="32">
        <f t="shared" si="8"/>
        <v>1365.094736458947</v>
      </c>
      <c r="D106" s="47">
        <f t="shared" si="5"/>
        <v>518.46378176092776</v>
      </c>
      <c r="E106" s="47">
        <f t="shared" si="6"/>
        <v>846.63095469801931</v>
      </c>
      <c r="F106" s="32">
        <f t="shared" si="9"/>
        <v>284089.74343064526</v>
      </c>
      <c r="G106" s="32">
        <f t="shared" si="7"/>
        <v>283243.11247594724</v>
      </c>
    </row>
    <row r="107" spans="1:7" x14ac:dyDescent="0.2">
      <c r="A107" s="45">
        <v>47209</v>
      </c>
      <c r="B107" s="46">
        <v>100</v>
      </c>
      <c r="C107" s="32">
        <f t="shared" si="8"/>
        <v>1365.094736458947</v>
      </c>
      <c r="D107" s="47">
        <f t="shared" si="5"/>
        <v>516.91868026860379</v>
      </c>
      <c r="E107" s="47">
        <f t="shared" si="6"/>
        <v>848.17605619034316</v>
      </c>
      <c r="F107" s="32">
        <f t="shared" si="9"/>
        <v>283243.11247594724</v>
      </c>
      <c r="G107" s="32">
        <f t="shared" si="7"/>
        <v>282394.93641975691</v>
      </c>
    </row>
    <row r="108" spans="1:7" x14ac:dyDescent="0.2">
      <c r="A108" s="45">
        <v>47239</v>
      </c>
      <c r="B108" s="46">
        <v>101</v>
      </c>
      <c r="C108" s="32">
        <f t="shared" si="8"/>
        <v>1365.094736458947</v>
      </c>
      <c r="D108" s="47">
        <f t="shared" si="5"/>
        <v>515.37075896605643</v>
      </c>
      <c r="E108" s="47">
        <f t="shared" si="6"/>
        <v>849.72397749289053</v>
      </c>
      <c r="F108" s="32">
        <f t="shared" si="9"/>
        <v>282394.93641975691</v>
      </c>
      <c r="G108" s="32">
        <f t="shared" si="7"/>
        <v>281545.21244226402</v>
      </c>
    </row>
    <row r="109" spans="1:7" x14ac:dyDescent="0.2">
      <c r="A109" s="45">
        <v>47270</v>
      </c>
      <c r="B109" s="46">
        <v>102</v>
      </c>
      <c r="C109" s="32">
        <f t="shared" si="8"/>
        <v>1365.094736458947</v>
      </c>
      <c r="D109" s="47">
        <f t="shared" si="5"/>
        <v>513.82001270713192</v>
      </c>
      <c r="E109" s="47">
        <f t="shared" si="6"/>
        <v>851.27472375181503</v>
      </c>
      <c r="F109" s="32">
        <f t="shared" si="9"/>
        <v>281545.21244226402</v>
      </c>
      <c r="G109" s="32">
        <f t="shared" si="7"/>
        <v>280693.9377185122</v>
      </c>
    </row>
    <row r="110" spans="1:7" x14ac:dyDescent="0.2">
      <c r="A110" s="45">
        <v>47300</v>
      </c>
      <c r="B110" s="46">
        <v>103</v>
      </c>
      <c r="C110" s="32">
        <f t="shared" si="8"/>
        <v>1365.094736458947</v>
      </c>
      <c r="D110" s="47">
        <f t="shared" si="5"/>
        <v>512.26643633628487</v>
      </c>
      <c r="E110" s="47">
        <f t="shared" si="6"/>
        <v>852.82830012266209</v>
      </c>
      <c r="F110" s="32">
        <f t="shared" si="9"/>
        <v>280693.9377185122</v>
      </c>
      <c r="G110" s="32">
        <f t="shared" si="7"/>
        <v>279841.10941838956</v>
      </c>
    </row>
    <row r="111" spans="1:7" x14ac:dyDescent="0.2">
      <c r="A111" s="45">
        <v>47331</v>
      </c>
      <c r="B111" s="46">
        <v>104</v>
      </c>
      <c r="C111" s="32">
        <f t="shared" si="8"/>
        <v>1365.094736458947</v>
      </c>
      <c r="D111" s="47">
        <f t="shared" si="5"/>
        <v>510.71002468856108</v>
      </c>
      <c r="E111" s="47">
        <f t="shared" si="6"/>
        <v>854.38471177038605</v>
      </c>
      <c r="F111" s="32">
        <f t="shared" si="9"/>
        <v>279841.10941838956</v>
      </c>
      <c r="G111" s="32">
        <f t="shared" si="7"/>
        <v>278986.72470661916</v>
      </c>
    </row>
    <row r="112" spans="1:7" x14ac:dyDescent="0.2">
      <c r="A112" s="45">
        <v>47362</v>
      </c>
      <c r="B112" s="46">
        <v>105</v>
      </c>
      <c r="C112" s="32">
        <f t="shared" si="8"/>
        <v>1365.094736458947</v>
      </c>
      <c r="D112" s="47">
        <f t="shared" si="5"/>
        <v>509.15077258957996</v>
      </c>
      <c r="E112" s="47">
        <f t="shared" si="6"/>
        <v>855.94396386936694</v>
      </c>
      <c r="F112" s="32">
        <f t="shared" si="9"/>
        <v>278986.72470661916</v>
      </c>
      <c r="G112" s="32">
        <f t="shared" si="7"/>
        <v>278130.7807427498</v>
      </c>
    </row>
    <row r="113" spans="1:7" x14ac:dyDescent="0.2">
      <c r="A113" s="45">
        <v>47392</v>
      </c>
      <c r="B113" s="46">
        <v>106</v>
      </c>
      <c r="C113" s="32">
        <f t="shared" si="8"/>
        <v>1365.094736458947</v>
      </c>
      <c r="D113" s="47">
        <f t="shared" si="5"/>
        <v>507.58867485551849</v>
      </c>
      <c r="E113" s="47">
        <f t="shared" si="6"/>
        <v>857.50606160342852</v>
      </c>
      <c r="F113" s="32">
        <f t="shared" si="9"/>
        <v>278130.7807427498</v>
      </c>
      <c r="G113" s="32">
        <f t="shared" si="7"/>
        <v>277273.27468114637</v>
      </c>
    </row>
    <row r="114" spans="1:7" x14ac:dyDescent="0.2">
      <c r="A114" s="45">
        <v>47423</v>
      </c>
      <c r="B114" s="46">
        <v>107</v>
      </c>
      <c r="C114" s="32">
        <f t="shared" si="8"/>
        <v>1365.094736458947</v>
      </c>
      <c r="D114" s="47">
        <f t="shared" si="5"/>
        <v>506.02372629309212</v>
      </c>
      <c r="E114" s="47">
        <f t="shared" si="6"/>
        <v>859.07101016585489</v>
      </c>
      <c r="F114" s="32">
        <f t="shared" si="9"/>
        <v>277273.27468114637</v>
      </c>
      <c r="G114" s="32">
        <f t="shared" si="7"/>
        <v>276414.20367098053</v>
      </c>
    </row>
    <row r="115" spans="1:7" x14ac:dyDescent="0.2">
      <c r="A115" s="45">
        <v>47453</v>
      </c>
      <c r="B115" s="46">
        <v>108</v>
      </c>
      <c r="C115" s="32">
        <f t="shared" si="8"/>
        <v>1365.094736458947</v>
      </c>
      <c r="D115" s="47">
        <f t="shared" si="5"/>
        <v>504.45592169953954</v>
      </c>
      <c r="E115" s="47">
        <f t="shared" si="6"/>
        <v>860.63881475940741</v>
      </c>
      <c r="F115" s="32">
        <f t="shared" si="9"/>
        <v>276414.20367098053</v>
      </c>
      <c r="G115" s="32">
        <f t="shared" si="7"/>
        <v>275553.56485622114</v>
      </c>
    </row>
    <row r="116" spans="1:7" x14ac:dyDescent="0.2">
      <c r="A116" s="45">
        <v>47484</v>
      </c>
      <c r="B116" s="46">
        <v>109</v>
      </c>
      <c r="C116" s="32">
        <f t="shared" si="8"/>
        <v>1365.094736458947</v>
      </c>
      <c r="D116" s="47">
        <f t="shared" si="5"/>
        <v>502.88525586260357</v>
      </c>
      <c r="E116" s="47">
        <f t="shared" si="6"/>
        <v>862.20948059634338</v>
      </c>
      <c r="F116" s="32">
        <f t="shared" si="9"/>
        <v>275553.56485622114</v>
      </c>
      <c r="G116" s="32">
        <f t="shared" si="7"/>
        <v>274691.35537562479</v>
      </c>
    </row>
    <row r="117" spans="1:7" x14ac:dyDescent="0.2">
      <c r="A117" s="45">
        <v>47515</v>
      </c>
      <c r="B117" s="46">
        <v>110</v>
      </c>
      <c r="C117" s="32">
        <f t="shared" si="8"/>
        <v>1365.094736458947</v>
      </c>
      <c r="D117" s="47">
        <f t="shared" si="5"/>
        <v>501.31172356051525</v>
      </c>
      <c r="E117" s="47">
        <f t="shared" si="6"/>
        <v>863.78301289843171</v>
      </c>
      <c r="F117" s="32">
        <f t="shared" si="9"/>
        <v>274691.35537562479</v>
      </c>
      <c r="G117" s="32">
        <f t="shared" si="7"/>
        <v>273827.57236272638</v>
      </c>
    </row>
    <row r="118" spans="1:7" x14ac:dyDescent="0.2">
      <c r="A118" s="45">
        <v>47543</v>
      </c>
      <c r="B118" s="46">
        <v>111</v>
      </c>
      <c r="C118" s="32">
        <f t="shared" si="8"/>
        <v>1365.094736458947</v>
      </c>
      <c r="D118" s="47">
        <f t="shared" si="5"/>
        <v>499.73531956197564</v>
      </c>
      <c r="E118" s="47">
        <f t="shared" si="6"/>
        <v>865.35941689697131</v>
      </c>
      <c r="F118" s="32">
        <f t="shared" si="9"/>
        <v>273827.57236272638</v>
      </c>
      <c r="G118" s="32">
        <f t="shared" si="7"/>
        <v>272962.21294582944</v>
      </c>
    </row>
    <row r="119" spans="1:7" x14ac:dyDescent="0.2">
      <c r="A119" s="45">
        <v>47574</v>
      </c>
      <c r="B119" s="46">
        <v>112</v>
      </c>
      <c r="C119" s="32">
        <f t="shared" si="8"/>
        <v>1365.094736458947</v>
      </c>
      <c r="D119" s="47">
        <f t="shared" si="5"/>
        <v>498.15603862613875</v>
      </c>
      <c r="E119" s="47">
        <f t="shared" si="6"/>
        <v>866.93869783280832</v>
      </c>
      <c r="F119" s="32">
        <f t="shared" si="9"/>
        <v>272962.21294582944</v>
      </c>
      <c r="G119" s="32">
        <f t="shared" si="7"/>
        <v>272095.27424799663</v>
      </c>
    </row>
    <row r="120" spans="1:7" x14ac:dyDescent="0.2">
      <c r="A120" s="45">
        <v>47604</v>
      </c>
      <c r="B120" s="46">
        <v>113</v>
      </c>
      <c r="C120" s="32">
        <f t="shared" si="8"/>
        <v>1365.094736458947</v>
      </c>
      <c r="D120" s="47">
        <f t="shared" si="5"/>
        <v>496.57387550259375</v>
      </c>
      <c r="E120" s="47">
        <f t="shared" si="6"/>
        <v>868.5208609563532</v>
      </c>
      <c r="F120" s="32">
        <f t="shared" si="9"/>
        <v>272095.27424799663</v>
      </c>
      <c r="G120" s="32">
        <f t="shared" si="7"/>
        <v>271226.75338704028</v>
      </c>
    </row>
    <row r="121" spans="1:7" x14ac:dyDescent="0.2">
      <c r="A121" s="45">
        <v>47635</v>
      </c>
      <c r="B121" s="46">
        <v>114</v>
      </c>
      <c r="C121" s="32">
        <f t="shared" si="8"/>
        <v>1365.094736458947</v>
      </c>
      <c r="D121" s="47">
        <f t="shared" si="5"/>
        <v>494.9888249313484</v>
      </c>
      <c r="E121" s="47">
        <f t="shared" si="6"/>
        <v>870.10591152759855</v>
      </c>
      <c r="F121" s="32">
        <f t="shared" si="9"/>
        <v>271226.75338704028</v>
      </c>
      <c r="G121" s="32">
        <f t="shared" si="7"/>
        <v>270356.6474755127</v>
      </c>
    </row>
    <row r="122" spans="1:7" x14ac:dyDescent="0.2">
      <c r="A122" s="45">
        <v>47665</v>
      </c>
      <c r="B122" s="46">
        <v>115</v>
      </c>
      <c r="C122" s="32">
        <f t="shared" si="8"/>
        <v>1365.094736458947</v>
      </c>
      <c r="D122" s="47">
        <f t="shared" si="5"/>
        <v>493.40088164281059</v>
      </c>
      <c r="E122" s="47">
        <f t="shared" si="6"/>
        <v>871.69385481613654</v>
      </c>
      <c r="F122" s="32">
        <f t="shared" si="9"/>
        <v>270356.6474755127</v>
      </c>
      <c r="G122" s="32">
        <f t="shared" si="7"/>
        <v>269484.95362069656</v>
      </c>
    </row>
    <row r="123" spans="1:7" x14ac:dyDescent="0.2">
      <c r="A123" s="45">
        <v>47696</v>
      </c>
      <c r="B123" s="46">
        <v>116</v>
      </c>
      <c r="C123" s="32">
        <f t="shared" si="8"/>
        <v>1365.094736458947</v>
      </c>
      <c r="D123" s="47">
        <f t="shared" si="5"/>
        <v>491.81004035777113</v>
      </c>
      <c r="E123" s="47">
        <f t="shared" si="6"/>
        <v>873.28469610117588</v>
      </c>
      <c r="F123" s="32">
        <f t="shared" si="9"/>
        <v>269484.95362069656</v>
      </c>
      <c r="G123" s="32">
        <f t="shared" si="7"/>
        <v>268611.6689245954</v>
      </c>
    </row>
    <row r="124" spans="1:7" x14ac:dyDescent="0.2">
      <c r="A124" s="45">
        <v>47727</v>
      </c>
      <c r="B124" s="46">
        <v>117</v>
      </c>
      <c r="C124" s="32">
        <f t="shared" si="8"/>
        <v>1365.094736458947</v>
      </c>
      <c r="D124" s="47">
        <f t="shared" si="5"/>
        <v>490.2162957873864</v>
      </c>
      <c r="E124" s="47">
        <f t="shared" si="6"/>
        <v>874.8784406715605</v>
      </c>
      <c r="F124" s="32">
        <f t="shared" si="9"/>
        <v>268611.6689245954</v>
      </c>
      <c r="G124" s="32">
        <f t="shared" si="7"/>
        <v>267736.79048392386</v>
      </c>
    </row>
    <row r="125" spans="1:7" x14ac:dyDescent="0.2">
      <c r="A125" s="45">
        <v>47757</v>
      </c>
      <c r="B125" s="46">
        <v>118</v>
      </c>
      <c r="C125" s="32">
        <f t="shared" si="8"/>
        <v>1365.094736458947</v>
      </c>
      <c r="D125" s="47">
        <f t="shared" si="5"/>
        <v>488.61964263316094</v>
      </c>
      <c r="E125" s="47">
        <f t="shared" si="6"/>
        <v>876.47509382578608</v>
      </c>
      <c r="F125" s="32">
        <f t="shared" si="9"/>
        <v>267736.79048392386</v>
      </c>
      <c r="G125" s="32">
        <f t="shared" si="7"/>
        <v>266860.31539009808</v>
      </c>
    </row>
    <row r="126" spans="1:7" x14ac:dyDescent="0.2">
      <c r="A126" s="45">
        <v>47788</v>
      </c>
      <c r="B126" s="46">
        <v>119</v>
      </c>
      <c r="C126" s="32">
        <f t="shared" si="8"/>
        <v>1365.094736458947</v>
      </c>
      <c r="D126" s="47">
        <f t="shared" si="5"/>
        <v>487.02007558692878</v>
      </c>
      <c r="E126" s="47">
        <f t="shared" si="6"/>
        <v>878.07466087201806</v>
      </c>
      <c r="F126" s="32">
        <f t="shared" si="9"/>
        <v>266860.31539009808</v>
      </c>
      <c r="G126" s="32">
        <f t="shared" si="7"/>
        <v>265982.24072922609</v>
      </c>
    </row>
    <row r="127" spans="1:7" x14ac:dyDescent="0.2">
      <c r="A127" s="45">
        <v>47818</v>
      </c>
      <c r="B127" s="46">
        <v>120</v>
      </c>
      <c r="C127" s="32">
        <f t="shared" si="8"/>
        <v>1365.094736458947</v>
      </c>
      <c r="D127" s="47">
        <f t="shared" si="5"/>
        <v>485.4175893308373</v>
      </c>
      <c r="E127" s="47">
        <f t="shared" si="6"/>
        <v>879.6771471281096</v>
      </c>
      <c r="F127" s="32">
        <f t="shared" si="9"/>
        <v>265982.24072922609</v>
      </c>
      <c r="G127" s="32">
        <f t="shared" si="7"/>
        <v>265102.563582098</v>
      </c>
    </row>
    <row r="128" spans="1:7" x14ac:dyDescent="0.2">
      <c r="A128" s="45">
        <v>47849</v>
      </c>
      <c r="B128" s="46">
        <v>121</v>
      </c>
      <c r="C128" s="32">
        <f t="shared" si="8"/>
        <v>1365.094736458947</v>
      </c>
      <c r="D128" s="47">
        <f t="shared" si="5"/>
        <v>483.81217853732852</v>
      </c>
      <c r="E128" s="47">
        <f t="shared" si="6"/>
        <v>881.28255792161849</v>
      </c>
      <c r="F128" s="32">
        <f t="shared" si="9"/>
        <v>265102.563582098</v>
      </c>
      <c r="G128" s="32">
        <f t="shared" si="7"/>
        <v>264221.28102417639</v>
      </c>
    </row>
    <row r="129" spans="1:7" x14ac:dyDescent="0.2">
      <c r="A129" s="45">
        <v>47880</v>
      </c>
      <c r="B129" s="46">
        <v>122</v>
      </c>
      <c r="C129" s="32">
        <f t="shared" si="8"/>
        <v>1365.094736458947</v>
      </c>
      <c r="D129" s="47">
        <f t="shared" si="5"/>
        <v>482.20383786912163</v>
      </c>
      <c r="E129" s="47">
        <f t="shared" si="6"/>
        <v>882.89089858982538</v>
      </c>
      <c r="F129" s="32">
        <f t="shared" si="9"/>
        <v>264221.28102417639</v>
      </c>
      <c r="G129" s="32">
        <f t="shared" si="7"/>
        <v>263338.39012558659</v>
      </c>
    </row>
    <row r="130" spans="1:7" x14ac:dyDescent="0.2">
      <c r="A130" s="45">
        <v>47908</v>
      </c>
      <c r="B130" s="46">
        <v>123</v>
      </c>
      <c r="C130" s="32">
        <f t="shared" si="8"/>
        <v>1365.094736458947</v>
      </c>
      <c r="D130" s="47">
        <f t="shared" si="5"/>
        <v>480.59256197919524</v>
      </c>
      <c r="E130" s="47">
        <f t="shared" si="6"/>
        <v>884.50217447975172</v>
      </c>
      <c r="F130" s="32">
        <f t="shared" si="9"/>
        <v>263338.39012558659</v>
      </c>
      <c r="G130" s="32">
        <f t="shared" si="7"/>
        <v>262453.88795110682</v>
      </c>
    </row>
    <row r="131" spans="1:7" x14ac:dyDescent="0.2">
      <c r="A131" s="45">
        <v>47939</v>
      </c>
      <c r="B131" s="46">
        <v>124</v>
      </c>
      <c r="C131" s="32">
        <f t="shared" si="8"/>
        <v>1365.094736458947</v>
      </c>
      <c r="D131" s="47">
        <f t="shared" si="5"/>
        <v>478.97834551076966</v>
      </c>
      <c r="E131" s="47">
        <f t="shared" si="6"/>
        <v>886.11639094817735</v>
      </c>
      <c r="F131" s="32">
        <f t="shared" si="9"/>
        <v>262453.88795110682</v>
      </c>
      <c r="G131" s="32">
        <f t="shared" si="7"/>
        <v>261567.77156015864</v>
      </c>
    </row>
    <row r="132" spans="1:7" x14ac:dyDescent="0.2">
      <c r="A132" s="45">
        <v>47969</v>
      </c>
      <c r="B132" s="46">
        <v>125</v>
      </c>
      <c r="C132" s="32">
        <f t="shared" si="8"/>
        <v>1365.094736458947</v>
      </c>
      <c r="D132" s="47">
        <f t="shared" si="5"/>
        <v>477.36118309728926</v>
      </c>
      <c r="E132" s="47">
        <f t="shared" si="6"/>
        <v>887.73355336165775</v>
      </c>
      <c r="F132" s="32">
        <f t="shared" si="9"/>
        <v>261567.77156015864</v>
      </c>
      <c r="G132" s="32">
        <f t="shared" si="7"/>
        <v>260680.03800679697</v>
      </c>
    </row>
    <row r="133" spans="1:7" x14ac:dyDescent="0.2">
      <c r="A133" s="45">
        <v>48000</v>
      </c>
      <c r="B133" s="46">
        <v>126</v>
      </c>
      <c r="C133" s="32">
        <f t="shared" si="8"/>
        <v>1365.094736458947</v>
      </c>
      <c r="D133" s="47">
        <f t="shared" si="5"/>
        <v>475.74106936240418</v>
      </c>
      <c r="E133" s="47">
        <f t="shared" si="6"/>
        <v>889.35366709654284</v>
      </c>
      <c r="F133" s="32">
        <f t="shared" si="9"/>
        <v>260680.03800679697</v>
      </c>
      <c r="G133" s="32">
        <f t="shared" si="7"/>
        <v>259790.68433970041</v>
      </c>
    </row>
    <row r="134" spans="1:7" x14ac:dyDescent="0.2">
      <c r="A134" s="45">
        <v>48030</v>
      </c>
      <c r="B134" s="46">
        <v>127</v>
      </c>
      <c r="C134" s="32">
        <f t="shared" si="8"/>
        <v>1365.094736458947</v>
      </c>
      <c r="D134" s="47">
        <f t="shared" si="5"/>
        <v>474.11799891995298</v>
      </c>
      <c r="E134" s="47">
        <f t="shared" si="6"/>
        <v>890.97673753899392</v>
      </c>
      <c r="F134" s="32">
        <f t="shared" si="9"/>
        <v>259790.68433970041</v>
      </c>
      <c r="G134" s="32">
        <f t="shared" si="7"/>
        <v>258899.70760216142</v>
      </c>
    </row>
    <row r="135" spans="1:7" x14ac:dyDescent="0.2">
      <c r="A135" s="45">
        <v>48061</v>
      </c>
      <c r="B135" s="46">
        <v>128</v>
      </c>
      <c r="C135" s="32">
        <f t="shared" si="8"/>
        <v>1365.094736458947</v>
      </c>
      <c r="D135" s="47">
        <f t="shared" si="5"/>
        <v>472.49196637394436</v>
      </c>
      <c r="E135" s="47">
        <f t="shared" si="6"/>
        <v>892.6027700850027</v>
      </c>
      <c r="F135" s="32">
        <f t="shared" si="9"/>
        <v>258899.70760216142</v>
      </c>
      <c r="G135" s="32">
        <f t="shared" si="7"/>
        <v>258007.10483207641</v>
      </c>
    </row>
    <row r="136" spans="1:7" x14ac:dyDescent="0.2">
      <c r="A136" s="45">
        <v>48092</v>
      </c>
      <c r="B136" s="46">
        <v>129</v>
      </c>
      <c r="C136" s="32">
        <f t="shared" si="8"/>
        <v>1365.094736458947</v>
      </c>
      <c r="D136" s="47">
        <f t="shared" ref="D136:D199" si="10">-(IPMT($G$1,$B136,$G$2,$C$2))</f>
        <v>470.86296631853924</v>
      </c>
      <c r="E136" s="47">
        <f t="shared" ref="E136:E199" si="11">-(PPMT($G$1,$B136,$G$2,$C$2))</f>
        <v>894.23177014040778</v>
      </c>
      <c r="F136" s="32">
        <f t="shared" si="9"/>
        <v>258007.10483207641</v>
      </c>
      <c r="G136" s="32">
        <f t="shared" ref="G136:G199" si="12">F136-E136</f>
        <v>257112.873061936</v>
      </c>
    </row>
    <row r="137" spans="1:7" x14ac:dyDescent="0.2">
      <c r="A137" s="45">
        <v>48122</v>
      </c>
      <c r="B137" s="46">
        <v>130</v>
      </c>
      <c r="C137" s="32">
        <f t="shared" ref="C137:C200" si="13">C136</f>
        <v>1365.094736458947</v>
      </c>
      <c r="D137" s="47">
        <f t="shared" si="10"/>
        <v>469.23099333803293</v>
      </c>
      <c r="E137" s="47">
        <f t="shared" si="11"/>
        <v>895.86374312091402</v>
      </c>
      <c r="F137" s="32">
        <f t="shared" ref="F137:F200" si="14">G136</f>
        <v>257112.873061936</v>
      </c>
      <c r="G137" s="32">
        <f t="shared" si="12"/>
        <v>256217.00931881508</v>
      </c>
    </row>
    <row r="138" spans="1:7" x14ac:dyDescent="0.2">
      <c r="A138" s="45">
        <v>48153</v>
      </c>
      <c r="B138" s="46">
        <v>131</v>
      </c>
      <c r="C138" s="32">
        <f t="shared" si="13"/>
        <v>1365.094736458947</v>
      </c>
      <c r="D138" s="47">
        <f t="shared" si="10"/>
        <v>467.59604200683725</v>
      </c>
      <c r="E138" s="47">
        <f t="shared" si="11"/>
        <v>897.4986944521097</v>
      </c>
      <c r="F138" s="32">
        <f t="shared" si="14"/>
        <v>256217.00931881508</v>
      </c>
      <c r="G138" s="32">
        <f t="shared" si="12"/>
        <v>255319.51062436297</v>
      </c>
    </row>
    <row r="139" spans="1:7" x14ac:dyDescent="0.2">
      <c r="A139" s="45">
        <v>48183</v>
      </c>
      <c r="B139" s="46">
        <v>132</v>
      </c>
      <c r="C139" s="32">
        <f t="shared" si="13"/>
        <v>1365.094736458947</v>
      </c>
      <c r="D139" s="47">
        <f t="shared" si="10"/>
        <v>465.95810688946216</v>
      </c>
      <c r="E139" s="47">
        <f t="shared" si="11"/>
        <v>899.13662956948474</v>
      </c>
      <c r="F139" s="32">
        <f t="shared" si="14"/>
        <v>255319.51062436297</v>
      </c>
      <c r="G139" s="32">
        <f t="shared" si="12"/>
        <v>254420.37399479348</v>
      </c>
    </row>
    <row r="140" spans="1:7" x14ac:dyDescent="0.2">
      <c r="A140" s="45">
        <v>48214</v>
      </c>
      <c r="B140" s="46">
        <v>133</v>
      </c>
      <c r="C140" s="32">
        <f t="shared" si="13"/>
        <v>1365.094736458947</v>
      </c>
      <c r="D140" s="47">
        <f t="shared" si="10"/>
        <v>464.31718254049787</v>
      </c>
      <c r="E140" s="47">
        <f t="shared" si="11"/>
        <v>900.77755391844914</v>
      </c>
      <c r="F140" s="32">
        <f t="shared" si="14"/>
        <v>254420.37399479348</v>
      </c>
      <c r="G140" s="32">
        <f t="shared" si="12"/>
        <v>253519.59644087503</v>
      </c>
    </row>
    <row r="141" spans="1:7" x14ac:dyDescent="0.2">
      <c r="A141" s="45">
        <v>48245</v>
      </c>
      <c r="B141" s="46">
        <v>134</v>
      </c>
      <c r="C141" s="32">
        <f t="shared" si="13"/>
        <v>1365.094736458947</v>
      </c>
      <c r="D141" s="47">
        <f t="shared" si="10"/>
        <v>462.67326350459672</v>
      </c>
      <c r="E141" s="47">
        <f t="shared" si="11"/>
        <v>902.42147295435018</v>
      </c>
      <c r="F141" s="32">
        <f t="shared" si="14"/>
        <v>253519.59644087503</v>
      </c>
      <c r="G141" s="32">
        <f t="shared" si="12"/>
        <v>252617.17496792067</v>
      </c>
    </row>
    <row r="142" spans="1:7" x14ac:dyDescent="0.2">
      <c r="A142" s="45">
        <v>48274</v>
      </c>
      <c r="B142" s="46">
        <v>135</v>
      </c>
      <c r="C142" s="32">
        <f t="shared" si="13"/>
        <v>1365.094736458947</v>
      </c>
      <c r="D142" s="47">
        <f t="shared" si="10"/>
        <v>461.02634431645504</v>
      </c>
      <c r="E142" s="47">
        <f t="shared" si="11"/>
        <v>904.06839214249192</v>
      </c>
      <c r="F142" s="32">
        <f t="shared" si="14"/>
        <v>252617.17496792067</v>
      </c>
      <c r="G142" s="32">
        <f t="shared" si="12"/>
        <v>251713.10657577819</v>
      </c>
    </row>
    <row r="143" spans="1:7" x14ac:dyDescent="0.2">
      <c r="A143" s="45">
        <v>48305</v>
      </c>
      <c r="B143" s="46">
        <v>136</v>
      </c>
      <c r="C143" s="32">
        <f t="shared" si="13"/>
        <v>1365.094736458947</v>
      </c>
      <c r="D143" s="47">
        <f t="shared" si="10"/>
        <v>459.37641950079495</v>
      </c>
      <c r="E143" s="47">
        <f t="shared" si="11"/>
        <v>905.71831695815206</v>
      </c>
      <c r="F143" s="32">
        <f t="shared" si="14"/>
        <v>251713.10657577819</v>
      </c>
      <c r="G143" s="32">
        <f t="shared" si="12"/>
        <v>250807.38825882005</v>
      </c>
    </row>
    <row r="144" spans="1:7" x14ac:dyDescent="0.2">
      <c r="A144" s="45">
        <v>48335</v>
      </c>
      <c r="B144" s="46">
        <v>137</v>
      </c>
      <c r="C144" s="32">
        <f t="shared" si="13"/>
        <v>1365.094736458947</v>
      </c>
      <c r="D144" s="47">
        <f t="shared" si="10"/>
        <v>457.72348357234637</v>
      </c>
      <c r="E144" s="47">
        <f t="shared" si="11"/>
        <v>907.37125288660059</v>
      </c>
      <c r="F144" s="32">
        <f t="shared" si="14"/>
        <v>250807.38825882005</v>
      </c>
      <c r="G144" s="32">
        <f t="shared" si="12"/>
        <v>249900.01700593345</v>
      </c>
    </row>
    <row r="145" spans="1:7" x14ac:dyDescent="0.2">
      <c r="A145" s="45">
        <v>48366</v>
      </c>
      <c r="B145" s="46">
        <v>138</v>
      </c>
      <c r="C145" s="32">
        <f t="shared" si="13"/>
        <v>1365.094736458947</v>
      </c>
      <c r="D145" s="47">
        <f t="shared" si="10"/>
        <v>456.06753103582832</v>
      </c>
      <c r="E145" s="47">
        <f t="shared" si="11"/>
        <v>909.02720542311852</v>
      </c>
      <c r="F145" s="32">
        <f t="shared" si="14"/>
        <v>249900.01700593345</v>
      </c>
      <c r="G145" s="32">
        <f t="shared" si="12"/>
        <v>248990.98980051032</v>
      </c>
    </row>
    <row r="146" spans="1:7" x14ac:dyDescent="0.2">
      <c r="A146" s="45">
        <v>48396</v>
      </c>
      <c r="B146" s="46">
        <v>139</v>
      </c>
      <c r="C146" s="32">
        <f t="shared" si="13"/>
        <v>1365.094736458947</v>
      </c>
      <c r="D146" s="47">
        <f t="shared" si="10"/>
        <v>454.40855638593109</v>
      </c>
      <c r="E146" s="47">
        <f t="shared" si="11"/>
        <v>910.68618007301586</v>
      </c>
      <c r="F146" s="32">
        <f t="shared" si="14"/>
        <v>248990.98980051032</v>
      </c>
      <c r="G146" s="32">
        <f t="shared" si="12"/>
        <v>248080.30362043731</v>
      </c>
    </row>
    <row r="147" spans="1:7" x14ac:dyDescent="0.2">
      <c r="A147" s="45">
        <v>48427</v>
      </c>
      <c r="B147" s="46">
        <v>140</v>
      </c>
      <c r="C147" s="32">
        <f t="shared" si="13"/>
        <v>1365.094736458947</v>
      </c>
      <c r="D147" s="47">
        <f t="shared" si="10"/>
        <v>452.74655410729787</v>
      </c>
      <c r="E147" s="47">
        <f t="shared" si="11"/>
        <v>912.34818235164903</v>
      </c>
      <c r="F147" s="32">
        <f t="shared" si="14"/>
        <v>248080.30362043731</v>
      </c>
      <c r="G147" s="32">
        <f t="shared" si="12"/>
        <v>247167.95543808566</v>
      </c>
    </row>
    <row r="148" spans="1:7" x14ac:dyDescent="0.2">
      <c r="A148" s="45">
        <v>48458</v>
      </c>
      <c r="B148" s="46">
        <v>141</v>
      </c>
      <c r="C148" s="32">
        <f t="shared" si="13"/>
        <v>1365.094736458947</v>
      </c>
      <c r="D148" s="47">
        <f t="shared" si="10"/>
        <v>451.08151867450613</v>
      </c>
      <c r="E148" s="47">
        <f t="shared" si="11"/>
        <v>914.01321778444083</v>
      </c>
      <c r="F148" s="32">
        <f t="shared" si="14"/>
        <v>247167.95543808566</v>
      </c>
      <c r="G148" s="32">
        <f t="shared" si="12"/>
        <v>246253.94222030122</v>
      </c>
    </row>
    <row r="149" spans="1:7" x14ac:dyDescent="0.2">
      <c r="A149" s="45">
        <v>48488</v>
      </c>
      <c r="B149" s="46">
        <v>142</v>
      </c>
      <c r="C149" s="32">
        <f t="shared" si="13"/>
        <v>1365.094736458947</v>
      </c>
      <c r="D149" s="47">
        <f t="shared" si="10"/>
        <v>449.4134445520495</v>
      </c>
      <c r="E149" s="47">
        <f t="shared" si="11"/>
        <v>915.68129190689751</v>
      </c>
      <c r="F149" s="32">
        <f t="shared" si="14"/>
        <v>246253.94222030122</v>
      </c>
      <c r="G149" s="32">
        <f t="shared" si="12"/>
        <v>245338.26092839433</v>
      </c>
    </row>
    <row r="150" spans="1:7" x14ac:dyDescent="0.2">
      <c r="A150" s="45">
        <v>48519</v>
      </c>
      <c r="B150" s="46">
        <v>143</v>
      </c>
      <c r="C150" s="32">
        <f t="shared" si="13"/>
        <v>1365.094736458947</v>
      </c>
      <c r="D150" s="47">
        <f t="shared" si="10"/>
        <v>447.74232619431945</v>
      </c>
      <c r="E150" s="47">
        <f t="shared" si="11"/>
        <v>917.35241026462768</v>
      </c>
      <c r="F150" s="32">
        <f t="shared" si="14"/>
        <v>245338.26092839433</v>
      </c>
      <c r="G150" s="32">
        <f t="shared" si="12"/>
        <v>244420.9085181297</v>
      </c>
    </row>
    <row r="151" spans="1:7" x14ac:dyDescent="0.2">
      <c r="A151" s="45">
        <v>48549</v>
      </c>
      <c r="B151" s="46">
        <v>144</v>
      </c>
      <c r="C151" s="32">
        <f t="shared" si="13"/>
        <v>1365.094736458947</v>
      </c>
      <c r="D151" s="47">
        <f t="shared" si="10"/>
        <v>446.06815804558642</v>
      </c>
      <c r="E151" s="47">
        <f t="shared" si="11"/>
        <v>919.02657841336043</v>
      </c>
      <c r="F151" s="32">
        <f t="shared" si="14"/>
        <v>244420.9085181297</v>
      </c>
      <c r="G151" s="32">
        <f t="shared" si="12"/>
        <v>243501.88193971635</v>
      </c>
    </row>
    <row r="152" spans="1:7" x14ac:dyDescent="0.2">
      <c r="A152" s="45">
        <v>48580</v>
      </c>
      <c r="B152" s="46">
        <v>145</v>
      </c>
      <c r="C152" s="32">
        <f t="shared" si="13"/>
        <v>1365.094736458947</v>
      </c>
      <c r="D152" s="47">
        <f t="shared" si="10"/>
        <v>444.39093453998208</v>
      </c>
      <c r="E152" s="47">
        <f t="shared" si="11"/>
        <v>920.70380191896493</v>
      </c>
      <c r="F152" s="32">
        <f t="shared" si="14"/>
        <v>243501.88193971635</v>
      </c>
      <c r="G152" s="32">
        <f t="shared" si="12"/>
        <v>242581.17813779737</v>
      </c>
    </row>
    <row r="153" spans="1:7" x14ac:dyDescent="0.2">
      <c r="A153" s="45">
        <v>48611</v>
      </c>
      <c r="B153" s="46">
        <v>146</v>
      </c>
      <c r="C153" s="32">
        <f t="shared" si="13"/>
        <v>1365.094736458947</v>
      </c>
      <c r="D153" s="47">
        <f t="shared" si="10"/>
        <v>442.7106501014801</v>
      </c>
      <c r="E153" s="47">
        <f t="shared" si="11"/>
        <v>922.38408635746691</v>
      </c>
      <c r="F153" s="32">
        <f t="shared" si="14"/>
        <v>242581.17813779737</v>
      </c>
      <c r="G153" s="32">
        <f t="shared" si="12"/>
        <v>241658.79405143991</v>
      </c>
    </row>
    <row r="154" spans="1:7" x14ac:dyDescent="0.2">
      <c r="A154" s="45">
        <v>48639</v>
      </c>
      <c r="B154" s="46">
        <v>147</v>
      </c>
      <c r="C154" s="32">
        <f t="shared" si="13"/>
        <v>1365.094736458947</v>
      </c>
      <c r="D154" s="47">
        <f t="shared" si="10"/>
        <v>441.0272991438776</v>
      </c>
      <c r="E154" s="47">
        <f t="shared" si="11"/>
        <v>924.06743731506936</v>
      </c>
      <c r="F154" s="32">
        <f t="shared" si="14"/>
        <v>241658.79405143991</v>
      </c>
      <c r="G154" s="32">
        <f t="shared" si="12"/>
        <v>240734.72661412484</v>
      </c>
    </row>
    <row r="155" spans="1:7" x14ac:dyDescent="0.2">
      <c r="A155" s="45">
        <v>48670</v>
      </c>
      <c r="B155" s="46">
        <v>148</v>
      </c>
      <c r="C155" s="32">
        <f t="shared" si="13"/>
        <v>1365.094736458947</v>
      </c>
      <c r="D155" s="47">
        <f t="shared" si="10"/>
        <v>439.3408760707776</v>
      </c>
      <c r="E155" s="47">
        <f t="shared" si="11"/>
        <v>925.7538603881693</v>
      </c>
      <c r="F155" s="32">
        <f t="shared" si="14"/>
        <v>240734.72661412484</v>
      </c>
      <c r="G155" s="32">
        <f t="shared" si="12"/>
        <v>239808.97275373669</v>
      </c>
    </row>
    <row r="156" spans="1:7" x14ac:dyDescent="0.2">
      <c r="A156" s="45">
        <v>48700</v>
      </c>
      <c r="B156" s="46">
        <v>149</v>
      </c>
      <c r="C156" s="32">
        <f t="shared" si="13"/>
        <v>1365.094736458947</v>
      </c>
      <c r="D156" s="47">
        <f t="shared" si="10"/>
        <v>437.65137527556919</v>
      </c>
      <c r="E156" s="47">
        <f t="shared" si="11"/>
        <v>927.44336118337765</v>
      </c>
      <c r="F156" s="32">
        <f t="shared" si="14"/>
        <v>239808.97275373669</v>
      </c>
      <c r="G156" s="32">
        <f t="shared" si="12"/>
        <v>238881.52939255332</v>
      </c>
    </row>
    <row r="157" spans="1:7" x14ac:dyDescent="0.2">
      <c r="A157" s="45">
        <v>48731</v>
      </c>
      <c r="B157" s="46">
        <v>150</v>
      </c>
      <c r="C157" s="32">
        <f t="shared" si="13"/>
        <v>1365.094736458947</v>
      </c>
      <c r="D157" s="47">
        <f t="shared" si="10"/>
        <v>435.95879114140951</v>
      </c>
      <c r="E157" s="47">
        <f t="shared" si="11"/>
        <v>929.13594531753733</v>
      </c>
      <c r="F157" s="32">
        <f t="shared" si="14"/>
        <v>238881.52939255332</v>
      </c>
      <c r="G157" s="32">
        <f t="shared" si="12"/>
        <v>237952.39344723578</v>
      </c>
    </row>
    <row r="158" spans="1:7" x14ac:dyDescent="0.2">
      <c r="A158" s="45">
        <v>48761</v>
      </c>
      <c r="B158" s="46">
        <v>151</v>
      </c>
      <c r="C158" s="32">
        <f t="shared" si="13"/>
        <v>1365.094736458947</v>
      </c>
      <c r="D158" s="47">
        <f t="shared" si="10"/>
        <v>434.26311804120496</v>
      </c>
      <c r="E158" s="47">
        <f t="shared" si="11"/>
        <v>930.83161841774199</v>
      </c>
      <c r="F158" s="32">
        <f t="shared" si="14"/>
        <v>237952.39344723578</v>
      </c>
      <c r="G158" s="32">
        <f t="shared" si="12"/>
        <v>237021.56182881803</v>
      </c>
    </row>
    <row r="159" spans="1:7" x14ac:dyDescent="0.2">
      <c r="A159" s="45">
        <v>48792</v>
      </c>
      <c r="B159" s="46">
        <v>152</v>
      </c>
      <c r="C159" s="32">
        <f t="shared" si="13"/>
        <v>1365.094736458947</v>
      </c>
      <c r="D159" s="47">
        <f t="shared" si="10"/>
        <v>432.56435033759271</v>
      </c>
      <c r="E159" s="47">
        <f t="shared" si="11"/>
        <v>932.53038612135435</v>
      </c>
      <c r="F159" s="32">
        <f t="shared" si="14"/>
        <v>237021.56182881803</v>
      </c>
      <c r="G159" s="32">
        <f t="shared" si="12"/>
        <v>236089.03144269667</v>
      </c>
    </row>
    <row r="160" spans="1:7" x14ac:dyDescent="0.2">
      <c r="A160" s="45">
        <v>48823</v>
      </c>
      <c r="B160" s="46">
        <v>153</v>
      </c>
      <c r="C160" s="32">
        <f t="shared" si="13"/>
        <v>1365.094736458947</v>
      </c>
      <c r="D160" s="47">
        <f t="shared" si="10"/>
        <v>430.86248238292114</v>
      </c>
      <c r="E160" s="47">
        <f t="shared" si="11"/>
        <v>934.23225407602581</v>
      </c>
      <c r="F160" s="32">
        <f t="shared" si="14"/>
        <v>236089.03144269667</v>
      </c>
      <c r="G160" s="32">
        <f t="shared" si="12"/>
        <v>235154.79918862064</v>
      </c>
    </row>
    <row r="161" spans="1:7" x14ac:dyDescent="0.2">
      <c r="A161" s="45">
        <v>48853</v>
      </c>
      <c r="B161" s="46">
        <v>154</v>
      </c>
      <c r="C161" s="32">
        <f t="shared" si="13"/>
        <v>1365.094736458947</v>
      </c>
      <c r="D161" s="47">
        <f t="shared" si="10"/>
        <v>429.15750851923247</v>
      </c>
      <c r="E161" s="47">
        <f t="shared" si="11"/>
        <v>935.9372279397146</v>
      </c>
      <c r="F161" s="32">
        <f t="shared" si="14"/>
        <v>235154.79918862064</v>
      </c>
      <c r="G161" s="32">
        <f t="shared" si="12"/>
        <v>234218.86196068092</v>
      </c>
    </row>
    <row r="162" spans="1:7" x14ac:dyDescent="0.2">
      <c r="A162" s="45">
        <v>48884</v>
      </c>
      <c r="B162" s="46">
        <v>155</v>
      </c>
      <c r="C162" s="32">
        <f t="shared" si="13"/>
        <v>1365.094736458947</v>
      </c>
      <c r="D162" s="47">
        <f t="shared" si="10"/>
        <v>427.44942307824249</v>
      </c>
      <c r="E162" s="47">
        <f t="shared" si="11"/>
        <v>937.64531338070458</v>
      </c>
      <c r="F162" s="32">
        <f t="shared" si="14"/>
        <v>234218.86196068092</v>
      </c>
      <c r="G162" s="32">
        <f t="shared" si="12"/>
        <v>233281.21664730023</v>
      </c>
    </row>
    <row r="163" spans="1:7" x14ac:dyDescent="0.2">
      <c r="A163" s="45">
        <v>48914</v>
      </c>
      <c r="B163" s="46">
        <v>156</v>
      </c>
      <c r="C163" s="32">
        <f t="shared" si="13"/>
        <v>1365.094736458947</v>
      </c>
      <c r="D163" s="47">
        <f t="shared" si="10"/>
        <v>425.73822038132266</v>
      </c>
      <c r="E163" s="47">
        <f t="shared" si="11"/>
        <v>939.35651607762441</v>
      </c>
      <c r="F163" s="32">
        <f t="shared" si="14"/>
        <v>233281.21664730023</v>
      </c>
      <c r="G163" s="32">
        <f t="shared" si="12"/>
        <v>232341.86013122261</v>
      </c>
    </row>
    <row r="164" spans="1:7" x14ac:dyDescent="0.2">
      <c r="A164" s="45">
        <v>48945</v>
      </c>
      <c r="B164" s="46">
        <v>157</v>
      </c>
      <c r="C164" s="32">
        <f t="shared" si="13"/>
        <v>1365.094736458947</v>
      </c>
      <c r="D164" s="47">
        <f t="shared" si="10"/>
        <v>424.02389473948102</v>
      </c>
      <c r="E164" s="47">
        <f t="shared" si="11"/>
        <v>941.07084171946599</v>
      </c>
      <c r="F164" s="32">
        <f t="shared" si="14"/>
        <v>232341.86013122261</v>
      </c>
      <c r="G164" s="32">
        <f t="shared" si="12"/>
        <v>231400.78928950315</v>
      </c>
    </row>
    <row r="165" spans="1:7" x14ac:dyDescent="0.2">
      <c r="A165" s="45">
        <v>48976</v>
      </c>
      <c r="B165" s="46">
        <v>158</v>
      </c>
      <c r="C165" s="32">
        <f t="shared" si="13"/>
        <v>1365.094736458947</v>
      </c>
      <c r="D165" s="47">
        <f t="shared" si="10"/>
        <v>422.30644045334299</v>
      </c>
      <c r="E165" s="47">
        <f t="shared" si="11"/>
        <v>942.78829600560402</v>
      </c>
      <c r="F165" s="32">
        <f t="shared" si="14"/>
        <v>231400.78928950315</v>
      </c>
      <c r="G165" s="32">
        <f t="shared" si="12"/>
        <v>230458.00099349755</v>
      </c>
    </row>
    <row r="166" spans="1:7" x14ac:dyDescent="0.2">
      <c r="A166" s="45">
        <v>49004</v>
      </c>
      <c r="B166" s="46">
        <v>159</v>
      </c>
      <c r="C166" s="32">
        <f t="shared" si="13"/>
        <v>1365.094736458947</v>
      </c>
      <c r="D166" s="47">
        <f t="shared" si="10"/>
        <v>420.58585181313282</v>
      </c>
      <c r="E166" s="47">
        <f t="shared" si="11"/>
        <v>944.50888464581431</v>
      </c>
      <c r="F166" s="32">
        <f t="shared" si="14"/>
        <v>230458.00099349755</v>
      </c>
      <c r="G166" s="32">
        <f t="shared" si="12"/>
        <v>229513.49210885173</v>
      </c>
    </row>
    <row r="167" spans="1:7" x14ac:dyDescent="0.2">
      <c r="A167" s="45">
        <v>49035</v>
      </c>
      <c r="B167" s="46">
        <v>160</v>
      </c>
      <c r="C167" s="32">
        <f t="shared" si="13"/>
        <v>1365.094736458947</v>
      </c>
      <c r="D167" s="47">
        <f t="shared" si="10"/>
        <v>418.86212309865414</v>
      </c>
      <c r="E167" s="47">
        <f t="shared" si="11"/>
        <v>946.23261336029282</v>
      </c>
      <c r="F167" s="32">
        <f t="shared" si="14"/>
        <v>229513.49210885173</v>
      </c>
      <c r="G167" s="32">
        <f t="shared" si="12"/>
        <v>228567.25949549142</v>
      </c>
    </row>
    <row r="168" spans="1:7" x14ac:dyDescent="0.2">
      <c r="A168" s="45">
        <v>49065</v>
      </c>
      <c r="B168" s="46">
        <v>161</v>
      </c>
      <c r="C168" s="32">
        <f t="shared" si="13"/>
        <v>1365.094736458947</v>
      </c>
      <c r="D168" s="47">
        <f t="shared" si="10"/>
        <v>417.1352485792716</v>
      </c>
      <c r="E168" s="47">
        <f t="shared" si="11"/>
        <v>947.95948787967541</v>
      </c>
      <c r="F168" s="32">
        <f t="shared" si="14"/>
        <v>228567.25949549142</v>
      </c>
      <c r="G168" s="32">
        <f t="shared" si="12"/>
        <v>227619.30000761175</v>
      </c>
    </row>
    <row r="169" spans="1:7" x14ac:dyDescent="0.2">
      <c r="A169" s="45">
        <v>49096</v>
      </c>
      <c r="B169" s="46">
        <v>162</v>
      </c>
      <c r="C169" s="32">
        <f t="shared" si="13"/>
        <v>1365.094736458947</v>
      </c>
      <c r="D169" s="47">
        <f t="shared" si="10"/>
        <v>415.4052225138912</v>
      </c>
      <c r="E169" s="47">
        <f t="shared" si="11"/>
        <v>949.68951394505586</v>
      </c>
      <c r="F169" s="32">
        <f t="shared" si="14"/>
        <v>227619.30000761175</v>
      </c>
      <c r="G169" s="32">
        <f t="shared" si="12"/>
        <v>226669.6104936667</v>
      </c>
    </row>
    <row r="170" spans="1:7" x14ac:dyDescent="0.2">
      <c r="A170" s="45">
        <v>49126</v>
      </c>
      <c r="B170" s="46">
        <v>163</v>
      </c>
      <c r="C170" s="32">
        <f t="shared" si="13"/>
        <v>1365.094736458947</v>
      </c>
      <c r="D170" s="47">
        <f t="shared" si="10"/>
        <v>413.67203915094149</v>
      </c>
      <c r="E170" s="47">
        <f t="shared" si="11"/>
        <v>951.42269730800547</v>
      </c>
      <c r="F170" s="32">
        <f t="shared" si="14"/>
        <v>226669.6104936667</v>
      </c>
      <c r="G170" s="32">
        <f t="shared" si="12"/>
        <v>225718.18779635869</v>
      </c>
    </row>
    <row r="171" spans="1:7" x14ac:dyDescent="0.2">
      <c r="A171" s="45">
        <v>49157</v>
      </c>
      <c r="B171" s="46">
        <v>164</v>
      </c>
      <c r="C171" s="32">
        <f t="shared" si="13"/>
        <v>1365.094736458947</v>
      </c>
      <c r="D171" s="47">
        <f t="shared" si="10"/>
        <v>411.93569272835435</v>
      </c>
      <c r="E171" s="47">
        <f t="shared" si="11"/>
        <v>953.15904373059266</v>
      </c>
      <c r="F171" s="32">
        <f t="shared" si="14"/>
        <v>225718.18779635869</v>
      </c>
      <c r="G171" s="32">
        <f t="shared" si="12"/>
        <v>224765.0287526281</v>
      </c>
    </row>
    <row r="172" spans="1:7" x14ac:dyDescent="0.2">
      <c r="A172" s="45">
        <v>49188</v>
      </c>
      <c r="B172" s="46">
        <v>165</v>
      </c>
      <c r="C172" s="32">
        <f t="shared" si="13"/>
        <v>1365.094736458947</v>
      </c>
      <c r="D172" s="47">
        <f t="shared" si="10"/>
        <v>410.19617747354602</v>
      </c>
      <c r="E172" s="47">
        <f t="shared" si="11"/>
        <v>954.898558985401</v>
      </c>
      <c r="F172" s="32">
        <f t="shared" si="14"/>
        <v>224765.0287526281</v>
      </c>
      <c r="G172" s="32">
        <f t="shared" si="12"/>
        <v>223810.13019364269</v>
      </c>
    </row>
    <row r="173" spans="1:7" x14ac:dyDescent="0.2">
      <c r="A173" s="45">
        <v>49218</v>
      </c>
      <c r="B173" s="46">
        <v>166</v>
      </c>
      <c r="C173" s="32">
        <f t="shared" si="13"/>
        <v>1365.094736458947</v>
      </c>
      <c r="D173" s="47">
        <f t="shared" si="10"/>
        <v>408.45348760339766</v>
      </c>
      <c r="E173" s="47">
        <f t="shared" si="11"/>
        <v>956.64124885554929</v>
      </c>
      <c r="F173" s="32">
        <f t="shared" si="14"/>
        <v>223810.13019364269</v>
      </c>
      <c r="G173" s="32">
        <f t="shared" si="12"/>
        <v>222853.48894478715</v>
      </c>
    </row>
    <row r="174" spans="1:7" x14ac:dyDescent="0.2">
      <c r="A174" s="45">
        <v>49249</v>
      </c>
      <c r="B174" s="46">
        <v>167</v>
      </c>
      <c r="C174" s="32">
        <f t="shared" si="13"/>
        <v>1365.094736458947</v>
      </c>
      <c r="D174" s="47">
        <f t="shared" si="10"/>
        <v>406.70761732423631</v>
      </c>
      <c r="E174" s="47">
        <f t="shared" si="11"/>
        <v>958.38711913471059</v>
      </c>
      <c r="F174" s="32">
        <f t="shared" si="14"/>
        <v>222853.48894478715</v>
      </c>
      <c r="G174" s="32">
        <f t="shared" si="12"/>
        <v>221895.10182565244</v>
      </c>
    </row>
    <row r="175" spans="1:7" x14ac:dyDescent="0.2">
      <c r="A175" s="45">
        <v>49279</v>
      </c>
      <c r="B175" s="46">
        <v>168</v>
      </c>
      <c r="C175" s="32">
        <f t="shared" si="13"/>
        <v>1365.094736458947</v>
      </c>
      <c r="D175" s="47">
        <f t="shared" si="10"/>
        <v>404.95856083181536</v>
      </c>
      <c r="E175" s="47">
        <f t="shared" si="11"/>
        <v>960.13617562713159</v>
      </c>
      <c r="F175" s="32">
        <f t="shared" si="14"/>
        <v>221895.10182565244</v>
      </c>
      <c r="G175" s="32">
        <f t="shared" si="12"/>
        <v>220934.96565002532</v>
      </c>
    </row>
    <row r="176" spans="1:7" x14ac:dyDescent="0.2">
      <c r="A176" s="45">
        <v>49310</v>
      </c>
      <c r="B176" s="46">
        <v>169</v>
      </c>
      <c r="C176" s="32">
        <f t="shared" si="13"/>
        <v>1365.094736458947</v>
      </c>
      <c r="D176" s="47">
        <f t="shared" si="10"/>
        <v>403.20631231129596</v>
      </c>
      <c r="E176" s="47">
        <f t="shared" si="11"/>
        <v>961.88842414765099</v>
      </c>
      <c r="F176" s="32">
        <f t="shared" si="14"/>
        <v>220934.96565002532</v>
      </c>
      <c r="G176" s="32">
        <f t="shared" si="12"/>
        <v>219973.07722587767</v>
      </c>
    </row>
    <row r="177" spans="1:7" x14ac:dyDescent="0.2">
      <c r="A177" s="45">
        <v>49341</v>
      </c>
      <c r="B177" s="46">
        <v>170</v>
      </c>
      <c r="C177" s="32">
        <f t="shared" si="13"/>
        <v>1365.094736458947</v>
      </c>
      <c r="D177" s="47">
        <f t="shared" si="10"/>
        <v>401.45086593722652</v>
      </c>
      <c r="E177" s="47">
        <f t="shared" si="11"/>
        <v>963.64387052172049</v>
      </c>
      <c r="F177" s="32">
        <f t="shared" si="14"/>
        <v>219973.07722587767</v>
      </c>
      <c r="G177" s="32">
        <f t="shared" si="12"/>
        <v>219009.43335535596</v>
      </c>
    </row>
    <row r="178" spans="1:7" x14ac:dyDescent="0.2">
      <c r="A178" s="45">
        <v>49369</v>
      </c>
      <c r="B178" s="46">
        <v>171</v>
      </c>
      <c r="C178" s="32">
        <f t="shared" si="13"/>
        <v>1365.094736458947</v>
      </c>
      <c r="D178" s="47">
        <f t="shared" si="10"/>
        <v>399.69221587352428</v>
      </c>
      <c r="E178" s="47">
        <f t="shared" si="11"/>
        <v>965.40252058542251</v>
      </c>
      <c r="F178" s="32">
        <f t="shared" si="14"/>
        <v>219009.43335535596</v>
      </c>
      <c r="G178" s="32">
        <f t="shared" si="12"/>
        <v>218044.03083477053</v>
      </c>
    </row>
    <row r="179" spans="1:7" x14ac:dyDescent="0.2">
      <c r="A179" s="45">
        <v>49400</v>
      </c>
      <c r="B179" s="46">
        <v>172</v>
      </c>
      <c r="C179" s="32">
        <f t="shared" si="13"/>
        <v>1365.094736458947</v>
      </c>
      <c r="D179" s="47">
        <f t="shared" si="10"/>
        <v>397.93035627345597</v>
      </c>
      <c r="E179" s="47">
        <f t="shared" si="11"/>
        <v>967.16438018549093</v>
      </c>
      <c r="F179" s="32">
        <f t="shared" si="14"/>
        <v>218044.03083477053</v>
      </c>
      <c r="G179" s="32">
        <f t="shared" si="12"/>
        <v>217076.86645458505</v>
      </c>
    </row>
    <row r="180" spans="1:7" x14ac:dyDescent="0.2">
      <c r="A180" s="45">
        <v>49430</v>
      </c>
      <c r="B180" s="46">
        <v>173</v>
      </c>
      <c r="C180" s="32">
        <f t="shared" si="13"/>
        <v>1365.094736458947</v>
      </c>
      <c r="D180" s="47">
        <f t="shared" si="10"/>
        <v>396.16528127961737</v>
      </c>
      <c r="E180" s="47">
        <f t="shared" si="11"/>
        <v>968.92945517932958</v>
      </c>
      <c r="F180" s="32">
        <f t="shared" si="14"/>
        <v>217076.86645458505</v>
      </c>
      <c r="G180" s="32">
        <f t="shared" si="12"/>
        <v>216107.93699940571</v>
      </c>
    </row>
    <row r="181" spans="1:7" x14ac:dyDescent="0.2">
      <c r="A181" s="45">
        <v>49461</v>
      </c>
      <c r="B181" s="46">
        <v>174</v>
      </c>
      <c r="C181" s="32">
        <f t="shared" si="13"/>
        <v>1365.094736458947</v>
      </c>
      <c r="D181" s="47">
        <f t="shared" si="10"/>
        <v>394.39698502391514</v>
      </c>
      <c r="E181" s="47">
        <f t="shared" si="11"/>
        <v>970.69775143503171</v>
      </c>
      <c r="F181" s="32">
        <f t="shared" si="14"/>
        <v>216107.93699940571</v>
      </c>
      <c r="G181" s="32">
        <f t="shared" si="12"/>
        <v>215137.23924797066</v>
      </c>
    </row>
    <row r="182" spans="1:7" x14ac:dyDescent="0.2">
      <c r="A182" s="45">
        <v>49491</v>
      </c>
      <c r="B182" s="46">
        <v>175</v>
      </c>
      <c r="C182" s="32">
        <f t="shared" si="13"/>
        <v>1365.094736458947</v>
      </c>
      <c r="D182" s="47">
        <f t="shared" si="10"/>
        <v>392.62546162754626</v>
      </c>
      <c r="E182" s="47">
        <f t="shared" si="11"/>
        <v>972.46927483140075</v>
      </c>
      <c r="F182" s="32">
        <f t="shared" si="14"/>
        <v>215137.23924797066</v>
      </c>
      <c r="G182" s="32">
        <f t="shared" si="12"/>
        <v>214164.76997313925</v>
      </c>
    </row>
    <row r="183" spans="1:7" x14ac:dyDescent="0.2">
      <c r="A183" s="45">
        <v>49522</v>
      </c>
      <c r="B183" s="46">
        <v>176</v>
      </c>
      <c r="C183" s="32">
        <f t="shared" si="13"/>
        <v>1365.094736458947</v>
      </c>
      <c r="D183" s="47">
        <f t="shared" si="10"/>
        <v>390.85070520097889</v>
      </c>
      <c r="E183" s="47">
        <f t="shared" si="11"/>
        <v>974.244031257968</v>
      </c>
      <c r="F183" s="32">
        <f t="shared" si="14"/>
        <v>214164.76997313925</v>
      </c>
      <c r="G183" s="32">
        <f t="shared" si="12"/>
        <v>213190.52594188129</v>
      </c>
    </row>
    <row r="184" spans="1:7" x14ac:dyDescent="0.2">
      <c r="A184" s="45">
        <v>49553</v>
      </c>
      <c r="B184" s="46">
        <v>177</v>
      </c>
      <c r="C184" s="32">
        <f t="shared" si="13"/>
        <v>1365.094736458947</v>
      </c>
      <c r="D184" s="47">
        <f t="shared" si="10"/>
        <v>389.07270984393307</v>
      </c>
      <c r="E184" s="47">
        <f t="shared" si="11"/>
        <v>976.02202661501394</v>
      </c>
      <c r="F184" s="32">
        <f t="shared" si="14"/>
        <v>213190.52594188129</v>
      </c>
      <c r="G184" s="32">
        <f t="shared" si="12"/>
        <v>212214.50391526628</v>
      </c>
    </row>
    <row r="185" spans="1:7" x14ac:dyDescent="0.2">
      <c r="A185" s="45">
        <v>49583</v>
      </c>
      <c r="B185" s="46">
        <v>178</v>
      </c>
      <c r="C185" s="32">
        <f t="shared" si="13"/>
        <v>1365.094736458947</v>
      </c>
      <c r="D185" s="47">
        <f t="shared" si="10"/>
        <v>387.29146964536073</v>
      </c>
      <c r="E185" s="47">
        <f t="shared" si="11"/>
        <v>977.80326681358633</v>
      </c>
      <c r="F185" s="32">
        <f t="shared" si="14"/>
        <v>212214.50391526628</v>
      </c>
      <c r="G185" s="32">
        <f t="shared" si="12"/>
        <v>211236.70064845268</v>
      </c>
    </row>
    <row r="186" spans="1:7" x14ac:dyDescent="0.2">
      <c r="A186" s="45">
        <v>49614</v>
      </c>
      <c r="B186" s="46">
        <v>179</v>
      </c>
      <c r="C186" s="32">
        <f t="shared" si="13"/>
        <v>1365.094736458947</v>
      </c>
      <c r="D186" s="47">
        <f t="shared" si="10"/>
        <v>385.50697868342593</v>
      </c>
      <c r="E186" s="47">
        <f t="shared" si="11"/>
        <v>979.58775777552091</v>
      </c>
      <c r="F186" s="32">
        <f t="shared" si="14"/>
        <v>211236.70064845268</v>
      </c>
      <c r="G186" s="32">
        <f t="shared" si="12"/>
        <v>210257.11289067715</v>
      </c>
    </row>
    <row r="187" spans="1:7" x14ac:dyDescent="0.2">
      <c r="A187" s="45">
        <v>49644</v>
      </c>
      <c r="B187" s="46">
        <v>180</v>
      </c>
      <c r="C187" s="32">
        <f t="shared" si="13"/>
        <v>1365.094736458947</v>
      </c>
      <c r="D187" s="47">
        <f t="shared" si="10"/>
        <v>383.71923102548561</v>
      </c>
      <c r="E187" s="47">
        <f t="shared" si="11"/>
        <v>981.37550543346129</v>
      </c>
      <c r="F187" s="32">
        <f t="shared" si="14"/>
        <v>210257.11289067715</v>
      </c>
      <c r="G187" s="32">
        <f t="shared" si="12"/>
        <v>209275.7373852437</v>
      </c>
    </row>
    <row r="188" spans="1:7" x14ac:dyDescent="0.2">
      <c r="A188" s="45">
        <v>49675</v>
      </c>
      <c r="B188" s="46">
        <v>181</v>
      </c>
      <c r="C188" s="32">
        <f t="shared" si="13"/>
        <v>1365.094736458947</v>
      </c>
      <c r="D188" s="47">
        <f t="shared" si="10"/>
        <v>381.92822072806962</v>
      </c>
      <c r="E188" s="47">
        <f t="shared" si="11"/>
        <v>983.16651573087756</v>
      </c>
      <c r="F188" s="32">
        <f t="shared" si="14"/>
        <v>209275.7373852437</v>
      </c>
      <c r="G188" s="32">
        <f t="shared" si="12"/>
        <v>208292.57086951283</v>
      </c>
    </row>
    <row r="189" spans="1:7" x14ac:dyDescent="0.2">
      <c r="A189" s="45">
        <v>49706</v>
      </c>
      <c r="B189" s="46">
        <v>182</v>
      </c>
      <c r="C189" s="32">
        <f t="shared" si="13"/>
        <v>1365.094736458947</v>
      </c>
      <c r="D189" s="47">
        <f t="shared" si="10"/>
        <v>380.13394183686069</v>
      </c>
      <c r="E189" s="47">
        <f t="shared" si="11"/>
        <v>984.96079462208627</v>
      </c>
      <c r="F189" s="32">
        <f t="shared" si="14"/>
        <v>208292.57086951283</v>
      </c>
      <c r="G189" s="32">
        <f t="shared" si="12"/>
        <v>207307.61007489075</v>
      </c>
    </row>
    <row r="190" spans="1:7" x14ac:dyDescent="0.2">
      <c r="A190" s="45">
        <v>49735</v>
      </c>
      <c r="B190" s="46">
        <v>183</v>
      </c>
      <c r="C190" s="32">
        <f t="shared" si="13"/>
        <v>1365.094736458947</v>
      </c>
      <c r="D190" s="47">
        <f t="shared" si="10"/>
        <v>378.33638838667542</v>
      </c>
      <c r="E190" s="47">
        <f t="shared" si="11"/>
        <v>986.7583480722717</v>
      </c>
      <c r="F190" s="32">
        <f t="shared" si="14"/>
        <v>207307.61007489075</v>
      </c>
      <c r="G190" s="32">
        <f t="shared" si="12"/>
        <v>206320.85172681848</v>
      </c>
    </row>
    <row r="191" spans="1:7" x14ac:dyDescent="0.2">
      <c r="A191" s="45">
        <v>49766</v>
      </c>
      <c r="B191" s="46">
        <v>184</v>
      </c>
      <c r="C191" s="32">
        <f t="shared" si="13"/>
        <v>1365.094736458947</v>
      </c>
      <c r="D191" s="47">
        <f t="shared" si="10"/>
        <v>376.53555440144351</v>
      </c>
      <c r="E191" s="47">
        <f t="shared" si="11"/>
        <v>988.55918205750345</v>
      </c>
      <c r="F191" s="32">
        <f t="shared" si="14"/>
        <v>206320.85172681848</v>
      </c>
      <c r="G191" s="32">
        <f t="shared" si="12"/>
        <v>205332.29254476097</v>
      </c>
    </row>
    <row r="192" spans="1:7" x14ac:dyDescent="0.2">
      <c r="A192" s="45">
        <v>49796</v>
      </c>
      <c r="B192" s="46">
        <v>185</v>
      </c>
      <c r="C192" s="32">
        <f t="shared" si="13"/>
        <v>1365.094736458947</v>
      </c>
      <c r="D192" s="47">
        <f t="shared" si="10"/>
        <v>374.73143389418851</v>
      </c>
      <c r="E192" s="47">
        <f t="shared" si="11"/>
        <v>990.36330256475844</v>
      </c>
      <c r="F192" s="32">
        <f t="shared" si="14"/>
        <v>205332.29254476097</v>
      </c>
      <c r="G192" s="32">
        <f t="shared" si="12"/>
        <v>204341.9292421962</v>
      </c>
    </row>
    <row r="193" spans="1:7" x14ac:dyDescent="0.2">
      <c r="A193" s="45">
        <v>49827</v>
      </c>
      <c r="B193" s="46">
        <v>186</v>
      </c>
      <c r="C193" s="32">
        <f t="shared" si="13"/>
        <v>1365.094736458947</v>
      </c>
      <c r="D193" s="47">
        <f t="shared" si="10"/>
        <v>372.92402086700787</v>
      </c>
      <c r="E193" s="47">
        <f t="shared" si="11"/>
        <v>992.17071559193926</v>
      </c>
      <c r="F193" s="32">
        <f t="shared" si="14"/>
        <v>204341.9292421962</v>
      </c>
      <c r="G193" s="32">
        <f t="shared" si="12"/>
        <v>203349.75852660427</v>
      </c>
    </row>
    <row r="194" spans="1:7" x14ac:dyDescent="0.2">
      <c r="A194" s="45">
        <v>49857</v>
      </c>
      <c r="B194" s="46">
        <v>187</v>
      </c>
      <c r="C194" s="32">
        <f t="shared" si="13"/>
        <v>1365.094736458947</v>
      </c>
      <c r="D194" s="47">
        <f t="shared" si="10"/>
        <v>371.1133093110526</v>
      </c>
      <c r="E194" s="47">
        <f t="shared" si="11"/>
        <v>993.98142714789435</v>
      </c>
      <c r="F194" s="32">
        <f t="shared" si="14"/>
        <v>203349.75852660427</v>
      </c>
      <c r="G194" s="32">
        <f t="shared" si="12"/>
        <v>202355.77709945638</v>
      </c>
    </row>
    <row r="195" spans="1:7" x14ac:dyDescent="0.2">
      <c r="A195" s="45">
        <v>49888</v>
      </c>
      <c r="B195" s="46">
        <v>188</v>
      </c>
      <c r="C195" s="32">
        <f t="shared" si="13"/>
        <v>1365.094736458947</v>
      </c>
      <c r="D195" s="47">
        <f t="shared" si="10"/>
        <v>369.29929320650763</v>
      </c>
      <c r="E195" s="47">
        <f t="shared" si="11"/>
        <v>995.79544325243921</v>
      </c>
      <c r="F195" s="32">
        <f t="shared" si="14"/>
        <v>202355.77709945638</v>
      </c>
      <c r="G195" s="32">
        <f t="shared" si="12"/>
        <v>201359.98165620395</v>
      </c>
    </row>
    <row r="196" spans="1:7" x14ac:dyDescent="0.2">
      <c r="A196" s="45">
        <v>49919</v>
      </c>
      <c r="B196" s="46">
        <v>189</v>
      </c>
      <c r="C196" s="32">
        <f t="shared" si="13"/>
        <v>1365.094736458947</v>
      </c>
      <c r="D196" s="47">
        <f t="shared" si="10"/>
        <v>367.48196652257195</v>
      </c>
      <c r="E196" s="47">
        <f t="shared" si="11"/>
        <v>997.61276993637512</v>
      </c>
      <c r="F196" s="32">
        <f t="shared" si="14"/>
        <v>201359.98165620395</v>
      </c>
      <c r="G196" s="32">
        <f t="shared" si="12"/>
        <v>200362.36888626756</v>
      </c>
    </row>
    <row r="197" spans="1:7" x14ac:dyDescent="0.2">
      <c r="A197" s="45">
        <v>49949</v>
      </c>
      <c r="B197" s="46">
        <v>190</v>
      </c>
      <c r="C197" s="32">
        <f t="shared" si="13"/>
        <v>1365.094736458947</v>
      </c>
      <c r="D197" s="47">
        <f t="shared" si="10"/>
        <v>365.661323217438</v>
      </c>
      <c r="E197" s="47">
        <f t="shared" si="11"/>
        <v>999.4334132415089</v>
      </c>
      <c r="F197" s="32">
        <f t="shared" si="14"/>
        <v>200362.36888626756</v>
      </c>
      <c r="G197" s="32">
        <f t="shared" si="12"/>
        <v>199362.93547302607</v>
      </c>
    </row>
    <row r="198" spans="1:7" x14ac:dyDescent="0.2">
      <c r="A198" s="45">
        <v>49980</v>
      </c>
      <c r="B198" s="46">
        <v>191</v>
      </c>
      <c r="C198" s="32">
        <f t="shared" si="13"/>
        <v>1365.094736458947</v>
      </c>
      <c r="D198" s="47">
        <f t="shared" si="10"/>
        <v>363.83735723827232</v>
      </c>
      <c r="E198" s="47">
        <f t="shared" si="11"/>
        <v>1001.2573792206747</v>
      </c>
      <c r="F198" s="32">
        <f t="shared" si="14"/>
        <v>199362.93547302607</v>
      </c>
      <c r="G198" s="32">
        <f t="shared" si="12"/>
        <v>198361.67809380539</v>
      </c>
    </row>
    <row r="199" spans="1:7" x14ac:dyDescent="0.2">
      <c r="A199" s="45">
        <v>50010</v>
      </c>
      <c r="B199" s="46">
        <v>192</v>
      </c>
      <c r="C199" s="32">
        <f t="shared" si="13"/>
        <v>1365.094736458947</v>
      </c>
      <c r="D199" s="47">
        <f t="shared" si="10"/>
        <v>362.01006252119458</v>
      </c>
      <c r="E199" s="47">
        <f t="shared" si="11"/>
        <v>1003.0846739377524</v>
      </c>
      <c r="F199" s="32">
        <f t="shared" si="14"/>
        <v>198361.67809380539</v>
      </c>
      <c r="G199" s="32">
        <f t="shared" si="12"/>
        <v>197358.59341986763</v>
      </c>
    </row>
    <row r="200" spans="1:7" x14ac:dyDescent="0.2">
      <c r="A200" s="45">
        <v>50041</v>
      </c>
      <c r="B200" s="46">
        <v>193</v>
      </c>
      <c r="C200" s="32">
        <f t="shared" si="13"/>
        <v>1365.094736458947</v>
      </c>
      <c r="D200" s="47">
        <f t="shared" ref="D200:D263" si="15">-(IPMT($G$1,$B200,$G$2,$C$2))</f>
        <v>360.17943299125818</v>
      </c>
      <c r="E200" s="47">
        <f t="shared" ref="E200:E263" si="16">-(PPMT($G$1,$B200,$G$2,$C$2))</f>
        <v>1004.9153034676887</v>
      </c>
      <c r="F200" s="32">
        <f t="shared" si="14"/>
        <v>197358.59341986763</v>
      </c>
      <c r="G200" s="32">
        <f t="shared" ref="G200:G263" si="17">F200-E200</f>
        <v>196353.67811639994</v>
      </c>
    </row>
    <row r="201" spans="1:7" x14ac:dyDescent="0.2">
      <c r="A201" s="45">
        <v>50072</v>
      </c>
      <c r="B201" s="46">
        <v>194</v>
      </c>
      <c r="C201" s="32">
        <f t="shared" ref="C201:C264" si="18">C200</f>
        <v>1365.094736458947</v>
      </c>
      <c r="D201" s="47">
        <f t="shared" si="15"/>
        <v>358.34546256242965</v>
      </c>
      <c r="E201" s="47">
        <f t="shared" si="16"/>
        <v>1006.7492738965174</v>
      </c>
      <c r="F201" s="32">
        <f t="shared" ref="F201:F264" si="19">G200</f>
        <v>196353.67811639994</v>
      </c>
      <c r="G201" s="32">
        <f t="shared" si="17"/>
        <v>195346.92884250343</v>
      </c>
    </row>
    <row r="202" spans="1:7" x14ac:dyDescent="0.2">
      <c r="A202" s="45">
        <v>50100</v>
      </c>
      <c r="B202" s="46">
        <v>195</v>
      </c>
      <c r="C202" s="32">
        <f t="shared" si="18"/>
        <v>1365.094736458947</v>
      </c>
      <c r="D202" s="47">
        <f t="shared" si="15"/>
        <v>356.50814513756842</v>
      </c>
      <c r="E202" s="47">
        <f t="shared" si="16"/>
        <v>1008.5865913213784</v>
      </c>
      <c r="F202" s="32">
        <f t="shared" si="19"/>
        <v>195346.92884250343</v>
      </c>
      <c r="G202" s="32">
        <f t="shared" si="17"/>
        <v>194338.34225118207</v>
      </c>
    </row>
    <row r="203" spans="1:7" x14ac:dyDescent="0.2">
      <c r="A203" s="45">
        <v>50131</v>
      </c>
      <c r="B203" s="46">
        <v>196</v>
      </c>
      <c r="C203" s="32">
        <f t="shared" si="18"/>
        <v>1365.094736458947</v>
      </c>
      <c r="D203" s="47">
        <f t="shared" si="15"/>
        <v>354.66747460840702</v>
      </c>
      <c r="E203" s="47">
        <f t="shared" si="16"/>
        <v>1010.4272618505399</v>
      </c>
      <c r="F203" s="32">
        <f t="shared" si="19"/>
        <v>194338.34225118207</v>
      </c>
      <c r="G203" s="32">
        <f t="shared" si="17"/>
        <v>193327.91498933153</v>
      </c>
    </row>
    <row r="204" spans="1:7" x14ac:dyDescent="0.2">
      <c r="A204" s="45">
        <v>50161</v>
      </c>
      <c r="B204" s="46">
        <v>197</v>
      </c>
      <c r="C204" s="32">
        <f t="shared" si="18"/>
        <v>1365.094736458947</v>
      </c>
      <c r="D204" s="47">
        <f t="shared" si="15"/>
        <v>352.82344485552971</v>
      </c>
      <c r="E204" s="47">
        <f t="shared" si="16"/>
        <v>1012.2712916034172</v>
      </c>
      <c r="F204" s="32">
        <f t="shared" si="19"/>
        <v>193327.91498933153</v>
      </c>
      <c r="G204" s="32">
        <f t="shared" si="17"/>
        <v>192315.64369772811</v>
      </c>
    </row>
    <row r="205" spans="1:7" x14ac:dyDescent="0.2">
      <c r="A205" s="45">
        <v>50192</v>
      </c>
      <c r="B205" s="46">
        <v>198</v>
      </c>
      <c r="C205" s="32">
        <f t="shared" si="18"/>
        <v>1365.094736458947</v>
      </c>
      <c r="D205" s="47">
        <f t="shared" si="15"/>
        <v>350.97604974835349</v>
      </c>
      <c r="E205" s="47">
        <f t="shared" si="16"/>
        <v>1014.1186867105935</v>
      </c>
      <c r="F205" s="32">
        <f t="shared" si="19"/>
        <v>192315.64369772811</v>
      </c>
      <c r="G205" s="32">
        <f t="shared" si="17"/>
        <v>191301.52501101751</v>
      </c>
    </row>
    <row r="206" spans="1:7" x14ac:dyDescent="0.2">
      <c r="A206" s="45">
        <v>50222</v>
      </c>
      <c r="B206" s="46">
        <v>199</v>
      </c>
      <c r="C206" s="32">
        <f t="shared" si="18"/>
        <v>1365.094736458947</v>
      </c>
      <c r="D206" s="47">
        <f t="shared" si="15"/>
        <v>349.12528314510672</v>
      </c>
      <c r="E206" s="47">
        <f t="shared" si="16"/>
        <v>1015.9694533138403</v>
      </c>
      <c r="F206" s="32">
        <f t="shared" si="19"/>
        <v>191301.52501101751</v>
      </c>
      <c r="G206" s="32">
        <f t="shared" si="17"/>
        <v>190285.55555770366</v>
      </c>
    </row>
    <row r="207" spans="1:7" x14ac:dyDescent="0.2">
      <c r="A207" s="45">
        <v>50253</v>
      </c>
      <c r="B207" s="46">
        <v>200</v>
      </c>
      <c r="C207" s="32">
        <f t="shared" si="18"/>
        <v>1365.094736458947</v>
      </c>
      <c r="D207" s="47">
        <f t="shared" si="15"/>
        <v>347.27113889280895</v>
      </c>
      <c r="E207" s="47">
        <f t="shared" si="16"/>
        <v>1017.8235975661381</v>
      </c>
      <c r="F207" s="32">
        <f t="shared" si="19"/>
        <v>190285.55555770366</v>
      </c>
      <c r="G207" s="32">
        <f t="shared" si="17"/>
        <v>189267.73196013752</v>
      </c>
    </row>
    <row r="208" spans="1:7" x14ac:dyDescent="0.2">
      <c r="A208" s="45">
        <v>50284</v>
      </c>
      <c r="B208" s="46">
        <v>201</v>
      </c>
      <c r="C208" s="32">
        <f t="shared" si="18"/>
        <v>1365.094736458947</v>
      </c>
      <c r="D208" s="47">
        <f t="shared" si="15"/>
        <v>345.41361082725069</v>
      </c>
      <c r="E208" s="47">
        <f t="shared" si="16"/>
        <v>1019.6811256316963</v>
      </c>
      <c r="F208" s="32">
        <f t="shared" si="19"/>
        <v>189267.73196013752</v>
      </c>
      <c r="G208" s="32">
        <f t="shared" si="17"/>
        <v>188248.05083450582</v>
      </c>
    </row>
    <row r="209" spans="1:7" x14ac:dyDescent="0.2">
      <c r="A209" s="45">
        <v>50314</v>
      </c>
      <c r="B209" s="46">
        <v>202</v>
      </c>
      <c r="C209" s="32">
        <f t="shared" si="18"/>
        <v>1365.094736458947</v>
      </c>
      <c r="D209" s="47">
        <f t="shared" si="15"/>
        <v>343.55269277297282</v>
      </c>
      <c r="E209" s="47">
        <f t="shared" si="16"/>
        <v>1021.542043685974</v>
      </c>
      <c r="F209" s="32">
        <f t="shared" si="19"/>
        <v>188248.05083450582</v>
      </c>
      <c r="G209" s="32">
        <f t="shared" si="17"/>
        <v>187226.50879081985</v>
      </c>
    </row>
    <row r="210" spans="1:7" x14ac:dyDescent="0.2">
      <c r="A210" s="45">
        <v>50345</v>
      </c>
      <c r="B210" s="46">
        <v>203</v>
      </c>
      <c r="C210" s="32">
        <f t="shared" si="18"/>
        <v>1365.094736458947</v>
      </c>
      <c r="D210" s="47">
        <f t="shared" si="15"/>
        <v>341.68837854324596</v>
      </c>
      <c r="E210" s="47">
        <f t="shared" si="16"/>
        <v>1023.4063579157011</v>
      </c>
      <c r="F210" s="32">
        <f t="shared" si="19"/>
        <v>187226.50879081985</v>
      </c>
      <c r="G210" s="32">
        <f t="shared" si="17"/>
        <v>186203.10243290415</v>
      </c>
    </row>
    <row r="211" spans="1:7" x14ac:dyDescent="0.2">
      <c r="A211" s="45">
        <v>50375</v>
      </c>
      <c r="B211" s="46">
        <v>204</v>
      </c>
      <c r="C211" s="32">
        <f t="shared" si="18"/>
        <v>1365.094736458947</v>
      </c>
      <c r="D211" s="47">
        <f t="shared" si="15"/>
        <v>339.82066194004989</v>
      </c>
      <c r="E211" s="47">
        <f t="shared" si="16"/>
        <v>1025.2740745188971</v>
      </c>
      <c r="F211" s="32">
        <f t="shared" si="19"/>
        <v>186203.10243290415</v>
      </c>
      <c r="G211" s="32">
        <f t="shared" si="17"/>
        <v>185177.82835838525</v>
      </c>
    </row>
    <row r="212" spans="1:7" x14ac:dyDescent="0.2">
      <c r="A212" s="45">
        <v>50406</v>
      </c>
      <c r="B212" s="46">
        <v>205</v>
      </c>
      <c r="C212" s="32">
        <f t="shared" si="18"/>
        <v>1365.094736458947</v>
      </c>
      <c r="D212" s="47">
        <f t="shared" si="15"/>
        <v>337.94953675405282</v>
      </c>
      <c r="E212" s="47">
        <f t="shared" si="16"/>
        <v>1027.1451997048941</v>
      </c>
      <c r="F212" s="32">
        <f t="shared" si="19"/>
        <v>185177.82835838525</v>
      </c>
      <c r="G212" s="32">
        <f t="shared" si="17"/>
        <v>184150.68315868036</v>
      </c>
    </row>
    <row r="213" spans="1:7" x14ac:dyDescent="0.2">
      <c r="A213" s="45">
        <v>50437</v>
      </c>
      <c r="B213" s="46">
        <v>206</v>
      </c>
      <c r="C213" s="32">
        <f t="shared" si="18"/>
        <v>1365.094736458947</v>
      </c>
      <c r="D213" s="47">
        <f t="shared" si="15"/>
        <v>336.0749967645915</v>
      </c>
      <c r="E213" s="47">
        <f t="shared" si="16"/>
        <v>1029.0197396943556</v>
      </c>
      <c r="F213" s="32">
        <f t="shared" si="19"/>
        <v>184150.68315868036</v>
      </c>
      <c r="G213" s="32">
        <f t="shared" si="17"/>
        <v>183121.66341898599</v>
      </c>
    </row>
    <row r="214" spans="1:7" x14ac:dyDescent="0.2">
      <c r="A214" s="45">
        <v>50465</v>
      </c>
      <c r="B214" s="46">
        <v>207</v>
      </c>
      <c r="C214" s="32">
        <f t="shared" si="18"/>
        <v>1365.094736458947</v>
      </c>
      <c r="D214" s="47">
        <f t="shared" si="15"/>
        <v>334.19703573964921</v>
      </c>
      <c r="E214" s="47">
        <f t="shared" si="16"/>
        <v>1030.8977007192977</v>
      </c>
      <c r="F214" s="32">
        <f t="shared" si="19"/>
        <v>183121.66341898599</v>
      </c>
      <c r="G214" s="32">
        <f t="shared" si="17"/>
        <v>182090.76571826669</v>
      </c>
    </row>
    <row r="215" spans="1:7" x14ac:dyDescent="0.2">
      <c r="A215" s="45">
        <v>50496</v>
      </c>
      <c r="B215" s="46">
        <v>208</v>
      </c>
      <c r="C215" s="32">
        <f t="shared" si="18"/>
        <v>1365.094736458947</v>
      </c>
      <c r="D215" s="47">
        <f t="shared" si="15"/>
        <v>332.31564743583652</v>
      </c>
      <c r="E215" s="47">
        <f t="shared" si="16"/>
        <v>1032.7790890231104</v>
      </c>
      <c r="F215" s="32">
        <f t="shared" si="19"/>
        <v>182090.76571826669</v>
      </c>
      <c r="G215" s="32">
        <f t="shared" si="17"/>
        <v>181057.98662924359</v>
      </c>
    </row>
    <row r="216" spans="1:7" x14ac:dyDescent="0.2">
      <c r="A216" s="45">
        <v>50526</v>
      </c>
      <c r="B216" s="46">
        <v>209</v>
      </c>
      <c r="C216" s="32">
        <f t="shared" si="18"/>
        <v>1365.094736458947</v>
      </c>
      <c r="D216" s="47">
        <f t="shared" si="15"/>
        <v>330.43082559836927</v>
      </c>
      <c r="E216" s="47">
        <f t="shared" si="16"/>
        <v>1034.6639108605777</v>
      </c>
      <c r="F216" s="32">
        <f t="shared" si="19"/>
        <v>181057.98662924359</v>
      </c>
      <c r="G216" s="32">
        <f t="shared" si="17"/>
        <v>180023.32271838302</v>
      </c>
    </row>
    <row r="217" spans="1:7" x14ac:dyDescent="0.2">
      <c r="A217" s="45">
        <v>50557</v>
      </c>
      <c r="B217" s="46">
        <v>210</v>
      </c>
      <c r="C217" s="32">
        <f t="shared" si="18"/>
        <v>1365.094736458947</v>
      </c>
      <c r="D217" s="47">
        <f t="shared" si="15"/>
        <v>328.54256396104881</v>
      </c>
      <c r="E217" s="47">
        <f t="shared" si="16"/>
        <v>1036.5521724978983</v>
      </c>
      <c r="F217" s="32">
        <f t="shared" si="19"/>
        <v>180023.32271838302</v>
      </c>
      <c r="G217" s="32">
        <f t="shared" si="17"/>
        <v>178986.77054588511</v>
      </c>
    </row>
    <row r="218" spans="1:7" x14ac:dyDescent="0.2">
      <c r="A218" s="45">
        <v>50587</v>
      </c>
      <c r="B218" s="46">
        <v>211</v>
      </c>
      <c r="C218" s="32">
        <f t="shared" si="18"/>
        <v>1365.094736458947</v>
      </c>
      <c r="D218" s="47">
        <f t="shared" si="15"/>
        <v>326.65085624624004</v>
      </c>
      <c r="E218" s="47">
        <f t="shared" si="16"/>
        <v>1038.443880212707</v>
      </c>
      <c r="F218" s="32">
        <f t="shared" si="19"/>
        <v>178986.77054588511</v>
      </c>
      <c r="G218" s="32">
        <f t="shared" si="17"/>
        <v>177948.32666567242</v>
      </c>
    </row>
    <row r="219" spans="1:7" x14ac:dyDescent="0.2">
      <c r="A219" s="45">
        <v>50618</v>
      </c>
      <c r="B219" s="46">
        <v>212</v>
      </c>
      <c r="C219" s="32">
        <f t="shared" si="18"/>
        <v>1365.094736458947</v>
      </c>
      <c r="D219" s="47">
        <f t="shared" si="15"/>
        <v>324.75569616485183</v>
      </c>
      <c r="E219" s="47">
        <f t="shared" si="16"/>
        <v>1040.3390402940952</v>
      </c>
      <c r="F219" s="32">
        <f t="shared" si="19"/>
        <v>177948.32666567242</v>
      </c>
      <c r="G219" s="32">
        <f t="shared" si="17"/>
        <v>176907.98762537833</v>
      </c>
    </row>
    <row r="220" spans="1:7" x14ac:dyDescent="0.2">
      <c r="A220" s="45">
        <v>50649</v>
      </c>
      <c r="B220" s="46">
        <v>213</v>
      </c>
      <c r="C220" s="32">
        <f t="shared" si="18"/>
        <v>1365.094736458947</v>
      </c>
      <c r="D220" s="47">
        <f t="shared" si="15"/>
        <v>322.85707741631512</v>
      </c>
      <c r="E220" s="47">
        <f t="shared" si="16"/>
        <v>1042.2376590426318</v>
      </c>
      <c r="F220" s="32">
        <f t="shared" si="19"/>
        <v>176907.98762537833</v>
      </c>
      <c r="G220" s="32">
        <f t="shared" si="17"/>
        <v>175865.74996633569</v>
      </c>
    </row>
    <row r="221" spans="1:7" x14ac:dyDescent="0.2">
      <c r="A221" s="45">
        <v>50679</v>
      </c>
      <c r="B221" s="46">
        <v>214</v>
      </c>
      <c r="C221" s="32">
        <f t="shared" si="18"/>
        <v>1365.094736458947</v>
      </c>
      <c r="D221" s="47">
        <f t="shared" si="15"/>
        <v>320.95499368856235</v>
      </c>
      <c r="E221" s="47">
        <f t="shared" si="16"/>
        <v>1044.1397427703846</v>
      </c>
      <c r="F221" s="32">
        <f t="shared" si="19"/>
        <v>175865.74996633569</v>
      </c>
      <c r="G221" s="32">
        <f t="shared" si="17"/>
        <v>174821.61022356531</v>
      </c>
    </row>
    <row r="222" spans="1:7" x14ac:dyDescent="0.2">
      <c r="A222" s="45">
        <v>50710</v>
      </c>
      <c r="B222" s="46">
        <v>215</v>
      </c>
      <c r="C222" s="32">
        <f t="shared" si="18"/>
        <v>1365.094736458947</v>
      </c>
      <c r="D222" s="47">
        <f t="shared" si="15"/>
        <v>319.04943865800641</v>
      </c>
      <c r="E222" s="47">
        <f t="shared" si="16"/>
        <v>1046.0452978009407</v>
      </c>
      <c r="F222" s="32">
        <f t="shared" si="19"/>
        <v>174821.61022356531</v>
      </c>
      <c r="G222" s="32">
        <f t="shared" si="17"/>
        <v>173775.56492576437</v>
      </c>
    </row>
    <row r="223" spans="1:7" x14ac:dyDescent="0.2">
      <c r="A223" s="45">
        <v>50740</v>
      </c>
      <c r="B223" s="46">
        <v>216</v>
      </c>
      <c r="C223" s="32">
        <f t="shared" si="18"/>
        <v>1365.094736458947</v>
      </c>
      <c r="D223" s="47">
        <f t="shared" si="15"/>
        <v>317.14040598951971</v>
      </c>
      <c r="E223" s="47">
        <f t="shared" si="16"/>
        <v>1047.9543304694273</v>
      </c>
      <c r="F223" s="32">
        <f t="shared" si="19"/>
        <v>173775.56492576437</v>
      </c>
      <c r="G223" s="32">
        <f t="shared" si="17"/>
        <v>172727.61059529494</v>
      </c>
    </row>
    <row r="224" spans="1:7" x14ac:dyDescent="0.2">
      <c r="A224" s="45">
        <v>50771</v>
      </c>
      <c r="B224" s="46">
        <v>217</v>
      </c>
      <c r="C224" s="32">
        <f t="shared" si="18"/>
        <v>1365.094736458947</v>
      </c>
      <c r="D224" s="47">
        <f t="shared" si="15"/>
        <v>315.227889336413</v>
      </c>
      <c r="E224" s="47">
        <f t="shared" si="16"/>
        <v>1049.866847122534</v>
      </c>
      <c r="F224" s="32">
        <f t="shared" si="19"/>
        <v>172727.61059529494</v>
      </c>
      <c r="G224" s="32">
        <f t="shared" si="17"/>
        <v>171677.74374817242</v>
      </c>
    </row>
    <row r="225" spans="1:7" x14ac:dyDescent="0.2">
      <c r="A225" s="45">
        <v>50802</v>
      </c>
      <c r="B225" s="46">
        <v>218</v>
      </c>
      <c r="C225" s="32">
        <f t="shared" si="18"/>
        <v>1365.094736458947</v>
      </c>
      <c r="D225" s="47">
        <f t="shared" si="15"/>
        <v>313.3118823404144</v>
      </c>
      <c r="E225" s="47">
        <f t="shared" si="16"/>
        <v>1051.7828541185324</v>
      </c>
      <c r="F225" s="32">
        <f t="shared" si="19"/>
        <v>171677.74374817242</v>
      </c>
      <c r="G225" s="32">
        <f t="shared" si="17"/>
        <v>170625.96089405389</v>
      </c>
    </row>
    <row r="226" spans="1:7" x14ac:dyDescent="0.2">
      <c r="A226" s="45">
        <v>50830</v>
      </c>
      <c r="B226" s="46">
        <v>219</v>
      </c>
      <c r="C226" s="32">
        <f t="shared" si="18"/>
        <v>1365.094736458947</v>
      </c>
      <c r="D226" s="47">
        <f t="shared" si="15"/>
        <v>311.39237863164806</v>
      </c>
      <c r="E226" s="47">
        <f t="shared" si="16"/>
        <v>1053.702357827299</v>
      </c>
      <c r="F226" s="32">
        <f t="shared" si="19"/>
        <v>170625.96089405389</v>
      </c>
      <c r="G226" s="32">
        <f t="shared" si="17"/>
        <v>169572.25853622658</v>
      </c>
    </row>
    <row r="227" spans="1:7" x14ac:dyDescent="0.2">
      <c r="A227" s="45">
        <v>50861</v>
      </c>
      <c r="B227" s="46">
        <v>220</v>
      </c>
      <c r="C227" s="32">
        <f t="shared" si="18"/>
        <v>1365.094736458947</v>
      </c>
      <c r="D227" s="47">
        <f t="shared" si="15"/>
        <v>309.46937182861325</v>
      </c>
      <c r="E227" s="47">
        <f t="shared" si="16"/>
        <v>1055.6253646303337</v>
      </c>
      <c r="F227" s="32">
        <f t="shared" si="19"/>
        <v>169572.25853622658</v>
      </c>
      <c r="G227" s="32">
        <f t="shared" si="17"/>
        <v>168516.63317159624</v>
      </c>
    </row>
    <row r="228" spans="1:7" x14ac:dyDescent="0.2">
      <c r="A228" s="45">
        <v>50891</v>
      </c>
      <c r="B228" s="46">
        <v>221</v>
      </c>
      <c r="C228" s="32">
        <f t="shared" si="18"/>
        <v>1365.094736458947</v>
      </c>
      <c r="D228" s="47">
        <f t="shared" si="15"/>
        <v>307.54285553816288</v>
      </c>
      <c r="E228" s="47">
        <f t="shared" si="16"/>
        <v>1057.551880920784</v>
      </c>
      <c r="F228" s="32">
        <f t="shared" si="19"/>
        <v>168516.63317159624</v>
      </c>
      <c r="G228" s="32">
        <f t="shared" si="17"/>
        <v>167459.08129067547</v>
      </c>
    </row>
    <row r="229" spans="1:7" x14ac:dyDescent="0.2">
      <c r="A229" s="45">
        <v>50922</v>
      </c>
      <c r="B229" s="46">
        <v>222</v>
      </c>
      <c r="C229" s="32">
        <f t="shared" si="18"/>
        <v>1365.094736458947</v>
      </c>
      <c r="D229" s="47">
        <f t="shared" si="15"/>
        <v>305.61282335548242</v>
      </c>
      <c r="E229" s="47">
        <f t="shared" si="16"/>
        <v>1059.4819131034644</v>
      </c>
      <c r="F229" s="32">
        <f t="shared" si="19"/>
        <v>167459.08129067547</v>
      </c>
      <c r="G229" s="32">
        <f t="shared" si="17"/>
        <v>166399.59937757201</v>
      </c>
    </row>
    <row r="230" spans="1:7" x14ac:dyDescent="0.2">
      <c r="A230" s="45">
        <v>50952</v>
      </c>
      <c r="B230" s="46">
        <v>223</v>
      </c>
      <c r="C230" s="32">
        <f t="shared" si="18"/>
        <v>1365.094736458947</v>
      </c>
      <c r="D230" s="47">
        <f t="shared" si="15"/>
        <v>303.6792688640686</v>
      </c>
      <c r="E230" s="47">
        <f t="shared" si="16"/>
        <v>1061.4154675948785</v>
      </c>
      <c r="F230" s="32">
        <f t="shared" si="19"/>
        <v>166399.59937757201</v>
      </c>
      <c r="G230" s="32">
        <f t="shared" si="17"/>
        <v>165338.18390997715</v>
      </c>
    </row>
    <row r="231" spans="1:7" x14ac:dyDescent="0.2">
      <c r="A231" s="45">
        <v>50983</v>
      </c>
      <c r="B231" s="46">
        <v>224</v>
      </c>
      <c r="C231" s="32">
        <f t="shared" si="18"/>
        <v>1365.094736458947</v>
      </c>
      <c r="D231" s="47">
        <f t="shared" si="15"/>
        <v>301.74218563570798</v>
      </c>
      <c r="E231" s="47">
        <f t="shared" si="16"/>
        <v>1063.352550823239</v>
      </c>
      <c r="F231" s="32">
        <f t="shared" si="19"/>
        <v>165338.18390997715</v>
      </c>
      <c r="G231" s="32">
        <f t="shared" si="17"/>
        <v>164274.8313591539</v>
      </c>
    </row>
    <row r="232" spans="1:7" x14ac:dyDescent="0.2">
      <c r="A232" s="45">
        <v>51014</v>
      </c>
      <c r="B232" s="46">
        <v>225</v>
      </c>
      <c r="C232" s="32">
        <f t="shared" si="18"/>
        <v>1365.094736458947</v>
      </c>
      <c r="D232" s="47">
        <f t="shared" si="15"/>
        <v>299.80156723045553</v>
      </c>
      <c r="E232" s="47">
        <f t="shared" si="16"/>
        <v>1065.2931692284915</v>
      </c>
      <c r="F232" s="32">
        <f t="shared" si="19"/>
        <v>164274.8313591539</v>
      </c>
      <c r="G232" s="32">
        <f t="shared" si="17"/>
        <v>163209.5381899254</v>
      </c>
    </row>
    <row r="233" spans="1:7" x14ac:dyDescent="0.2">
      <c r="A233" s="45">
        <v>51044</v>
      </c>
      <c r="B233" s="46">
        <v>226</v>
      </c>
      <c r="C233" s="32">
        <f t="shared" si="18"/>
        <v>1365.094736458947</v>
      </c>
      <c r="D233" s="47">
        <f t="shared" si="15"/>
        <v>297.85740719661356</v>
      </c>
      <c r="E233" s="47">
        <f t="shared" si="16"/>
        <v>1067.2373292623333</v>
      </c>
      <c r="F233" s="32">
        <f t="shared" si="19"/>
        <v>163209.5381899254</v>
      </c>
      <c r="G233" s="32">
        <f t="shared" si="17"/>
        <v>162142.30086066306</v>
      </c>
    </row>
    <row r="234" spans="1:7" x14ac:dyDescent="0.2">
      <c r="A234" s="45">
        <v>51075</v>
      </c>
      <c r="B234" s="46">
        <v>227</v>
      </c>
      <c r="C234" s="32">
        <f t="shared" si="18"/>
        <v>1365.094736458947</v>
      </c>
      <c r="D234" s="47">
        <f t="shared" si="15"/>
        <v>295.90969907070979</v>
      </c>
      <c r="E234" s="47">
        <f t="shared" si="16"/>
        <v>1069.1850373882371</v>
      </c>
      <c r="F234" s="32">
        <f t="shared" si="19"/>
        <v>162142.30086066306</v>
      </c>
      <c r="G234" s="32">
        <f t="shared" si="17"/>
        <v>161073.11582327483</v>
      </c>
    </row>
    <row r="235" spans="1:7" x14ac:dyDescent="0.2">
      <c r="A235" s="45">
        <v>51105</v>
      </c>
      <c r="B235" s="46">
        <v>228</v>
      </c>
      <c r="C235" s="32">
        <f t="shared" si="18"/>
        <v>1365.094736458947</v>
      </c>
      <c r="D235" s="47">
        <f t="shared" si="15"/>
        <v>293.95843637747629</v>
      </c>
      <c r="E235" s="47">
        <f t="shared" si="16"/>
        <v>1071.1363000814706</v>
      </c>
      <c r="F235" s="32">
        <f t="shared" si="19"/>
        <v>161073.11582327483</v>
      </c>
      <c r="G235" s="32">
        <f t="shared" si="17"/>
        <v>160001.97952319335</v>
      </c>
    </row>
    <row r="236" spans="1:7" x14ac:dyDescent="0.2">
      <c r="A236" s="45">
        <v>51136</v>
      </c>
      <c r="B236" s="46">
        <v>229</v>
      </c>
      <c r="C236" s="32">
        <f t="shared" si="18"/>
        <v>1365.094736458947</v>
      </c>
      <c r="D236" s="47">
        <f t="shared" si="15"/>
        <v>292.00361262982761</v>
      </c>
      <c r="E236" s="47">
        <f t="shared" si="16"/>
        <v>1073.0911238291194</v>
      </c>
      <c r="F236" s="32">
        <f t="shared" si="19"/>
        <v>160001.97952319335</v>
      </c>
      <c r="G236" s="32">
        <f t="shared" si="17"/>
        <v>158928.88839936422</v>
      </c>
    </row>
    <row r="237" spans="1:7" x14ac:dyDescent="0.2">
      <c r="A237" s="45">
        <v>51167</v>
      </c>
      <c r="B237" s="46">
        <v>230</v>
      </c>
      <c r="C237" s="32">
        <f t="shared" si="18"/>
        <v>1365.094736458947</v>
      </c>
      <c r="D237" s="47">
        <f t="shared" si="15"/>
        <v>290.04522132883943</v>
      </c>
      <c r="E237" s="47">
        <f t="shared" si="16"/>
        <v>1075.0495151301075</v>
      </c>
      <c r="F237" s="32">
        <f t="shared" si="19"/>
        <v>158928.88839936422</v>
      </c>
      <c r="G237" s="32">
        <f t="shared" si="17"/>
        <v>157853.83888423411</v>
      </c>
    </row>
    <row r="238" spans="1:7" x14ac:dyDescent="0.2">
      <c r="A238" s="45">
        <v>51196</v>
      </c>
      <c r="B238" s="46">
        <v>231</v>
      </c>
      <c r="C238" s="32">
        <f t="shared" si="18"/>
        <v>1365.094736458947</v>
      </c>
      <c r="D238" s="47">
        <f t="shared" si="15"/>
        <v>288.08325596372703</v>
      </c>
      <c r="E238" s="47">
        <f t="shared" si="16"/>
        <v>1077.01148049522</v>
      </c>
      <c r="F238" s="32">
        <f t="shared" si="19"/>
        <v>157853.83888423411</v>
      </c>
      <c r="G238" s="32">
        <f t="shared" si="17"/>
        <v>156776.82740373889</v>
      </c>
    </row>
    <row r="239" spans="1:7" x14ac:dyDescent="0.2">
      <c r="A239" s="45">
        <v>51227</v>
      </c>
      <c r="B239" s="46">
        <v>232</v>
      </c>
      <c r="C239" s="32">
        <f t="shared" si="18"/>
        <v>1365.094736458947</v>
      </c>
      <c r="D239" s="47">
        <f t="shared" si="15"/>
        <v>286.11771001182325</v>
      </c>
      <c r="E239" s="47">
        <f t="shared" si="16"/>
        <v>1078.9770264471238</v>
      </c>
      <c r="F239" s="32">
        <f t="shared" si="19"/>
        <v>156776.82740373889</v>
      </c>
      <c r="G239" s="32">
        <f t="shared" si="17"/>
        <v>155697.85037729176</v>
      </c>
    </row>
    <row r="240" spans="1:7" x14ac:dyDescent="0.2">
      <c r="A240" s="45">
        <v>51257</v>
      </c>
      <c r="B240" s="46">
        <v>233</v>
      </c>
      <c r="C240" s="32">
        <f t="shared" si="18"/>
        <v>1365.094736458947</v>
      </c>
      <c r="D240" s="47">
        <f t="shared" si="15"/>
        <v>284.1485769385572</v>
      </c>
      <c r="E240" s="47">
        <f t="shared" si="16"/>
        <v>1080.9461595203898</v>
      </c>
      <c r="F240" s="32">
        <f t="shared" si="19"/>
        <v>155697.85037729176</v>
      </c>
      <c r="G240" s="32">
        <f t="shared" si="17"/>
        <v>154616.90421777137</v>
      </c>
    </row>
    <row r="241" spans="1:7" x14ac:dyDescent="0.2">
      <c r="A241" s="45">
        <v>51288</v>
      </c>
      <c r="B241" s="46">
        <v>234</v>
      </c>
      <c r="C241" s="32">
        <f t="shared" si="18"/>
        <v>1365.094736458947</v>
      </c>
      <c r="D241" s="47">
        <f t="shared" si="15"/>
        <v>282.17585019743257</v>
      </c>
      <c r="E241" s="47">
        <f t="shared" si="16"/>
        <v>1082.9188862615144</v>
      </c>
      <c r="F241" s="32">
        <f t="shared" si="19"/>
        <v>154616.90421777137</v>
      </c>
      <c r="G241" s="32">
        <f t="shared" si="17"/>
        <v>153533.98533150984</v>
      </c>
    </row>
    <row r="242" spans="1:7" x14ac:dyDescent="0.2">
      <c r="A242" s="45">
        <v>51318</v>
      </c>
      <c r="B242" s="46">
        <v>235</v>
      </c>
      <c r="C242" s="32">
        <f t="shared" si="18"/>
        <v>1365.094736458947</v>
      </c>
      <c r="D242" s="47">
        <f t="shared" si="15"/>
        <v>280.19952323000524</v>
      </c>
      <c r="E242" s="47">
        <f t="shared" si="16"/>
        <v>1084.8952132289417</v>
      </c>
      <c r="F242" s="32">
        <f t="shared" si="19"/>
        <v>153533.98533150984</v>
      </c>
      <c r="G242" s="32">
        <f t="shared" si="17"/>
        <v>152449.0901182809</v>
      </c>
    </row>
    <row r="243" spans="1:7" x14ac:dyDescent="0.2">
      <c r="A243" s="45">
        <v>51349</v>
      </c>
      <c r="B243" s="46">
        <v>236</v>
      </c>
      <c r="C243" s="32">
        <f t="shared" si="18"/>
        <v>1365.094736458947</v>
      </c>
      <c r="D243" s="47">
        <f t="shared" si="15"/>
        <v>278.21958946586244</v>
      </c>
      <c r="E243" s="47">
        <f t="shared" si="16"/>
        <v>1086.8751469930846</v>
      </c>
      <c r="F243" s="32">
        <f t="shared" si="19"/>
        <v>152449.0901182809</v>
      </c>
      <c r="G243" s="32">
        <f t="shared" si="17"/>
        <v>151362.21497128782</v>
      </c>
    </row>
    <row r="244" spans="1:7" x14ac:dyDescent="0.2">
      <c r="A244" s="45">
        <v>51380</v>
      </c>
      <c r="B244" s="46">
        <v>237</v>
      </c>
      <c r="C244" s="32">
        <f t="shared" si="18"/>
        <v>1365.094736458947</v>
      </c>
      <c r="D244" s="47">
        <f t="shared" si="15"/>
        <v>276.23604232260004</v>
      </c>
      <c r="E244" s="47">
        <f t="shared" si="16"/>
        <v>1088.8586941363469</v>
      </c>
      <c r="F244" s="32">
        <f t="shared" si="19"/>
        <v>151362.21497128782</v>
      </c>
      <c r="G244" s="32">
        <f t="shared" si="17"/>
        <v>150273.35627715147</v>
      </c>
    </row>
    <row r="245" spans="1:7" x14ac:dyDescent="0.2">
      <c r="A245" s="45">
        <v>51410</v>
      </c>
      <c r="B245" s="46">
        <v>238</v>
      </c>
      <c r="C245" s="32">
        <f t="shared" si="18"/>
        <v>1365.094736458947</v>
      </c>
      <c r="D245" s="47">
        <f t="shared" si="15"/>
        <v>274.24887520580126</v>
      </c>
      <c r="E245" s="47">
        <f t="shared" si="16"/>
        <v>1090.8458612531458</v>
      </c>
      <c r="F245" s="32">
        <f t="shared" si="19"/>
        <v>150273.35627715147</v>
      </c>
      <c r="G245" s="32">
        <f t="shared" si="17"/>
        <v>149182.51041589832</v>
      </c>
    </row>
    <row r="246" spans="1:7" x14ac:dyDescent="0.2">
      <c r="A246" s="45">
        <v>51441</v>
      </c>
      <c r="B246" s="46">
        <v>239</v>
      </c>
      <c r="C246" s="32">
        <f t="shared" si="18"/>
        <v>1365.094736458947</v>
      </c>
      <c r="D246" s="47">
        <f t="shared" si="15"/>
        <v>272.25808150901429</v>
      </c>
      <c r="E246" s="47">
        <f t="shared" si="16"/>
        <v>1092.8366549499328</v>
      </c>
      <c r="F246" s="32">
        <f t="shared" si="19"/>
        <v>149182.51041589832</v>
      </c>
      <c r="G246" s="32">
        <f t="shared" si="17"/>
        <v>148089.67376094838</v>
      </c>
    </row>
    <row r="247" spans="1:7" x14ac:dyDescent="0.2">
      <c r="A247" s="45">
        <v>51471</v>
      </c>
      <c r="B247" s="46">
        <v>240</v>
      </c>
      <c r="C247" s="32">
        <f t="shared" si="18"/>
        <v>1365.094736458947</v>
      </c>
      <c r="D247" s="47">
        <f t="shared" si="15"/>
        <v>270.26365461373052</v>
      </c>
      <c r="E247" s="47">
        <f t="shared" si="16"/>
        <v>1094.8310818452164</v>
      </c>
      <c r="F247" s="32">
        <f t="shared" si="19"/>
        <v>148089.67376094838</v>
      </c>
      <c r="G247" s="32">
        <f t="shared" si="17"/>
        <v>146994.84267910317</v>
      </c>
    </row>
    <row r="248" spans="1:7" x14ac:dyDescent="0.2">
      <c r="A248" s="45">
        <v>51502</v>
      </c>
      <c r="B248" s="46">
        <v>241</v>
      </c>
      <c r="C248" s="32">
        <f t="shared" si="18"/>
        <v>1365.094736458947</v>
      </c>
      <c r="D248" s="47">
        <f t="shared" si="15"/>
        <v>268.26558788936308</v>
      </c>
      <c r="E248" s="47">
        <f t="shared" si="16"/>
        <v>1096.829148569584</v>
      </c>
      <c r="F248" s="32">
        <f t="shared" si="19"/>
        <v>146994.84267910317</v>
      </c>
      <c r="G248" s="32">
        <f t="shared" si="17"/>
        <v>145898.01353053359</v>
      </c>
    </row>
    <row r="249" spans="1:7" x14ac:dyDescent="0.2">
      <c r="A249" s="45">
        <v>51533</v>
      </c>
      <c r="B249" s="46">
        <v>242</v>
      </c>
      <c r="C249" s="32">
        <f t="shared" si="18"/>
        <v>1365.094736458947</v>
      </c>
      <c r="D249" s="47">
        <f t="shared" si="15"/>
        <v>266.26387469322356</v>
      </c>
      <c r="E249" s="47">
        <f t="shared" si="16"/>
        <v>1098.8308617657233</v>
      </c>
      <c r="F249" s="32">
        <f t="shared" si="19"/>
        <v>145898.01353053359</v>
      </c>
      <c r="G249" s="32">
        <f t="shared" si="17"/>
        <v>144799.18266876787</v>
      </c>
    </row>
    <row r="250" spans="1:7" x14ac:dyDescent="0.2">
      <c r="A250" s="45">
        <v>51561</v>
      </c>
      <c r="B250" s="46">
        <v>243</v>
      </c>
      <c r="C250" s="32">
        <f t="shared" si="18"/>
        <v>1365.094736458947</v>
      </c>
      <c r="D250" s="47">
        <f t="shared" si="15"/>
        <v>264.25850837050115</v>
      </c>
      <c r="E250" s="47">
        <f t="shared" si="16"/>
        <v>1100.8362280884458</v>
      </c>
      <c r="F250" s="32">
        <f t="shared" si="19"/>
        <v>144799.18266876787</v>
      </c>
      <c r="G250" s="32">
        <f t="shared" si="17"/>
        <v>143698.34644067942</v>
      </c>
    </row>
    <row r="251" spans="1:7" x14ac:dyDescent="0.2">
      <c r="A251" s="45">
        <v>51592</v>
      </c>
      <c r="B251" s="46">
        <v>244</v>
      </c>
      <c r="C251" s="32">
        <f t="shared" si="18"/>
        <v>1365.094736458947</v>
      </c>
      <c r="D251" s="47">
        <f t="shared" si="15"/>
        <v>262.24948225423975</v>
      </c>
      <c r="E251" s="47">
        <f t="shared" si="16"/>
        <v>1102.8452542047073</v>
      </c>
      <c r="F251" s="32">
        <f t="shared" si="19"/>
        <v>143698.34644067942</v>
      </c>
      <c r="G251" s="32">
        <f t="shared" si="17"/>
        <v>142595.50118647472</v>
      </c>
    </row>
    <row r="252" spans="1:7" x14ac:dyDescent="0.2">
      <c r="A252" s="45">
        <v>51622</v>
      </c>
      <c r="B252" s="46">
        <v>245</v>
      </c>
      <c r="C252" s="32">
        <f t="shared" si="18"/>
        <v>1365.094736458947</v>
      </c>
      <c r="D252" s="47">
        <f t="shared" si="15"/>
        <v>260.23678966531617</v>
      </c>
      <c r="E252" s="47">
        <f t="shared" si="16"/>
        <v>1104.8579467936308</v>
      </c>
      <c r="F252" s="32">
        <f t="shared" si="19"/>
        <v>142595.50118647472</v>
      </c>
      <c r="G252" s="32">
        <f t="shared" si="17"/>
        <v>141490.64323968109</v>
      </c>
    </row>
    <row r="253" spans="1:7" x14ac:dyDescent="0.2">
      <c r="A253" s="45">
        <v>51653</v>
      </c>
      <c r="B253" s="46">
        <v>246</v>
      </c>
      <c r="C253" s="32">
        <f t="shared" si="18"/>
        <v>1365.094736458947</v>
      </c>
      <c r="D253" s="47">
        <f t="shared" si="15"/>
        <v>258.2204239124178</v>
      </c>
      <c r="E253" s="47">
        <f t="shared" si="16"/>
        <v>1106.8743125465292</v>
      </c>
      <c r="F253" s="32">
        <f t="shared" si="19"/>
        <v>141490.64323968109</v>
      </c>
      <c r="G253" s="32">
        <f t="shared" si="17"/>
        <v>140383.76892713454</v>
      </c>
    </row>
    <row r="254" spans="1:7" x14ac:dyDescent="0.2">
      <c r="A254" s="45">
        <v>51683</v>
      </c>
      <c r="B254" s="46">
        <v>247</v>
      </c>
      <c r="C254" s="32">
        <f t="shared" si="18"/>
        <v>1365.094736458947</v>
      </c>
      <c r="D254" s="47">
        <f t="shared" si="15"/>
        <v>256.20037829202033</v>
      </c>
      <c r="E254" s="47">
        <f t="shared" si="16"/>
        <v>1108.8943581669268</v>
      </c>
      <c r="F254" s="32">
        <f t="shared" si="19"/>
        <v>140383.76892713454</v>
      </c>
      <c r="G254" s="32">
        <f t="shared" si="17"/>
        <v>139274.87456896761</v>
      </c>
    </row>
    <row r="255" spans="1:7" x14ac:dyDescent="0.2">
      <c r="A255" s="45">
        <v>51714</v>
      </c>
      <c r="B255" s="46">
        <v>248</v>
      </c>
      <c r="C255" s="32">
        <f t="shared" si="18"/>
        <v>1365.094736458947</v>
      </c>
      <c r="D255" s="47">
        <f t="shared" si="15"/>
        <v>254.17664608836574</v>
      </c>
      <c r="E255" s="47">
        <f t="shared" si="16"/>
        <v>1110.9180903705812</v>
      </c>
      <c r="F255" s="32">
        <f t="shared" si="19"/>
        <v>139274.87456896761</v>
      </c>
      <c r="G255" s="32">
        <f t="shared" si="17"/>
        <v>138163.95647859704</v>
      </c>
    </row>
    <row r="256" spans="1:7" x14ac:dyDescent="0.2">
      <c r="A256" s="45">
        <v>51745</v>
      </c>
      <c r="B256" s="46">
        <v>249</v>
      </c>
      <c r="C256" s="32">
        <f t="shared" si="18"/>
        <v>1365.094736458947</v>
      </c>
      <c r="D256" s="47">
        <f t="shared" si="15"/>
        <v>252.14922057343941</v>
      </c>
      <c r="E256" s="47">
        <f t="shared" si="16"/>
        <v>1112.9455158855076</v>
      </c>
      <c r="F256" s="32">
        <f t="shared" si="19"/>
        <v>138163.95647859704</v>
      </c>
      <c r="G256" s="32">
        <f t="shared" si="17"/>
        <v>137051.01096271153</v>
      </c>
    </row>
    <row r="257" spans="1:7" x14ac:dyDescent="0.2">
      <c r="A257" s="45">
        <v>51775</v>
      </c>
      <c r="B257" s="46">
        <v>250</v>
      </c>
      <c r="C257" s="32">
        <f t="shared" si="18"/>
        <v>1365.094736458947</v>
      </c>
      <c r="D257" s="47">
        <f t="shared" si="15"/>
        <v>250.11809500694832</v>
      </c>
      <c r="E257" s="47">
        <f t="shared" si="16"/>
        <v>1114.9766414519986</v>
      </c>
      <c r="F257" s="32">
        <f t="shared" si="19"/>
        <v>137051.01096271153</v>
      </c>
      <c r="G257" s="32">
        <f t="shared" si="17"/>
        <v>135936.03432125953</v>
      </c>
    </row>
    <row r="258" spans="1:7" x14ac:dyDescent="0.2">
      <c r="A258" s="45">
        <v>51806</v>
      </c>
      <c r="B258" s="46">
        <v>251</v>
      </c>
      <c r="C258" s="32">
        <f t="shared" si="18"/>
        <v>1365.094736458947</v>
      </c>
      <c r="D258" s="47">
        <f t="shared" si="15"/>
        <v>248.08326263629843</v>
      </c>
      <c r="E258" s="47">
        <f t="shared" si="16"/>
        <v>1117.0114738226484</v>
      </c>
      <c r="F258" s="32">
        <f t="shared" si="19"/>
        <v>135936.03432125953</v>
      </c>
      <c r="G258" s="32">
        <f t="shared" si="17"/>
        <v>134819.02284743689</v>
      </c>
    </row>
    <row r="259" spans="1:7" x14ac:dyDescent="0.2">
      <c r="A259" s="45">
        <v>51836</v>
      </c>
      <c r="B259" s="46">
        <v>252</v>
      </c>
      <c r="C259" s="32">
        <f t="shared" si="18"/>
        <v>1365.094736458947</v>
      </c>
      <c r="D259" s="47">
        <f t="shared" si="15"/>
        <v>246.04471669657212</v>
      </c>
      <c r="E259" s="47">
        <f t="shared" si="16"/>
        <v>1119.0500197623749</v>
      </c>
      <c r="F259" s="32">
        <f t="shared" si="19"/>
        <v>134819.02284743689</v>
      </c>
      <c r="G259" s="32">
        <f t="shared" si="17"/>
        <v>133699.97282767453</v>
      </c>
    </row>
    <row r="260" spans="1:7" x14ac:dyDescent="0.2">
      <c r="A260" s="45">
        <v>51867</v>
      </c>
      <c r="B260" s="46">
        <v>253</v>
      </c>
      <c r="C260" s="32">
        <f t="shared" si="18"/>
        <v>1365.094736458947</v>
      </c>
      <c r="D260" s="47">
        <f t="shared" si="15"/>
        <v>244.00245041050576</v>
      </c>
      <c r="E260" s="47">
        <f t="shared" si="16"/>
        <v>1121.0922860484413</v>
      </c>
      <c r="F260" s="32">
        <f t="shared" si="19"/>
        <v>133699.97282767453</v>
      </c>
      <c r="G260" s="32">
        <f t="shared" si="17"/>
        <v>132578.8805416261</v>
      </c>
    </row>
    <row r="261" spans="1:7" x14ac:dyDescent="0.2">
      <c r="A261" s="45">
        <v>51898</v>
      </c>
      <c r="B261" s="46">
        <v>254</v>
      </c>
      <c r="C261" s="32">
        <f t="shared" si="18"/>
        <v>1365.094736458947</v>
      </c>
      <c r="D261" s="47">
        <f t="shared" si="15"/>
        <v>241.95645698846744</v>
      </c>
      <c r="E261" s="47">
        <f t="shared" si="16"/>
        <v>1123.1382794704796</v>
      </c>
      <c r="F261" s="32">
        <f t="shared" si="19"/>
        <v>132578.8805416261</v>
      </c>
      <c r="G261" s="32">
        <f t="shared" si="17"/>
        <v>131455.74226215563</v>
      </c>
    </row>
    <row r="262" spans="1:7" x14ac:dyDescent="0.2">
      <c r="A262" s="45">
        <v>51926</v>
      </c>
      <c r="B262" s="46">
        <v>255</v>
      </c>
      <c r="C262" s="32">
        <f t="shared" si="18"/>
        <v>1365.094736458947</v>
      </c>
      <c r="D262" s="47">
        <f t="shared" si="15"/>
        <v>239.90672962843377</v>
      </c>
      <c r="E262" s="47">
        <f t="shared" si="16"/>
        <v>1125.1880068305131</v>
      </c>
      <c r="F262" s="32">
        <f t="shared" si="19"/>
        <v>131455.74226215563</v>
      </c>
      <c r="G262" s="32">
        <f t="shared" si="17"/>
        <v>130330.55425532511</v>
      </c>
    </row>
    <row r="263" spans="1:7" x14ac:dyDescent="0.2">
      <c r="A263" s="45">
        <v>51957</v>
      </c>
      <c r="B263" s="46">
        <v>256</v>
      </c>
      <c r="C263" s="32">
        <f t="shared" si="18"/>
        <v>1365.094736458947</v>
      </c>
      <c r="D263" s="47">
        <f t="shared" si="15"/>
        <v>237.85326151596806</v>
      </c>
      <c r="E263" s="47">
        <f t="shared" si="16"/>
        <v>1127.2414749429788</v>
      </c>
      <c r="F263" s="32">
        <f t="shared" si="19"/>
        <v>130330.55425532511</v>
      </c>
      <c r="G263" s="32">
        <f t="shared" si="17"/>
        <v>129203.31278038214</v>
      </c>
    </row>
    <row r="264" spans="1:7" x14ac:dyDescent="0.2">
      <c r="A264" s="45">
        <v>51987</v>
      </c>
      <c r="B264" s="46">
        <v>257</v>
      </c>
      <c r="C264" s="32">
        <f t="shared" si="18"/>
        <v>1365.094736458947</v>
      </c>
      <c r="D264" s="47">
        <f t="shared" ref="D264:D327" si="20">-(IPMT($G$1,$B264,$G$2,$C$2))</f>
        <v>235.79604582419714</v>
      </c>
      <c r="E264" s="47">
        <f t="shared" ref="E264:E327" si="21">-(PPMT($G$1,$B264,$G$2,$C$2))</f>
        <v>1129.2986906347498</v>
      </c>
      <c r="F264" s="32">
        <f t="shared" si="19"/>
        <v>129203.31278038214</v>
      </c>
      <c r="G264" s="32">
        <f t="shared" ref="G264:G327" si="22">F264-E264</f>
        <v>128074.01408974739</v>
      </c>
    </row>
    <row r="265" spans="1:7" x14ac:dyDescent="0.2">
      <c r="A265" s="45">
        <v>52018</v>
      </c>
      <c r="B265" s="46">
        <v>258</v>
      </c>
      <c r="C265" s="32">
        <f t="shared" ref="C265:C328" si="23">C264</f>
        <v>1365.094736458947</v>
      </c>
      <c r="D265" s="47">
        <f t="shared" si="20"/>
        <v>233.73507571378869</v>
      </c>
      <c r="E265" s="47">
        <f t="shared" si="21"/>
        <v>1131.3596607451584</v>
      </c>
      <c r="F265" s="32">
        <f t="shared" ref="F265:F328" si="24">G264</f>
        <v>128074.01408974739</v>
      </c>
      <c r="G265" s="32">
        <f t="shared" si="22"/>
        <v>126942.65442900223</v>
      </c>
    </row>
    <row r="266" spans="1:7" x14ac:dyDescent="0.2">
      <c r="A266" s="45">
        <v>52048</v>
      </c>
      <c r="B266" s="46">
        <v>259</v>
      </c>
      <c r="C266" s="32">
        <f t="shared" si="23"/>
        <v>1365.094736458947</v>
      </c>
      <c r="D266" s="47">
        <f t="shared" si="20"/>
        <v>231.67034433292878</v>
      </c>
      <c r="E266" s="47">
        <f t="shared" si="21"/>
        <v>1133.4243921260181</v>
      </c>
      <c r="F266" s="32">
        <f t="shared" si="24"/>
        <v>126942.65442900223</v>
      </c>
      <c r="G266" s="32">
        <f t="shared" si="22"/>
        <v>125809.23003687621</v>
      </c>
    </row>
    <row r="267" spans="1:7" x14ac:dyDescent="0.2">
      <c r="A267" s="45">
        <v>52079</v>
      </c>
      <c r="B267" s="46">
        <v>260</v>
      </c>
      <c r="C267" s="32">
        <f t="shared" si="23"/>
        <v>1365.094736458947</v>
      </c>
      <c r="D267" s="47">
        <f t="shared" si="20"/>
        <v>229.60184481729885</v>
      </c>
      <c r="E267" s="47">
        <f t="shared" si="21"/>
        <v>1135.4928916416482</v>
      </c>
      <c r="F267" s="32">
        <f t="shared" si="24"/>
        <v>125809.23003687621</v>
      </c>
      <c r="G267" s="32">
        <f t="shared" si="22"/>
        <v>124673.73714523455</v>
      </c>
    </row>
    <row r="268" spans="1:7" x14ac:dyDescent="0.2">
      <c r="A268" s="45">
        <v>52110</v>
      </c>
      <c r="B268" s="46">
        <v>261</v>
      </c>
      <c r="C268" s="32">
        <f t="shared" si="23"/>
        <v>1365.094736458947</v>
      </c>
      <c r="D268" s="47">
        <f t="shared" si="20"/>
        <v>227.52957029005282</v>
      </c>
      <c r="E268" s="47">
        <f t="shared" si="21"/>
        <v>1137.5651661688939</v>
      </c>
      <c r="F268" s="32">
        <f t="shared" si="24"/>
        <v>124673.73714523455</v>
      </c>
      <c r="G268" s="32">
        <f t="shared" si="22"/>
        <v>123536.17197906566</v>
      </c>
    </row>
    <row r="269" spans="1:7" x14ac:dyDescent="0.2">
      <c r="A269" s="45">
        <v>52140</v>
      </c>
      <c r="B269" s="46">
        <v>262</v>
      </c>
      <c r="C269" s="32">
        <f t="shared" si="23"/>
        <v>1365.094736458947</v>
      </c>
      <c r="D269" s="47">
        <f t="shared" si="20"/>
        <v>225.45351386179456</v>
      </c>
      <c r="E269" s="47">
        <f t="shared" si="21"/>
        <v>1139.6412225971524</v>
      </c>
      <c r="F269" s="32">
        <f t="shared" si="24"/>
        <v>123536.17197906566</v>
      </c>
      <c r="G269" s="32">
        <f t="shared" si="22"/>
        <v>122396.53075646851</v>
      </c>
    </row>
    <row r="270" spans="1:7" x14ac:dyDescent="0.2">
      <c r="A270" s="45">
        <v>52171</v>
      </c>
      <c r="B270" s="46">
        <v>263</v>
      </c>
      <c r="C270" s="32">
        <f t="shared" si="23"/>
        <v>1365.094736458947</v>
      </c>
      <c r="D270" s="47">
        <f t="shared" si="20"/>
        <v>223.37366863055476</v>
      </c>
      <c r="E270" s="47">
        <f t="shared" si="21"/>
        <v>1141.7210678283921</v>
      </c>
      <c r="F270" s="32">
        <f t="shared" si="24"/>
        <v>122396.53075646851</v>
      </c>
      <c r="G270" s="32">
        <f t="shared" si="22"/>
        <v>121254.80968864012</v>
      </c>
    </row>
    <row r="271" spans="1:7" x14ac:dyDescent="0.2">
      <c r="A271" s="45">
        <v>52201</v>
      </c>
      <c r="B271" s="46">
        <v>264</v>
      </c>
      <c r="C271" s="32">
        <f t="shared" si="23"/>
        <v>1365.094736458947</v>
      </c>
      <c r="D271" s="47">
        <f t="shared" si="20"/>
        <v>221.29002768176795</v>
      </c>
      <c r="E271" s="47">
        <f t="shared" si="21"/>
        <v>1143.804708777179</v>
      </c>
      <c r="F271" s="32">
        <f t="shared" si="24"/>
        <v>121254.80968864012</v>
      </c>
      <c r="G271" s="32">
        <f t="shared" si="22"/>
        <v>120111.00497986293</v>
      </c>
    </row>
    <row r="272" spans="1:7" x14ac:dyDescent="0.2">
      <c r="A272" s="45">
        <v>52232</v>
      </c>
      <c r="B272" s="46">
        <v>265</v>
      </c>
      <c r="C272" s="32">
        <f t="shared" si="23"/>
        <v>1365.094736458947</v>
      </c>
      <c r="D272" s="47">
        <f t="shared" si="20"/>
        <v>219.20258408824961</v>
      </c>
      <c r="E272" s="47">
        <f t="shared" si="21"/>
        <v>1145.8921523706972</v>
      </c>
      <c r="F272" s="32">
        <f t="shared" si="24"/>
        <v>120111.00497986293</v>
      </c>
      <c r="G272" s="32">
        <f t="shared" si="22"/>
        <v>118965.11282749224</v>
      </c>
    </row>
    <row r="273" spans="1:7" x14ac:dyDescent="0.2">
      <c r="A273" s="45">
        <v>52263</v>
      </c>
      <c r="B273" s="46">
        <v>266</v>
      </c>
      <c r="C273" s="32">
        <f t="shared" si="23"/>
        <v>1365.094736458947</v>
      </c>
      <c r="D273" s="47">
        <f t="shared" si="20"/>
        <v>217.11133091017311</v>
      </c>
      <c r="E273" s="47">
        <f t="shared" si="21"/>
        <v>1147.983405548774</v>
      </c>
      <c r="F273" s="32">
        <f t="shared" si="24"/>
        <v>118965.11282749224</v>
      </c>
      <c r="G273" s="32">
        <f t="shared" si="22"/>
        <v>117817.12942194346</v>
      </c>
    </row>
    <row r="274" spans="1:7" x14ac:dyDescent="0.2">
      <c r="A274" s="45">
        <v>52291</v>
      </c>
      <c r="B274" s="46">
        <v>267</v>
      </c>
      <c r="C274" s="32">
        <f t="shared" si="23"/>
        <v>1365.094736458947</v>
      </c>
      <c r="D274" s="47">
        <f t="shared" si="20"/>
        <v>215.01626119504661</v>
      </c>
      <c r="E274" s="47">
        <f t="shared" si="21"/>
        <v>1150.0784752639004</v>
      </c>
      <c r="F274" s="32">
        <f t="shared" si="24"/>
        <v>117817.12942194346</v>
      </c>
      <c r="G274" s="32">
        <f t="shared" si="22"/>
        <v>116667.05094667956</v>
      </c>
    </row>
    <row r="275" spans="1:7" x14ac:dyDescent="0.2">
      <c r="A275" s="45">
        <v>52322</v>
      </c>
      <c r="B275" s="46">
        <v>268</v>
      </c>
      <c r="C275" s="32">
        <f t="shared" si="23"/>
        <v>1365.094736458947</v>
      </c>
      <c r="D275" s="47">
        <f t="shared" si="20"/>
        <v>212.91736797768996</v>
      </c>
      <c r="E275" s="47">
        <f t="shared" si="21"/>
        <v>1152.177368481257</v>
      </c>
      <c r="F275" s="32">
        <f t="shared" si="24"/>
        <v>116667.05094667956</v>
      </c>
      <c r="G275" s="32">
        <f t="shared" si="22"/>
        <v>115514.87357819831</v>
      </c>
    </row>
    <row r="276" spans="1:7" x14ac:dyDescent="0.2">
      <c r="A276" s="45">
        <v>52352</v>
      </c>
      <c r="B276" s="46">
        <v>269</v>
      </c>
      <c r="C276" s="32">
        <f t="shared" si="23"/>
        <v>1365.094736458947</v>
      </c>
      <c r="D276" s="47">
        <f t="shared" si="20"/>
        <v>210.81464428021167</v>
      </c>
      <c r="E276" s="47">
        <f t="shared" si="21"/>
        <v>1154.2800921787355</v>
      </c>
      <c r="F276" s="32">
        <f t="shared" si="24"/>
        <v>115514.87357819831</v>
      </c>
      <c r="G276" s="32">
        <f t="shared" si="22"/>
        <v>114360.59348601957</v>
      </c>
    </row>
    <row r="277" spans="1:7" x14ac:dyDescent="0.2">
      <c r="A277" s="45">
        <v>52383</v>
      </c>
      <c r="B277" s="46">
        <v>270</v>
      </c>
      <c r="C277" s="32">
        <f t="shared" si="23"/>
        <v>1365.094736458947</v>
      </c>
      <c r="D277" s="47">
        <f t="shared" si="20"/>
        <v>208.70808311198545</v>
      </c>
      <c r="E277" s="47">
        <f t="shared" si="21"/>
        <v>1156.3866533469616</v>
      </c>
      <c r="F277" s="32">
        <f t="shared" si="24"/>
        <v>114360.59348601957</v>
      </c>
      <c r="G277" s="32">
        <f t="shared" si="22"/>
        <v>113204.20683267261</v>
      </c>
    </row>
    <row r="278" spans="1:7" x14ac:dyDescent="0.2">
      <c r="A278" s="45">
        <v>52413</v>
      </c>
      <c r="B278" s="46">
        <v>271</v>
      </c>
      <c r="C278" s="32">
        <f t="shared" si="23"/>
        <v>1365.094736458947</v>
      </c>
      <c r="D278" s="47">
        <f t="shared" si="20"/>
        <v>206.59767746962729</v>
      </c>
      <c r="E278" s="47">
        <f t="shared" si="21"/>
        <v>1158.4970589893196</v>
      </c>
      <c r="F278" s="32">
        <f t="shared" si="24"/>
        <v>113204.20683267261</v>
      </c>
      <c r="G278" s="32">
        <f t="shared" si="22"/>
        <v>112045.70977368329</v>
      </c>
    </row>
    <row r="279" spans="1:7" x14ac:dyDescent="0.2">
      <c r="A279" s="45">
        <v>52444</v>
      </c>
      <c r="B279" s="46">
        <v>272</v>
      </c>
      <c r="C279" s="32">
        <f t="shared" si="23"/>
        <v>1365.094736458947</v>
      </c>
      <c r="D279" s="47">
        <f t="shared" si="20"/>
        <v>204.48342033697179</v>
      </c>
      <c r="E279" s="47">
        <f t="shared" si="21"/>
        <v>1160.6113161219753</v>
      </c>
      <c r="F279" s="32">
        <f t="shared" si="24"/>
        <v>112045.70977368329</v>
      </c>
      <c r="G279" s="32">
        <f t="shared" si="22"/>
        <v>110885.09845756133</v>
      </c>
    </row>
    <row r="280" spans="1:7" x14ac:dyDescent="0.2">
      <c r="A280" s="45">
        <v>52475</v>
      </c>
      <c r="B280" s="46">
        <v>273</v>
      </c>
      <c r="C280" s="32">
        <f t="shared" si="23"/>
        <v>1365.094736458947</v>
      </c>
      <c r="D280" s="47">
        <f t="shared" si="20"/>
        <v>202.36530468504915</v>
      </c>
      <c r="E280" s="47">
        <f t="shared" si="21"/>
        <v>1162.7294317738977</v>
      </c>
      <c r="F280" s="32">
        <f t="shared" si="24"/>
        <v>110885.09845756133</v>
      </c>
      <c r="G280" s="32">
        <f t="shared" si="22"/>
        <v>109722.36902578743</v>
      </c>
    </row>
    <row r="281" spans="1:7" x14ac:dyDescent="0.2">
      <c r="A281" s="45">
        <v>52505</v>
      </c>
      <c r="B281" s="46">
        <v>274</v>
      </c>
      <c r="C281" s="32">
        <f t="shared" si="23"/>
        <v>1365.094736458947</v>
      </c>
      <c r="D281" s="47">
        <f t="shared" si="20"/>
        <v>200.2433234720618</v>
      </c>
      <c r="E281" s="47">
        <f t="shared" si="21"/>
        <v>1164.8514129868854</v>
      </c>
      <c r="F281" s="32">
        <f t="shared" si="24"/>
        <v>109722.36902578743</v>
      </c>
      <c r="G281" s="32">
        <f t="shared" si="22"/>
        <v>108557.51761280054</v>
      </c>
    </row>
    <row r="282" spans="1:7" x14ac:dyDescent="0.2">
      <c r="A282" s="45">
        <v>52536</v>
      </c>
      <c r="B282" s="46">
        <v>275</v>
      </c>
      <c r="C282" s="32">
        <f t="shared" si="23"/>
        <v>1365.094736458947</v>
      </c>
      <c r="D282" s="47">
        <f t="shared" si="20"/>
        <v>198.11746964336072</v>
      </c>
      <c r="E282" s="47">
        <f t="shared" si="21"/>
        <v>1166.9772668155863</v>
      </c>
      <c r="F282" s="32">
        <f t="shared" si="24"/>
        <v>108557.51761280054</v>
      </c>
      <c r="G282" s="32">
        <f t="shared" si="22"/>
        <v>107390.54034598495</v>
      </c>
    </row>
    <row r="283" spans="1:7" x14ac:dyDescent="0.2">
      <c r="A283" s="45">
        <v>52566</v>
      </c>
      <c r="B283" s="46">
        <v>276</v>
      </c>
      <c r="C283" s="32">
        <f t="shared" si="23"/>
        <v>1365.094736458947</v>
      </c>
      <c r="D283" s="47">
        <f t="shared" si="20"/>
        <v>195.98773613142225</v>
      </c>
      <c r="E283" s="47">
        <f t="shared" si="21"/>
        <v>1169.1070003275249</v>
      </c>
      <c r="F283" s="32">
        <f t="shared" si="24"/>
        <v>107390.54034598495</v>
      </c>
      <c r="G283" s="32">
        <f t="shared" si="22"/>
        <v>106221.43334565742</v>
      </c>
    </row>
    <row r="284" spans="1:7" x14ac:dyDescent="0.2">
      <c r="A284" s="45">
        <v>52597</v>
      </c>
      <c r="B284" s="46">
        <v>277</v>
      </c>
      <c r="C284" s="32">
        <f t="shared" si="23"/>
        <v>1365.094736458947</v>
      </c>
      <c r="D284" s="47">
        <f t="shared" si="20"/>
        <v>193.85411585582457</v>
      </c>
      <c r="E284" s="47">
        <f t="shared" si="21"/>
        <v>1171.2406206031224</v>
      </c>
      <c r="F284" s="32">
        <f t="shared" si="24"/>
        <v>106221.43334565742</v>
      </c>
      <c r="G284" s="32">
        <f t="shared" si="22"/>
        <v>105050.19272505431</v>
      </c>
    </row>
    <row r="285" spans="1:7" x14ac:dyDescent="0.2">
      <c r="A285" s="45">
        <v>52628</v>
      </c>
      <c r="B285" s="46">
        <v>278</v>
      </c>
      <c r="C285" s="32">
        <f t="shared" si="23"/>
        <v>1365.094736458947</v>
      </c>
      <c r="D285" s="47">
        <f t="shared" si="20"/>
        <v>191.71660172322385</v>
      </c>
      <c r="E285" s="47">
        <f t="shared" si="21"/>
        <v>1173.3781347357231</v>
      </c>
      <c r="F285" s="32">
        <f t="shared" si="24"/>
        <v>105050.19272505431</v>
      </c>
      <c r="G285" s="32">
        <f t="shared" si="22"/>
        <v>103876.81459031858</v>
      </c>
    </row>
    <row r="286" spans="1:7" x14ac:dyDescent="0.2">
      <c r="A286" s="45">
        <v>52657</v>
      </c>
      <c r="B286" s="46">
        <v>279</v>
      </c>
      <c r="C286" s="32">
        <f t="shared" si="23"/>
        <v>1365.094736458947</v>
      </c>
      <c r="D286" s="47">
        <f t="shared" si="20"/>
        <v>189.57518662733116</v>
      </c>
      <c r="E286" s="47">
        <f t="shared" si="21"/>
        <v>1175.5195498316157</v>
      </c>
      <c r="F286" s="32">
        <f t="shared" si="24"/>
        <v>103876.81459031858</v>
      </c>
      <c r="G286" s="32">
        <f t="shared" si="22"/>
        <v>102701.29504048696</v>
      </c>
    </row>
    <row r="287" spans="1:7" x14ac:dyDescent="0.2">
      <c r="A287" s="45">
        <v>52688</v>
      </c>
      <c r="B287" s="46">
        <v>280</v>
      </c>
      <c r="C287" s="32">
        <f t="shared" si="23"/>
        <v>1365.094736458947</v>
      </c>
      <c r="D287" s="47">
        <f t="shared" si="20"/>
        <v>187.42986344888845</v>
      </c>
      <c r="E287" s="47">
        <f t="shared" si="21"/>
        <v>1177.6648730100585</v>
      </c>
      <c r="F287" s="32">
        <f t="shared" si="24"/>
        <v>102701.29504048696</v>
      </c>
      <c r="G287" s="32">
        <f t="shared" si="22"/>
        <v>101523.63016747691</v>
      </c>
    </row>
    <row r="288" spans="1:7" x14ac:dyDescent="0.2">
      <c r="A288" s="45">
        <v>52718</v>
      </c>
      <c r="B288" s="46">
        <v>281</v>
      </c>
      <c r="C288" s="32">
        <f t="shared" si="23"/>
        <v>1365.094736458947</v>
      </c>
      <c r="D288" s="47">
        <f t="shared" si="20"/>
        <v>185.28062505564509</v>
      </c>
      <c r="E288" s="47">
        <f t="shared" si="21"/>
        <v>1179.8141114033019</v>
      </c>
      <c r="F288" s="32">
        <f t="shared" si="24"/>
        <v>101523.63016747691</v>
      </c>
      <c r="G288" s="32">
        <f t="shared" si="22"/>
        <v>100343.8160560736</v>
      </c>
    </row>
    <row r="289" spans="1:7" x14ac:dyDescent="0.2">
      <c r="A289" s="45">
        <v>52749</v>
      </c>
      <c r="B289" s="46">
        <v>282</v>
      </c>
      <c r="C289" s="32">
        <f t="shared" si="23"/>
        <v>1365.094736458947</v>
      </c>
      <c r="D289" s="47">
        <f t="shared" si="20"/>
        <v>183.12746430233406</v>
      </c>
      <c r="E289" s="47">
        <f t="shared" si="21"/>
        <v>1181.9672721566128</v>
      </c>
      <c r="F289" s="32">
        <f t="shared" si="24"/>
        <v>100343.8160560736</v>
      </c>
      <c r="G289" s="32">
        <f t="shared" si="22"/>
        <v>99161.848783916983</v>
      </c>
    </row>
    <row r="290" spans="1:7" x14ac:dyDescent="0.2">
      <c r="A290" s="45">
        <v>52779</v>
      </c>
      <c r="B290" s="46">
        <v>283</v>
      </c>
      <c r="C290" s="32">
        <f t="shared" si="23"/>
        <v>1365.094736458947</v>
      </c>
      <c r="D290" s="47">
        <f t="shared" si="20"/>
        <v>180.97037403064829</v>
      </c>
      <c r="E290" s="47">
        <f t="shared" si="21"/>
        <v>1184.1243624282986</v>
      </c>
      <c r="F290" s="32">
        <f t="shared" si="24"/>
        <v>99161.848783916983</v>
      </c>
      <c r="G290" s="32">
        <f t="shared" si="22"/>
        <v>97977.724421488689</v>
      </c>
    </row>
    <row r="291" spans="1:7" x14ac:dyDescent="0.2">
      <c r="A291" s="45">
        <v>52810</v>
      </c>
      <c r="B291" s="46">
        <v>284</v>
      </c>
      <c r="C291" s="32">
        <f t="shared" si="23"/>
        <v>1365.094736458947</v>
      </c>
      <c r="D291" s="47">
        <f t="shared" si="20"/>
        <v>178.80934706921661</v>
      </c>
      <c r="E291" s="47">
        <f t="shared" si="21"/>
        <v>1186.2853893897302</v>
      </c>
      <c r="F291" s="32">
        <f t="shared" si="24"/>
        <v>97977.724421488689</v>
      </c>
      <c r="G291" s="32">
        <f t="shared" si="22"/>
        <v>96791.439032098962</v>
      </c>
    </row>
    <row r="292" spans="1:7" x14ac:dyDescent="0.2">
      <c r="A292" s="45">
        <v>52841</v>
      </c>
      <c r="B292" s="46">
        <v>285</v>
      </c>
      <c r="C292" s="32">
        <f t="shared" si="23"/>
        <v>1365.094736458947</v>
      </c>
      <c r="D292" s="47">
        <f t="shared" si="20"/>
        <v>176.64437623358037</v>
      </c>
      <c r="E292" s="47">
        <f t="shared" si="21"/>
        <v>1188.4503602253665</v>
      </c>
      <c r="F292" s="32">
        <f t="shared" si="24"/>
        <v>96791.439032098962</v>
      </c>
      <c r="G292" s="32">
        <f t="shared" si="22"/>
        <v>95602.988671873594</v>
      </c>
    </row>
    <row r="293" spans="1:7" x14ac:dyDescent="0.2">
      <c r="A293" s="45">
        <v>52871</v>
      </c>
      <c r="B293" s="46">
        <v>286</v>
      </c>
      <c r="C293" s="32">
        <f t="shared" si="23"/>
        <v>1365.094736458947</v>
      </c>
      <c r="D293" s="47">
        <f t="shared" si="20"/>
        <v>174.47545432616909</v>
      </c>
      <c r="E293" s="47">
        <f t="shared" si="21"/>
        <v>1190.6192821327779</v>
      </c>
      <c r="F293" s="32">
        <f t="shared" si="24"/>
        <v>95602.988671873594</v>
      </c>
      <c r="G293" s="32">
        <f t="shared" si="22"/>
        <v>94412.369389740823</v>
      </c>
    </row>
    <row r="294" spans="1:7" x14ac:dyDescent="0.2">
      <c r="A294" s="45">
        <v>52902</v>
      </c>
      <c r="B294" s="46">
        <v>287</v>
      </c>
      <c r="C294" s="32">
        <f t="shared" si="23"/>
        <v>1365.094736458947</v>
      </c>
      <c r="D294" s="47">
        <f t="shared" si="20"/>
        <v>172.30257413627672</v>
      </c>
      <c r="E294" s="47">
        <f t="shared" si="21"/>
        <v>1192.79216232267</v>
      </c>
      <c r="F294" s="32">
        <f t="shared" si="24"/>
        <v>94412.369389740823</v>
      </c>
      <c r="G294" s="32">
        <f t="shared" si="22"/>
        <v>93219.577227418151</v>
      </c>
    </row>
    <row r="295" spans="1:7" x14ac:dyDescent="0.2">
      <c r="A295" s="45">
        <v>52932</v>
      </c>
      <c r="B295" s="46">
        <v>288</v>
      </c>
      <c r="C295" s="32">
        <f t="shared" si="23"/>
        <v>1365.094736458947</v>
      </c>
      <c r="D295" s="47">
        <f t="shared" si="20"/>
        <v>170.12572844003785</v>
      </c>
      <c r="E295" s="47">
        <f t="shared" si="21"/>
        <v>1194.9690080189091</v>
      </c>
      <c r="F295" s="32">
        <f t="shared" si="24"/>
        <v>93219.577227418151</v>
      </c>
      <c r="G295" s="32">
        <f t="shared" si="22"/>
        <v>92024.608219399248</v>
      </c>
    </row>
    <row r="296" spans="1:7" x14ac:dyDescent="0.2">
      <c r="A296" s="45">
        <v>52963</v>
      </c>
      <c r="B296" s="46">
        <v>289</v>
      </c>
      <c r="C296" s="32">
        <f t="shared" si="23"/>
        <v>1365.094736458947</v>
      </c>
      <c r="D296" s="47">
        <f t="shared" si="20"/>
        <v>167.94491000040338</v>
      </c>
      <c r="E296" s="47">
        <f t="shared" si="21"/>
        <v>1197.1498264585437</v>
      </c>
      <c r="F296" s="32">
        <f t="shared" si="24"/>
        <v>92024.608219399248</v>
      </c>
      <c r="G296" s="32">
        <f t="shared" si="22"/>
        <v>90827.458392940709</v>
      </c>
    </row>
    <row r="297" spans="1:7" x14ac:dyDescent="0.2">
      <c r="A297" s="45">
        <v>52994</v>
      </c>
      <c r="B297" s="46">
        <v>290</v>
      </c>
      <c r="C297" s="32">
        <f t="shared" si="23"/>
        <v>1365.094736458947</v>
      </c>
      <c r="D297" s="47">
        <f t="shared" si="20"/>
        <v>165.76011156711652</v>
      </c>
      <c r="E297" s="47">
        <f t="shared" si="21"/>
        <v>1199.3346248918303</v>
      </c>
      <c r="F297" s="32">
        <f t="shared" si="24"/>
        <v>90827.458392940709</v>
      </c>
      <c r="G297" s="32">
        <f t="shared" si="22"/>
        <v>89628.123768048885</v>
      </c>
    </row>
    <row r="298" spans="1:7" x14ac:dyDescent="0.2">
      <c r="A298" s="45">
        <v>53022</v>
      </c>
      <c r="B298" s="46">
        <v>291</v>
      </c>
      <c r="C298" s="32">
        <f t="shared" si="23"/>
        <v>1365.094736458947</v>
      </c>
      <c r="D298" s="47">
        <f t="shared" si="20"/>
        <v>163.57132587668892</v>
      </c>
      <c r="E298" s="47">
        <f t="shared" si="21"/>
        <v>1201.5234105822581</v>
      </c>
      <c r="F298" s="32">
        <f t="shared" si="24"/>
        <v>89628.123768048885</v>
      </c>
      <c r="G298" s="32">
        <f t="shared" si="22"/>
        <v>88426.600357466625</v>
      </c>
    </row>
    <row r="299" spans="1:7" x14ac:dyDescent="0.2">
      <c r="A299" s="45">
        <v>53053</v>
      </c>
      <c r="B299" s="46">
        <v>292</v>
      </c>
      <c r="C299" s="32">
        <f t="shared" si="23"/>
        <v>1365.094736458947</v>
      </c>
      <c r="D299" s="47">
        <f t="shared" si="20"/>
        <v>161.37854565237629</v>
      </c>
      <c r="E299" s="47">
        <f t="shared" si="21"/>
        <v>1203.7161908065707</v>
      </c>
      <c r="F299" s="32">
        <f t="shared" si="24"/>
        <v>88426.600357466625</v>
      </c>
      <c r="G299" s="32">
        <f t="shared" si="22"/>
        <v>87222.884166660049</v>
      </c>
    </row>
    <row r="300" spans="1:7" x14ac:dyDescent="0.2">
      <c r="A300" s="45">
        <v>53083</v>
      </c>
      <c r="B300" s="46">
        <v>293</v>
      </c>
      <c r="C300" s="32">
        <f t="shared" si="23"/>
        <v>1365.094736458947</v>
      </c>
      <c r="D300" s="47">
        <f t="shared" si="20"/>
        <v>159.18176360415433</v>
      </c>
      <c r="E300" s="47">
        <f t="shared" si="21"/>
        <v>1205.9129728547925</v>
      </c>
      <c r="F300" s="32">
        <f t="shared" si="24"/>
        <v>87222.884166660049</v>
      </c>
      <c r="G300" s="32">
        <f t="shared" si="22"/>
        <v>86016.97119380525</v>
      </c>
    </row>
    <row r="301" spans="1:7" x14ac:dyDescent="0.2">
      <c r="A301" s="45">
        <v>53114</v>
      </c>
      <c r="B301" s="46">
        <v>294</v>
      </c>
      <c r="C301" s="32">
        <f t="shared" si="23"/>
        <v>1365.094736458947</v>
      </c>
      <c r="D301" s="47">
        <f t="shared" si="20"/>
        <v>156.98097242869432</v>
      </c>
      <c r="E301" s="47">
        <f t="shared" si="21"/>
        <v>1208.1137640302527</v>
      </c>
      <c r="F301" s="32">
        <f t="shared" si="24"/>
        <v>86016.97119380525</v>
      </c>
      <c r="G301" s="32">
        <f t="shared" si="22"/>
        <v>84808.857429775002</v>
      </c>
    </row>
    <row r="302" spans="1:7" x14ac:dyDescent="0.2">
      <c r="A302" s="45">
        <v>53144</v>
      </c>
      <c r="B302" s="46">
        <v>295</v>
      </c>
      <c r="C302" s="32">
        <f t="shared" si="23"/>
        <v>1365.094736458947</v>
      </c>
      <c r="D302" s="47">
        <f t="shared" si="20"/>
        <v>154.77616480933909</v>
      </c>
      <c r="E302" s="47">
        <f t="shared" si="21"/>
        <v>1210.318571649608</v>
      </c>
      <c r="F302" s="32">
        <f t="shared" si="24"/>
        <v>84808.857429775002</v>
      </c>
      <c r="G302" s="32">
        <f t="shared" si="22"/>
        <v>83598.538858125394</v>
      </c>
    </row>
    <row r="303" spans="1:7" x14ac:dyDescent="0.2">
      <c r="A303" s="45">
        <v>53175</v>
      </c>
      <c r="B303" s="46">
        <v>296</v>
      </c>
      <c r="C303" s="32">
        <f t="shared" si="23"/>
        <v>1365.094736458947</v>
      </c>
      <c r="D303" s="47">
        <f t="shared" si="20"/>
        <v>152.56733341607861</v>
      </c>
      <c r="E303" s="47">
        <f t="shared" si="21"/>
        <v>1212.5274030428684</v>
      </c>
      <c r="F303" s="32">
        <f t="shared" si="24"/>
        <v>83598.538858125394</v>
      </c>
      <c r="G303" s="32">
        <f t="shared" si="22"/>
        <v>82386.011455082524</v>
      </c>
    </row>
    <row r="304" spans="1:7" x14ac:dyDescent="0.2">
      <c r="A304" s="45">
        <v>53206</v>
      </c>
      <c r="B304" s="46">
        <v>297</v>
      </c>
      <c r="C304" s="32">
        <f t="shared" si="23"/>
        <v>1365.094736458947</v>
      </c>
      <c r="D304" s="47">
        <f t="shared" si="20"/>
        <v>150.35447090552535</v>
      </c>
      <c r="E304" s="47">
        <f t="shared" si="21"/>
        <v>1214.7402655534218</v>
      </c>
      <c r="F304" s="32">
        <f t="shared" si="24"/>
        <v>82386.011455082524</v>
      </c>
      <c r="G304" s="32">
        <f t="shared" si="22"/>
        <v>81171.2711895291</v>
      </c>
    </row>
    <row r="305" spans="1:7" x14ac:dyDescent="0.2">
      <c r="A305" s="45">
        <v>53236</v>
      </c>
      <c r="B305" s="46">
        <v>298</v>
      </c>
      <c r="C305" s="32">
        <f t="shared" si="23"/>
        <v>1365.094736458947</v>
      </c>
      <c r="D305" s="47">
        <f t="shared" si="20"/>
        <v>148.13756992089034</v>
      </c>
      <c r="E305" s="47">
        <f t="shared" si="21"/>
        <v>1216.9571665380565</v>
      </c>
      <c r="F305" s="32">
        <f t="shared" si="24"/>
        <v>81171.2711895291</v>
      </c>
      <c r="G305" s="32">
        <f t="shared" si="22"/>
        <v>79954.31402299105</v>
      </c>
    </row>
    <row r="306" spans="1:7" x14ac:dyDescent="0.2">
      <c r="A306" s="45">
        <v>53267</v>
      </c>
      <c r="B306" s="46">
        <v>299</v>
      </c>
      <c r="C306" s="32">
        <f t="shared" si="23"/>
        <v>1365.094736458947</v>
      </c>
      <c r="D306" s="47">
        <f t="shared" si="20"/>
        <v>145.9166230919584</v>
      </c>
      <c r="E306" s="47">
        <f t="shared" si="21"/>
        <v>1219.1781133669886</v>
      </c>
      <c r="F306" s="32">
        <f t="shared" si="24"/>
        <v>79954.31402299105</v>
      </c>
      <c r="G306" s="32">
        <f t="shared" si="22"/>
        <v>78735.135909624063</v>
      </c>
    </row>
    <row r="307" spans="1:7" x14ac:dyDescent="0.2">
      <c r="A307" s="45">
        <v>53297</v>
      </c>
      <c r="B307" s="46">
        <v>300</v>
      </c>
      <c r="C307" s="32">
        <f t="shared" si="23"/>
        <v>1365.094736458947</v>
      </c>
      <c r="D307" s="47">
        <f t="shared" si="20"/>
        <v>143.69162303506366</v>
      </c>
      <c r="E307" s="47">
        <f t="shared" si="21"/>
        <v>1221.4031134238833</v>
      </c>
      <c r="F307" s="32">
        <f t="shared" si="24"/>
        <v>78735.135909624063</v>
      </c>
      <c r="G307" s="32">
        <f t="shared" si="22"/>
        <v>77513.732796200173</v>
      </c>
    </row>
    <row r="308" spans="1:7" x14ac:dyDescent="0.2">
      <c r="A308" s="45">
        <v>53328</v>
      </c>
      <c r="B308" s="46">
        <v>301</v>
      </c>
      <c r="C308" s="32">
        <f t="shared" si="23"/>
        <v>1365.094736458947</v>
      </c>
      <c r="D308" s="47">
        <f t="shared" si="20"/>
        <v>141.46256235306504</v>
      </c>
      <c r="E308" s="47">
        <f t="shared" si="21"/>
        <v>1223.6321741058821</v>
      </c>
      <c r="F308" s="32">
        <f t="shared" si="24"/>
        <v>77513.732796200173</v>
      </c>
      <c r="G308" s="32">
        <f t="shared" si="22"/>
        <v>76290.100622094295</v>
      </c>
    </row>
    <row r="309" spans="1:7" x14ac:dyDescent="0.2">
      <c r="A309" s="45">
        <v>53359</v>
      </c>
      <c r="B309" s="46">
        <v>302</v>
      </c>
      <c r="C309" s="32">
        <f t="shared" si="23"/>
        <v>1365.094736458947</v>
      </c>
      <c r="D309" s="47">
        <f t="shared" si="20"/>
        <v>139.22943363532181</v>
      </c>
      <c r="E309" s="47">
        <f t="shared" si="21"/>
        <v>1225.8653028236251</v>
      </c>
      <c r="F309" s="32">
        <f t="shared" si="24"/>
        <v>76290.100622094295</v>
      </c>
      <c r="G309" s="32">
        <f t="shared" si="22"/>
        <v>75064.235319270665</v>
      </c>
    </row>
    <row r="310" spans="1:7" x14ac:dyDescent="0.2">
      <c r="A310" s="45">
        <v>53387</v>
      </c>
      <c r="B310" s="46">
        <v>303</v>
      </c>
      <c r="C310" s="32">
        <f t="shared" si="23"/>
        <v>1365.094736458947</v>
      </c>
      <c r="D310" s="47">
        <f t="shared" si="20"/>
        <v>136.99222945766869</v>
      </c>
      <c r="E310" s="47">
        <f t="shared" si="21"/>
        <v>1228.1025070012784</v>
      </c>
      <c r="F310" s="32">
        <f t="shared" si="24"/>
        <v>75064.235319270665</v>
      </c>
      <c r="G310" s="32">
        <f t="shared" si="22"/>
        <v>73836.132812269381</v>
      </c>
    </row>
    <row r="311" spans="1:7" x14ac:dyDescent="0.2">
      <c r="A311" s="45">
        <v>53418</v>
      </c>
      <c r="B311" s="46">
        <v>304</v>
      </c>
      <c r="C311" s="32">
        <f t="shared" si="23"/>
        <v>1365.094736458947</v>
      </c>
      <c r="D311" s="47">
        <f t="shared" si="20"/>
        <v>134.75094238239134</v>
      </c>
      <c r="E311" s="47">
        <f t="shared" si="21"/>
        <v>1230.3437940765555</v>
      </c>
      <c r="F311" s="32">
        <f t="shared" si="24"/>
        <v>73836.132812269381</v>
      </c>
      <c r="G311" s="32">
        <f t="shared" si="22"/>
        <v>72605.789018192823</v>
      </c>
    </row>
    <row r="312" spans="1:7" x14ac:dyDescent="0.2">
      <c r="A312" s="45">
        <v>53448</v>
      </c>
      <c r="B312" s="46">
        <v>305</v>
      </c>
      <c r="C312" s="32">
        <f t="shared" si="23"/>
        <v>1365.094736458947</v>
      </c>
      <c r="D312" s="47">
        <f t="shared" si="20"/>
        <v>132.50556495820166</v>
      </c>
      <c r="E312" s="47">
        <f t="shared" si="21"/>
        <v>1232.5891715007454</v>
      </c>
      <c r="F312" s="32">
        <f t="shared" si="24"/>
        <v>72605.789018192823</v>
      </c>
      <c r="G312" s="32">
        <f t="shared" si="22"/>
        <v>71373.199846692078</v>
      </c>
    </row>
    <row r="313" spans="1:7" x14ac:dyDescent="0.2">
      <c r="A313" s="45">
        <v>53479</v>
      </c>
      <c r="B313" s="46">
        <v>306</v>
      </c>
      <c r="C313" s="32">
        <f t="shared" si="23"/>
        <v>1365.094736458947</v>
      </c>
      <c r="D313" s="47">
        <f t="shared" si="20"/>
        <v>130.2560897202128</v>
      </c>
      <c r="E313" s="47">
        <f t="shared" si="21"/>
        <v>1234.8386467387343</v>
      </c>
      <c r="F313" s="32">
        <f t="shared" si="24"/>
        <v>71373.199846692078</v>
      </c>
      <c r="G313" s="32">
        <f t="shared" si="22"/>
        <v>70138.361199953346</v>
      </c>
    </row>
    <row r="314" spans="1:7" x14ac:dyDescent="0.2">
      <c r="A314" s="45">
        <v>53509</v>
      </c>
      <c r="B314" s="46">
        <v>307</v>
      </c>
      <c r="C314" s="32">
        <f t="shared" si="23"/>
        <v>1365.094736458947</v>
      </c>
      <c r="D314" s="47">
        <f t="shared" si="20"/>
        <v>128.0025091899146</v>
      </c>
      <c r="E314" s="47">
        <f t="shared" si="21"/>
        <v>1237.0922272690323</v>
      </c>
      <c r="F314" s="32">
        <f t="shared" si="24"/>
        <v>70138.361199953346</v>
      </c>
      <c r="G314" s="32">
        <f t="shared" si="22"/>
        <v>68901.268972684309</v>
      </c>
    </row>
    <row r="315" spans="1:7" x14ac:dyDescent="0.2">
      <c r="A315" s="45">
        <v>53540</v>
      </c>
      <c r="B315" s="46">
        <v>308</v>
      </c>
      <c r="C315" s="32">
        <f t="shared" si="23"/>
        <v>1365.094736458947</v>
      </c>
      <c r="D315" s="47">
        <f t="shared" si="20"/>
        <v>125.74481587514863</v>
      </c>
      <c r="E315" s="47">
        <f t="shared" si="21"/>
        <v>1239.3499205837984</v>
      </c>
      <c r="F315" s="32">
        <f t="shared" si="24"/>
        <v>68901.268972684309</v>
      </c>
      <c r="G315" s="32">
        <f t="shared" si="22"/>
        <v>67661.919052100508</v>
      </c>
    </row>
    <row r="316" spans="1:7" x14ac:dyDescent="0.2">
      <c r="A316" s="45">
        <v>53571</v>
      </c>
      <c r="B316" s="46">
        <v>309</v>
      </c>
      <c r="C316" s="32">
        <f t="shared" si="23"/>
        <v>1365.094736458947</v>
      </c>
      <c r="D316" s="47">
        <f t="shared" si="20"/>
        <v>123.48300227008319</v>
      </c>
      <c r="E316" s="47">
        <f t="shared" si="21"/>
        <v>1241.6117341888637</v>
      </c>
      <c r="F316" s="32">
        <f t="shared" si="24"/>
        <v>67661.919052100508</v>
      </c>
      <c r="G316" s="32">
        <f t="shared" si="22"/>
        <v>66420.307317911647</v>
      </c>
    </row>
    <row r="317" spans="1:7" x14ac:dyDescent="0.2">
      <c r="A317" s="45">
        <v>53601</v>
      </c>
      <c r="B317" s="46">
        <v>310</v>
      </c>
      <c r="C317" s="32">
        <f t="shared" si="23"/>
        <v>1365.094736458947</v>
      </c>
      <c r="D317" s="47">
        <f t="shared" si="20"/>
        <v>121.21706085518852</v>
      </c>
      <c r="E317" s="47">
        <f t="shared" si="21"/>
        <v>1243.8776756037585</v>
      </c>
      <c r="F317" s="32">
        <f t="shared" si="24"/>
        <v>66420.307317911647</v>
      </c>
      <c r="G317" s="32">
        <f t="shared" si="22"/>
        <v>65176.429642307892</v>
      </c>
    </row>
    <row r="318" spans="1:7" x14ac:dyDescent="0.2">
      <c r="A318" s="45">
        <v>53632</v>
      </c>
      <c r="B318" s="46">
        <v>311</v>
      </c>
      <c r="C318" s="32">
        <f t="shared" si="23"/>
        <v>1365.094736458947</v>
      </c>
      <c r="D318" s="47">
        <f t="shared" si="20"/>
        <v>118.94698409721167</v>
      </c>
      <c r="E318" s="47">
        <f t="shared" si="21"/>
        <v>1246.1477523617352</v>
      </c>
      <c r="F318" s="32">
        <f t="shared" si="24"/>
        <v>65176.429642307892</v>
      </c>
      <c r="G318" s="32">
        <f t="shared" si="22"/>
        <v>63930.281889946156</v>
      </c>
    </row>
    <row r="319" spans="1:7" x14ac:dyDescent="0.2">
      <c r="A319" s="45">
        <v>53662</v>
      </c>
      <c r="B319" s="46">
        <v>312</v>
      </c>
      <c r="C319" s="32">
        <f t="shared" si="23"/>
        <v>1365.094736458947</v>
      </c>
      <c r="D319" s="47">
        <f t="shared" si="20"/>
        <v>116.6727644491515</v>
      </c>
      <c r="E319" s="47">
        <f t="shared" si="21"/>
        <v>1248.4219720097956</v>
      </c>
      <c r="F319" s="32">
        <f t="shared" si="24"/>
        <v>63930.281889946156</v>
      </c>
      <c r="G319" s="32">
        <f t="shared" si="22"/>
        <v>62681.859917936359</v>
      </c>
    </row>
    <row r="320" spans="1:7" x14ac:dyDescent="0.2">
      <c r="A320" s="45">
        <v>53693</v>
      </c>
      <c r="B320" s="46">
        <v>313</v>
      </c>
      <c r="C320" s="32">
        <f t="shared" si="23"/>
        <v>1365.094736458947</v>
      </c>
      <c r="D320" s="47">
        <f t="shared" si="20"/>
        <v>114.39439435023363</v>
      </c>
      <c r="E320" s="47">
        <f t="shared" si="21"/>
        <v>1250.7003421087136</v>
      </c>
      <c r="F320" s="32">
        <f t="shared" si="24"/>
        <v>62681.859917936359</v>
      </c>
      <c r="G320" s="32">
        <f t="shared" si="22"/>
        <v>61431.159575827645</v>
      </c>
    </row>
    <row r="321" spans="1:7" x14ac:dyDescent="0.2">
      <c r="A321" s="45">
        <v>53724</v>
      </c>
      <c r="B321" s="46">
        <v>314</v>
      </c>
      <c r="C321" s="32">
        <f t="shared" si="23"/>
        <v>1365.094736458947</v>
      </c>
      <c r="D321" s="47">
        <f t="shared" si="20"/>
        <v>112.11186622588522</v>
      </c>
      <c r="E321" s="47">
        <f t="shared" si="21"/>
        <v>1252.9828702330617</v>
      </c>
      <c r="F321" s="32">
        <f t="shared" si="24"/>
        <v>61431.159575827645</v>
      </c>
      <c r="G321" s="32">
        <f t="shared" si="22"/>
        <v>60178.176705594582</v>
      </c>
    </row>
    <row r="322" spans="1:7" x14ac:dyDescent="0.2">
      <c r="A322" s="45">
        <v>53752</v>
      </c>
      <c r="B322" s="46">
        <v>315</v>
      </c>
      <c r="C322" s="32">
        <f t="shared" si="23"/>
        <v>1365.094736458947</v>
      </c>
      <c r="D322" s="47">
        <f t="shared" si="20"/>
        <v>109.82517248770989</v>
      </c>
      <c r="E322" s="47">
        <f t="shared" si="21"/>
        <v>1255.2695639712372</v>
      </c>
      <c r="F322" s="32">
        <f t="shared" si="24"/>
        <v>60178.176705594582</v>
      </c>
      <c r="G322" s="32">
        <f t="shared" si="22"/>
        <v>58922.907141623342</v>
      </c>
    </row>
    <row r="323" spans="1:7" x14ac:dyDescent="0.2">
      <c r="A323" s="45">
        <v>53783</v>
      </c>
      <c r="B323" s="46">
        <v>316</v>
      </c>
      <c r="C323" s="32">
        <f t="shared" si="23"/>
        <v>1365.094736458947</v>
      </c>
      <c r="D323" s="47">
        <f t="shared" si="20"/>
        <v>107.53430553346237</v>
      </c>
      <c r="E323" s="47">
        <f t="shared" si="21"/>
        <v>1257.5604309254845</v>
      </c>
      <c r="F323" s="32">
        <f t="shared" si="24"/>
        <v>58922.907141623342</v>
      </c>
      <c r="G323" s="32">
        <f t="shared" si="22"/>
        <v>57665.346710697857</v>
      </c>
    </row>
    <row r="324" spans="1:7" x14ac:dyDescent="0.2">
      <c r="A324" s="45">
        <v>53813</v>
      </c>
      <c r="B324" s="46">
        <v>317</v>
      </c>
      <c r="C324" s="32">
        <f t="shared" si="23"/>
        <v>1365.094736458947</v>
      </c>
      <c r="D324" s="47">
        <f t="shared" si="20"/>
        <v>105.23925774702337</v>
      </c>
      <c r="E324" s="47">
        <f t="shared" si="21"/>
        <v>1259.8554787119235</v>
      </c>
      <c r="F324" s="32">
        <f t="shared" si="24"/>
        <v>57665.346710697857</v>
      </c>
      <c r="G324" s="32">
        <f t="shared" si="22"/>
        <v>56405.491231985936</v>
      </c>
    </row>
    <row r="325" spans="1:7" x14ac:dyDescent="0.2">
      <c r="A325" s="45">
        <v>53844</v>
      </c>
      <c r="B325" s="46">
        <v>318</v>
      </c>
      <c r="C325" s="32">
        <f t="shared" si="23"/>
        <v>1365.094736458947</v>
      </c>
      <c r="D325" s="47">
        <f t="shared" si="20"/>
        <v>102.94002149837409</v>
      </c>
      <c r="E325" s="47">
        <f t="shared" si="21"/>
        <v>1262.1547149605728</v>
      </c>
      <c r="F325" s="32">
        <f t="shared" si="24"/>
        <v>56405.491231985936</v>
      </c>
      <c r="G325" s="32">
        <f t="shared" si="22"/>
        <v>55143.33651702536</v>
      </c>
    </row>
    <row r="326" spans="1:7" x14ac:dyDescent="0.2">
      <c r="A326" s="45">
        <v>53874</v>
      </c>
      <c r="B326" s="46">
        <v>319</v>
      </c>
      <c r="C326" s="32">
        <f t="shared" si="23"/>
        <v>1365.094736458947</v>
      </c>
      <c r="D326" s="47">
        <f t="shared" si="20"/>
        <v>100.63658914357106</v>
      </c>
      <c r="E326" s="47">
        <f t="shared" si="21"/>
        <v>1264.458147315376</v>
      </c>
      <c r="F326" s="32">
        <f t="shared" si="24"/>
        <v>55143.33651702536</v>
      </c>
      <c r="G326" s="32">
        <f t="shared" si="22"/>
        <v>53878.878369709986</v>
      </c>
    </row>
    <row r="327" spans="1:7" x14ac:dyDescent="0.2">
      <c r="A327" s="45">
        <v>53905</v>
      </c>
      <c r="B327" s="46">
        <v>320</v>
      </c>
      <c r="C327" s="32">
        <f t="shared" si="23"/>
        <v>1365.094736458947</v>
      </c>
      <c r="D327" s="47">
        <f t="shared" si="20"/>
        <v>98.328953024720491</v>
      </c>
      <c r="E327" s="47">
        <f t="shared" si="21"/>
        <v>1266.7657834342263</v>
      </c>
      <c r="F327" s="32">
        <f t="shared" si="24"/>
        <v>53878.878369709986</v>
      </c>
      <c r="G327" s="32">
        <f t="shared" si="22"/>
        <v>52612.112586275762</v>
      </c>
    </row>
    <row r="328" spans="1:7" x14ac:dyDescent="0.2">
      <c r="A328" s="45">
        <v>53936</v>
      </c>
      <c r="B328" s="46">
        <v>321</v>
      </c>
      <c r="C328" s="32">
        <f t="shared" si="23"/>
        <v>1365.094736458947</v>
      </c>
      <c r="D328" s="47">
        <f t="shared" ref="D328:D367" si="25">-(IPMT($G$1,$B328,$G$2,$C$2))</f>
        <v>96.017105469953037</v>
      </c>
      <c r="E328" s="47">
        <f t="shared" ref="E328:E367" si="26">-(PPMT($G$1,$B328,$G$2,$C$2))</f>
        <v>1269.0776309889939</v>
      </c>
      <c r="F328" s="32">
        <f t="shared" si="24"/>
        <v>52612.112586275762</v>
      </c>
      <c r="G328" s="32">
        <f t="shared" ref="G328:G391" si="27">F328-E328</f>
        <v>51343.03495528677</v>
      </c>
    </row>
    <row r="329" spans="1:7" x14ac:dyDescent="0.2">
      <c r="A329" s="45">
        <v>53966</v>
      </c>
      <c r="B329" s="46">
        <v>322</v>
      </c>
      <c r="C329" s="32">
        <f t="shared" ref="C329:C367" si="28">C328</f>
        <v>1365.094736458947</v>
      </c>
      <c r="D329" s="47">
        <f t="shared" si="25"/>
        <v>93.701038793398126</v>
      </c>
      <c r="E329" s="47">
        <f t="shared" si="26"/>
        <v>1271.3936976655489</v>
      </c>
      <c r="F329" s="32">
        <f t="shared" ref="F329:F367" si="29">G328</f>
        <v>51343.03495528677</v>
      </c>
      <c r="G329" s="32">
        <f t="shared" si="27"/>
        <v>50071.641257621224</v>
      </c>
    </row>
    <row r="330" spans="1:7" x14ac:dyDescent="0.2">
      <c r="A330" s="45">
        <v>53997</v>
      </c>
      <c r="B330" s="46">
        <v>323</v>
      </c>
      <c r="C330" s="32">
        <f t="shared" si="28"/>
        <v>1365.094736458947</v>
      </c>
      <c r="D330" s="47">
        <f t="shared" si="25"/>
        <v>91.380745295158491</v>
      </c>
      <c r="E330" s="47">
        <f t="shared" si="26"/>
        <v>1273.7139911637885</v>
      </c>
      <c r="F330" s="32">
        <f t="shared" si="29"/>
        <v>50071.641257621224</v>
      </c>
      <c r="G330" s="32">
        <f t="shared" si="27"/>
        <v>48797.927266457438</v>
      </c>
    </row>
    <row r="331" spans="1:7" x14ac:dyDescent="0.2">
      <c r="A331" s="45">
        <v>54027</v>
      </c>
      <c r="B331" s="46">
        <v>324</v>
      </c>
      <c r="C331" s="32">
        <f t="shared" si="28"/>
        <v>1365.094736458947</v>
      </c>
      <c r="D331" s="47">
        <f t="shared" si="25"/>
        <v>89.056217261284587</v>
      </c>
      <c r="E331" s="47">
        <f t="shared" si="26"/>
        <v>1276.0385191976623</v>
      </c>
      <c r="F331" s="32">
        <f t="shared" si="29"/>
        <v>48797.927266457438</v>
      </c>
      <c r="G331" s="32">
        <f t="shared" si="27"/>
        <v>47521.888747259778</v>
      </c>
    </row>
    <row r="332" spans="1:7" x14ac:dyDescent="0.2">
      <c r="A332" s="45">
        <v>54058</v>
      </c>
      <c r="B332" s="46">
        <v>325</v>
      </c>
      <c r="C332" s="32">
        <f t="shared" si="28"/>
        <v>1365.094736458947</v>
      </c>
      <c r="D332" s="47">
        <f t="shared" si="25"/>
        <v>86.727446963748861</v>
      </c>
      <c r="E332" s="47">
        <f t="shared" si="26"/>
        <v>1278.3672894951981</v>
      </c>
      <c r="F332" s="32">
        <f t="shared" si="29"/>
        <v>47521.888747259778</v>
      </c>
      <c r="G332" s="32">
        <f t="shared" si="27"/>
        <v>46243.521457764582</v>
      </c>
    </row>
    <row r="333" spans="1:7" x14ac:dyDescent="0.2">
      <c r="A333" s="45">
        <v>54089</v>
      </c>
      <c r="B333" s="46">
        <v>326</v>
      </c>
      <c r="C333" s="32">
        <f t="shared" si="28"/>
        <v>1365.094736458947</v>
      </c>
      <c r="D333" s="47">
        <f t="shared" si="25"/>
        <v>84.394426660420123</v>
      </c>
      <c r="E333" s="47">
        <f t="shared" si="26"/>
        <v>1280.7003097985269</v>
      </c>
      <c r="F333" s="32">
        <f t="shared" si="29"/>
        <v>46243.521457764582</v>
      </c>
      <c r="G333" s="32">
        <f t="shared" si="27"/>
        <v>44962.821147966053</v>
      </c>
    </row>
    <row r="334" spans="1:7" x14ac:dyDescent="0.2">
      <c r="A334" s="45">
        <v>54118</v>
      </c>
      <c r="B334" s="46">
        <v>327</v>
      </c>
      <c r="C334" s="32">
        <f t="shared" si="28"/>
        <v>1365.094736458947</v>
      </c>
      <c r="D334" s="47">
        <f t="shared" si="25"/>
        <v>82.057148595037802</v>
      </c>
      <c r="E334" s="47">
        <f t="shared" si="26"/>
        <v>1283.0375878639093</v>
      </c>
      <c r="F334" s="32">
        <f t="shared" si="29"/>
        <v>44962.821147966053</v>
      </c>
      <c r="G334" s="32">
        <f t="shared" si="27"/>
        <v>43679.783560102143</v>
      </c>
    </row>
    <row r="335" spans="1:7" x14ac:dyDescent="0.2">
      <c r="A335" s="45">
        <v>54149</v>
      </c>
      <c r="B335" s="46">
        <v>328</v>
      </c>
      <c r="C335" s="32">
        <f t="shared" si="28"/>
        <v>1365.094736458947</v>
      </c>
      <c r="D335" s="47">
        <f t="shared" si="25"/>
        <v>79.715604997186176</v>
      </c>
      <c r="E335" s="47">
        <f t="shared" si="26"/>
        <v>1285.3791314617608</v>
      </c>
      <c r="F335" s="32">
        <f t="shared" si="29"/>
        <v>43679.783560102143</v>
      </c>
      <c r="G335" s="32">
        <f t="shared" si="27"/>
        <v>42394.404428640381</v>
      </c>
    </row>
    <row r="336" spans="1:7" x14ac:dyDescent="0.2">
      <c r="A336" s="45">
        <v>54179</v>
      </c>
      <c r="B336" s="46">
        <v>329</v>
      </c>
      <c r="C336" s="32">
        <f t="shared" si="28"/>
        <v>1365.094736458947</v>
      </c>
      <c r="D336" s="47">
        <f t="shared" si="25"/>
        <v>77.369788082268457</v>
      </c>
      <c r="E336" s="47">
        <f t="shared" si="26"/>
        <v>1287.7249483766784</v>
      </c>
      <c r="F336" s="32">
        <f t="shared" si="29"/>
        <v>42394.404428640381</v>
      </c>
      <c r="G336" s="32">
        <f t="shared" si="27"/>
        <v>41106.679480263701</v>
      </c>
    </row>
    <row r="337" spans="1:7" x14ac:dyDescent="0.2">
      <c r="A337" s="45">
        <v>54210</v>
      </c>
      <c r="B337" s="46">
        <v>330</v>
      </c>
      <c r="C337" s="32">
        <f t="shared" si="28"/>
        <v>1365.094736458947</v>
      </c>
      <c r="D337" s="47">
        <f t="shared" si="25"/>
        <v>75.019690051481021</v>
      </c>
      <c r="E337" s="47">
        <f t="shared" si="26"/>
        <v>1290.0750464074661</v>
      </c>
      <c r="F337" s="32">
        <f t="shared" si="29"/>
        <v>41106.679480263701</v>
      </c>
      <c r="G337" s="32">
        <f t="shared" si="27"/>
        <v>39816.604433856235</v>
      </c>
    </row>
    <row r="338" spans="1:7" x14ac:dyDescent="0.2">
      <c r="A338" s="45">
        <v>54240</v>
      </c>
      <c r="B338" s="46">
        <v>331</v>
      </c>
      <c r="C338" s="32">
        <f t="shared" si="28"/>
        <v>1365.094736458947</v>
      </c>
      <c r="D338" s="47">
        <f t="shared" si="25"/>
        <v>72.665303091787379</v>
      </c>
      <c r="E338" s="47">
        <f t="shared" si="26"/>
        <v>1292.4294333671596</v>
      </c>
      <c r="F338" s="32">
        <f t="shared" si="29"/>
        <v>39816.604433856235</v>
      </c>
      <c r="G338" s="32">
        <f t="shared" si="27"/>
        <v>38524.175000489078</v>
      </c>
    </row>
    <row r="339" spans="1:7" x14ac:dyDescent="0.2">
      <c r="A339" s="45">
        <v>54271</v>
      </c>
      <c r="B339" s="46">
        <v>332</v>
      </c>
      <c r="C339" s="32">
        <f t="shared" si="28"/>
        <v>1365.094736458947</v>
      </c>
      <c r="D339" s="47">
        <f t="shared" si="25"/>
        <v>70.306619375892325</v>
      </c>
      <c r="E339" s="47">
        <f t="shared" si="26"/>
        <v>1294.7881170830549</v>
      </c>
      <c r="F339" s="32">
        <f t="shared" si="29"/>
        <v>38524.175000489078</v>
      </c>
      <c r="G339" s="32">
        <f t="shared" si="27"/>
        <v>37229.386883406027</v>
      </c>
    </row>
    <row r="340" spans="1:7" x14ac:dyDescent="0.2">
      <c r="A340" s="45">
        <v>54302</v>
      </c>
      <c r="B340" s="46">
        <v>333</v>
      </c>
      <c r="C340" s="32">
        <f t="shared" si="28"/>
        <v>1365.094736458947</v>
      </c>
      <c r="D340" s="47">
        <f t="shared" si="25"/>
        <v>67.943631062215758</v>
      </c>
      <c r="E340" s="47">
        <f t="shared" si="26"/>
        <v>1297.1511053967313</v>
      </c>
      <c r="F340" s="32">
        <f t="shared" si="29"/>
        <v>37229.386883406027</v>
      </c>
      <c r="G340" s="32">
        <f t="shared" si="27"/>
        <v>35932.235778009293</v>
      </c>
    </row>
    <row r="341" spans="1:7" x14ac:dyDescent="0.2">
      <c r="A341" s="45">
        <v>54332</v>
      </c>
      <c r="B341" s="46">
        <v>334</v>
      </c>
      <c r="C341" s="32">
        <f t="shared" si="28"/>
        <v>1365.094736458947</v>
      </c>
      <c r="D341" s="47">
        <f t="shared" si="25"/>
        <v>65.576330294866722</v>
      </c>
      <c r="E341" s="47">
        <f t="shared" si="26"/>
        <v>1299.5184061640803</v>
      </c>
      <c r="F341" s="32">
        <f t="shared" si="29"/>
        <v>35932.235778009293</v>
      </c>
      <c r="G341" s="32">
        <f t="shared" si="27"/>
        <v>34632.71737184521</v>
      </c>
    </row>
    <row r="342" spans="1:7" x14ac:dyDescent="0.2">
      <c r="A342" s="45">
        <v>54363</v>
      </c>
      <c r="B342" s="46">
        <v>335</v>
      </c>
      <c r="C342" s="32">
        <f t="shared" si="28"/>
        <v>1365.094736458947</v>
      </c>
      <c r="D342" s="47">
        <f t="shared" si="25"/>
        <v>63.20470920361727</v>
      </c>
      <c r="E342" s="47">
        <f t="shared" si="26"/>
        <v>1301.8900272553296</v>
      </c>
      <c r="F342" s="32">
        <f t="shared" si="29"/>
        <v>34632.71737184521</v>
      </c>
      <c r="G342" s="32">
        <f t="shared" si="27"/>
        <v>33330.827344589881</v>
      </c>
    </row>
    <row r="343" spans="1:7" x14ac:dyDescent="0.2">
      <c r="A343" s="45">
        <v>54393</v>
      </c>
      <c r="B343" s="46">
        <v>336</v>
      </c>
      <c r="C343" s="32">
        <f t="shared" si="28"/>
        <v>1365.094736458947</v>
      </c>
      <c r="D343" s="47">
        <f t="shared" si="25"/>
        <v>60.828759903876296</v>
      </c>
      <c r="E343" s="47">
        <f t="shared" si="26"/>
        <v>1304.2659765550707</v>
      </c>
      <c r="F343" s="32">
        <f t="shared" si="29"/>
        <v>33330.827344589881</v>
      </c>
      <c r="G343" s="32">
        <f t="shared" si="27"/>
        <v>32026.561368034811</v>
      </c>
    </row>
    <row r="344" spans="1:7" x14ac:dyDescent="0.2">
      <c r="A344" s="45">
        <v>54424</v>
      </c>
      <c r="B344" s="46">
        <v>337</v>
      </c>
      <c r="C344" s="32">
        <f t="shared" si="28"/>
        <v>1365.094736458947</v>
      </c>
      <c r="D344" s="47">
        <f t="shared" si="25"/>
        <v>58.448474496663295</v>
      </c>
      <c r="E344" s="47">
        <f t="shared" si="26"/>
        <v>1306.6462619622837</v>
      </c>
      <c r="F344" s="32">
        <f t="shared" si="29"/>
        <v>32026.561368034811</v>
      </c>
      <c r="G344" s="32">
        <f t="shared" si="27"/>
        <v>30719.915106072527</v>
      </c>
    </row>
    <row r="345" spans="1:7" x14ac:dyDescent="0.2">
      <c r="A345" s="45">
        <v>54455</v>
      </c>
      <c r="B345" s="46">
        <v>338</v>
      </c>
      <c r="C345" s="32">
        <f t="shared" si="28"/>
        <v>1365.094736458947</v>
      </c>
      <c r="D345" s="47">
        <f t="shared" si="25"/>
        <v>56.063845068582118</v>
      </c>
      <c r="E345" s="47">
        <f t="shared" si="26"/>
        <v>1309.0308913903648</v>
      </c>
      <c r="F345" s="32">
        <f t="shared" si="29"/>
        <v>30719.915106072527</v>
      </c>
      <c r="G345" s="32">
        <f t="shared" si="27"/>
        <v>29410.884214682163</v>
      </c>
    </row>
    <row r="346" spans="1:7" x14ac:dyDescent="0.2">
      <c r="A346" s="45">
        <v>54483</v>
      </c>
      <c r="B346" s="46">
        <v>339</v>
      </c>
      <c r="C346" s="32">
        <f t="shared" si="28"/>
        <v>1365.094736458947</v>
      </c>
      <c r="D346" s="47">
        <f t="shared" si="25"/>
        <v>53.674863691794698</v>
      </c>
      <c r="E346" s="47">
        <f t="shared" si="26"/>
        <v>1311.4198727671524</v>
      </c>
      <c r="F346" s="32">
        <f t="shared" si="29"/>
        <v>29410.884214682163</v>
      </c>
      <c r="G346" s="32">
        <f t="shared" si="27"/>
        <v>28099.464341915009</v>
      </c>
    </row>
    <row r="347" spans="1:7" x14ac:dyDescent="0.2">
      <c r="A347" s="45">
        <v>54514</v>
      </c>
      <c r="B347" s="46">
        <v>340</v>
      </c>
      <c r="C347" s="32">
        <f t="shared" si="28"/>
        <v>1365.094736458947</v>
      </c>
      <c r="D347" s="47">
        <f t="shared" si="25"/>
        <v>51.281522423994652</v>
      </c>
      <c r="E347" s="47">
        <f t="shared" si="26"/>
        <v>1313.8132140349524</v>
      </c>
      <c r="F347" s="32">
        <f t="shared" si="29"/>
        <v>28099.464341915009</v>
      </c>
      <c r="G347" s="32">
        <f t="shared" si="27"/>
        <v>26785.651127880057</v>
      </c>
    </row>
    <row r="348" spans="1:7" x14ac:dyDescent="0.2">
      <c r="A348" s="45">
        <v>54544</v>
      </c>
      <c r="B348" s="46">
        <v>341</v>
      </c>
      <c r="C348" s="32">
        <f t="shared" si="28"/>
        <v>1365.094736458947</v>
      </c>
      <c r="D348" s="47">
        <f t="shared" si="25"/>
        <v>48.883813308380873</v>
      </c>
      <c r="E348" s="47">
        <f t="shared" si="26"/>
        <v>1316.2109231505663</v>
      </c>
      <c r="F348" s="32">
        <f t="shared" si="29"/>
        <v>26785.651127880057</v>
      </c>
      <c r="G348" s="32">
        <f t="shared" si="27"/>
        <v>25469.44020472949</v>
      </c>
    </row>
    <row r="349" spans="1:7" x14ac:dyDescent="0.2">
      <c r="A349" s="45">
        <v>54575</v>
      </c>
      <c r="B349" s="46">
        <v>342</v>
      </c>
      <c r="C349" s="32">
        <f t="shared" si="28"/>
        <v>1365.094736458947</v>
      </c>
      <c r="D349" s="47">
        <f t="shared" si="25"/>
        <v>46.481728373631078</v>
      </c>
      <c r="E349" s="47">
        <f t="shared" si="26"/>
        <v>1318.6130080853156</v>
      </c>
      <c r="F349" s="32">
        <f t="shared" si="29"/>
        <v>25469.44020472949</v>
      </c>
      <c r="G349" s="32">
        <f t="shared" si="27"/>
        <v>24150.827196644175</v>
      </c>
    </row>
    <row r="350" spans="1:7" x14ac:dyDescent="0.2">
      <c r="A350" s="45">
        <v>54605</v>
      </c>
      <c r="B350" s="46">
        <v>343</v>
      </c>
      <c r="C350" s="32">
        <f t="shared" si="28"/>
        <v>1365.094736458947</v>
      </c>
      <c r="D350" s="47">
        <f t="shared" si="25"/>
        <v>44.075259633875383</v>
      </c>
      <c r="E350" s="47">
        <f t="shared" si="26"/>
        <v>1321.0194768250717</v>
      </c>
      <c r="F350" s="32">
        <f t="shared" si="29"/>
        <v>24150.827196644175</v>
      </c>
      <c r="G350" s="32">
        <f t="shared" si="27"/>
        <v>22829.807719819102</v>
      </c>
    </row>
    <row r="351" spans="1:7" x14ac:dyDescent="0.2">
      <c r="A351" s="45">
        <v>54636</v>
      </c>
      <c r="B351" s="46">
        <v>344</v>
      </c>
      <c r="C351" s="32">
        <f t="shared" si="28"/>
        <v>1365.094736458947</v>
      </c>
      <c r="D351" s="47">
        <f t="shared" si="25"/>
        <v>41.664399088669633</v>
      </c>
      <c r="E351" s="47">
        <f t="shared" si="26"/>
        <v>1323.4303373702776</v>
      </c>
      <c r="F351" s="32">
        <f t="shared" si="29"/>
        <v>22829.807719819102</v>
      </c>
      <c r="G351" s="32">
        <f t="shared" si="27"/>
        <v>21506.377382448823</v>
      </c>
    </row>
    <row r="352" spans="1:7" x14ac:dyDescent="0.2">
      <c r="A352" s="45">
        <v>54667</v>
      </c>
      <c r="B352" s="46">
        <v>345</v>
      </c>
      <c r="C352" s="32">
        <f t="shared" si="28"/>
        <v>1365.094736458947</v>
      </c>
      <c r="D352" s="47">
        <f t="shared" si="25"/>
        <v>39.24913872296888</v>
      </c>
      <c r="E352" s="47">
        <f t="shared" si="26"/>
        <v>1325.8455977359781</v>
      </c>
      <c r="F352" s="32">
        <f t="shared" si="29"/>
        <v>21506.377382448823</v>
      </c>
      <c r="G352" s="32">
        <f t="shared" si="27"/>
        <v>20180.531784712846</v>
      </c>
    </row>
    <row r="353" spans="1:7" x14ac:dyDescent="0.2">
      <c r="A353" s="45">
        <v>54697</v>
      </c>
      <c r="B353" s="46">
        <v>346</v>
      </c>
      <c r="C353" s="32">
        <f t="shared" si="28"/>
        <v>1365.094736458947</v>
      </c>
      <c r="D353" s="47">
        <f t="shared" si="25"/>
        <v>36.829470507100716</v>
      </c>
      <c r="E353" s="47">
        <f t="shared" si="26"/>
        <v>1328.2652659518462</v>
      </c>
      <c r="F353" s="32">
        <f t="shared" si="29"/>
        <v>20180.531784712846</v>
      </c>
      <c r="G353" s="32">
        <f t="shared" si="27"/>
        <v>18852.266518761</v>
      </c>
    </row>
    <row r="354" spans="1:7" x14ac:dyDescent="0.2">
      <c r="A354" s="45">
        <v>54728</v>
      </c>
      <c r="B354" s="46">
        <v>347</v>
      </c>
      <c r="C354" s="32">
        <f t="shared" si="28"/>
        <v>1365.094736458947</v>
      </c>
      <c r="D354" s="47">
        <f t="shared" si="25"/>
        <v>34.405386396738599</v>
      </c>
      <c r="E354" s="47">
        <f t="shared" si="26"/>
        <v>1330.6893500622082</v>
      </c>
      <c r="F354" s="32">
        <f t="shared" si="29"/>
        <v>18852.266518761</v>
      </c>
      <c r="G354" s="32">
        <f t="shared" si="27"/>
        <v>17521.577168698794</v>
      </c>
    </row>
    <row r="355" spans="1:7" x14ac:dyDescent="0.2">
      <c r="A355" s="45">
        <v>54758</v>
      </c>
      <c r="B355" s="46">
        <v>348</v>
      </c>
      <c r="C355" s="32">
        <f t="shared" si="28"/>
        <v>1365.094736458947</v>
      </c>
      <c r="D355" s="47">
        <f t="shared" si="25"/>
        <v>31.97687833287506</v>
      </c>
      <c r="E355" s="47">
        <f t="shared" si="26"/>
        <v>1333.117858126072</v>
      </c>
      <c r="F355" s="32">
        <f t="shared" si="29"/>
        <v>17521.577168698794</v>
      </c>
      <c r="G355" s="32">
        <f t="shared" si="27"/>
        <v>16188.459310572722</v>
      </c>
    </row>
    <row r="356" spans="1:7" x14ac:dyDescent="0.2">
      <c r="A356" s="45">
        <v>54789</v>
      </c>
      <c r="B356" s="46">
        <v>349</v>
      </c>
      <c r="C356" s="32">
        <f t="shared" si="28"/>
        <v>1365.094736458947</v>
      </c>
      <c r="D356" s="47">
        <f t="shared" si="25"/>
        <v>29.543938241794987</v>
      </c>
      <c r="E356" s="47">
        <f t="shared" si="26"/>
        <v>1335.5507982171521</v>
      </c>
      <c r="F356" s="32">
        <f t="shared" si="29"/>
        <v>16188.459310572722</v>
      </c>
      <c r="G356" s="32">
        <f t="shared" si="27"/>
        <v>14852.908512355571</v>
      </c>
    </row>
    <row r="357" spans="1:7" x14ac:dyDescent="0.2">
      <c r="A357" s="45">
        <v>54820</v>
      </c>
      <c r="B357" s="46">
        <v>350</v>
      </c>
      <c r="C357" s="32">
        <f t="shared" si="28"/>
        <v>1365.094736458947</v>
      </c>
      <c r="D357" s="47">
        <f t="shared" si="25"/>
        <v>27.106558035048682</v>
      </c>
      <c r="E357" s="47">
        <f t="shared" si="26"/>
        <v>1337.9881784238983</v>
      </c>
      <c r="F357" s="32">
        <f t="shared" si="29"/>
        <v>14852.908512355571</v>
      </c>
      <c r="G357" s="32">
        <f t="shared" si="27"/>
        <v>13514.920333931672</v>
      </c>
    </row>
    <row r="358" spans="1:7" x14ac:dyDescent="0.2">
      <c r="A358" s="45">
        <v>54848</v>
      </c>
      <c r="B358" s="46">
        <v>351</v>
      </c>
      <c r="C358" s="32">
        <f t="shared" si="28"/>
        <v>1365.094736458947</v>
      </c>
      <c r="D358" s="47">
        <f t="shared" si="25"/>
        <v>24.664729609425066</v>
      </c>
      <c r="E358" s="47">
        <f t="shared" si="26"/>
        <v>1340.4300068495218</v>
      </c>
      <c r="F358" s="32">
        <f t="shared" si="29"/>
        <v>13514.920333931672</v>
      </c>
      <c r="G358" s="32">
        <f t="shared" si="27"/>
        <v>12174.490327082151</v>
      </c>
    </row>
    <row r="359" spans="1:7" x14ac:dyDescent="0.2">
      <c r="A359" s="45">
        <v>54879</v>
      </c>
      <c r="B359" s="46">
        <v>352</v>
      </c>
      <c r="C359" s="32">
        <f t="shared" si="28"/>
        <v>1365.094736458947</v>
      </c>
      <c r="D359" s="47">
        <f t="shared" si="25"/>
        <v>22.21844484692469</v>
      </c>
      <c r="E359" s="47">
        <f t="shared" si="26"/>
        <v>1342.8762916120224</v>
      </c>
      <c r="F359" s="32">
        <f t="shared" si="29"/>
        <v>12174.490327082151</v>
      </c>
      <c r="G359" s="32">
        <f t="shared" si="27"/>
        <v>10831.614035470127</v>
      </c>
    </row>
    <row r="360" spans="1:7" x14ac:dyDescent="0.2">
      <c r="A360" s="45">
        <v>54909</v>
      </c>
      <c r="B360" s="46">
        <v>353</v>
      </c>
      <c r="C360" s="32">
        <f t="shared" si="28"/>
        <v>1365.094736458947</v>
      </c>
      <c r="D360" s="47">
        <f t="shared" si="25"/>
        <v>19.767695614732752</v>
      </c>
      <c r="E360" s="47">
        <f t="shared" si="26"/>
        <v>1345.3270408442143</v>
      </c>
      <c r="F360" s="32">
        <f t="shared" si="29"/>
        <v>10831.614035470127</v>
      </c>
      <c r="G360" s="32">
        <f t="shared" si="27"/>
        <v>9486.2869946259125</v>
      </c>
    </row>
    <row r="361" spans="1:7" x14ac:dyDescent="0.2">
      <c r="A361" s="45">
        <v>54940</v>
      </c>
      <c r="B361" s="46">
        <v>354</v>
      </c>
      <c r="C361" s="32">
        <f t="shared" si="28"/>
        <v>1365.094736458947</v>
      </c>
      <c r="D361" s="47">
        <f t="shared" si="25"/>
        <v>17.31247376519206</v>
      </c>
      <c r="E361" s="47">
        <f t="shared" si="26"/>
        <v>1347.7822626937548</v>
      </c>
      <c r="F361" s="32">
        <f t="shared" si="29"/>
        <v>9486.2869946259125</v>
      </c>
      <c r="G361" s="32">
        <f t="shared" si="27"/>
        <v>8138.5047319321575</v>
      </c>
    </row>
    <row r="362" spans="1:7" x14ac:dyDescent="0.2">
      <c r="A362" s="45">
        <v>54970</v>
      </c>
      <c r="B362" s="46">
        <v>355</v>
      </c>
      <c r="C362" s="32">
        <f t="shared" si="28"/>
        <v>1365.094736458947</v>
      </c>
      <c r="D362" s="47">
        <f t="shared" si="25"/>
        <v>14.852771135775956</v>
      </c>
      <c r="E362" s="47">
        <f t="shared" si="26"/>
        <v>1350.2419653231709</v>
      </c>
      <c r="F362" s="32">
        <f t="shared" si="29"/>
        <v>8138.5047319321575</v>
      </c>
      <c r="G362" s="32">
        <f t="shared" si="27"/>
        <v>6788.2627666089866</v>
      </c>
    </row>
    <row r="363" spans="1:7" x14ac:dyDescent="0.2">
      <c r="A363" s="45">
        <v>55001</v>
      </c>
      <c r="B363" s="46">
        <v>356</v>
      </c>
      <c r="C363" s="32">
        <f t="shared" si="28"/>
        <v>1365.094736458947</v>
      </c>
      <c r="D363" s="47">
        <f t="shared" si="25"/>
        <v>12.388579549061166</v>
      </c>
      <c r="E363" s="47">
        <f t="shared" si="26"/>
        <v>1352.7061569098857</v>
      </c>
      <c r="F363" s="32">
        <f t="shared" si="29"/>
        <v>6788.2627666089866</v>
      </c>
      <c r="G363" s="32">
        <f t="shared" si="27"/>
        <v>5435.5566096991006</v>
      </c>
    </row>
    <row r="364" spans="1:7" x14ac:dyDescent="0.2">
      <c r="A364" s="45">
        <v>55032</v>
      </c>
      <c r="B364" s="46">
        <v>357</v>
      </c>
      <c r="C364" s="32">
        <f t="shared" si="28"/>
        <v>1365.094736458947</v>
      </c>
      <c r="D364" s="47">
        <f t="shared" si="25"/>
        <v>9.9198908127006273</v>
      </c>
      <c r="E364" s="47">
        <f t="shared" si="26"/>
        <v>1355.1748456462462</v>
      </c>
      <c r="F364" s="32">
        <f t="shared" si="29"/>
        <v>5435.5566096991006</v>
      </c>
      <c r="G364" s="32">
        <f t="shared" si="27"/>
        <v>4080.3817640528541</v>
      </c>
    </row>
    <row r="365" spans="1:7" x14ac:dyDescent="0.2">
      <c r="A365" s="45">
        <v>55062</v>
      </c>
      <c r="B365" s="46">
        <v>358</v>
      </c>
      <c r="C365" s="32">
        <f t="shared" si="28"/>
        <v>1365.094736458947</v>
      </c>
      <c r="D365" s="47">
        <f t="shared" si="25"/>
        <v>7.446696719396229</v>
      </c>
      <c r="E365" s="47">
        <f t="shared" si="26"/>
        <v>1357.6480397395505</v>
      </c>
      <c r="F365" s="32">
        <f t="shared" si="29"/>
        <v>4080.3817640528541</v>
      </c>
      <c r="G365" s="32">
        <f t="shared" si="27"/>
        <v>2722.7337243133034</v>
      </c>
    </row>
    <row r="366" spans="1:7" x14ac:dyDescent="0.2">
      <c r="A366" s="45">
        <v>55093</v>
      </c>
      <c r="B366" s="46">
        <v>359</v>
      </c>
      <c r="C366" s="32">
        <f t="shared" si="28"/>
        <v>1365.094736458947</v>
      </c>
      <c r="D366" s="47">
        <f t="shared" si="25"/>
        <v>4.968989046871549</v>
      </c>
      <c r="E366" s="47">
        <f t="shared" si="26"/>
        <v>1360.1257474120753</v>
      </c>
      <c r="F366" s="32">
        <f t="shared" si="29"/>
        <v>2722.7337243133034</v>
      </c>
      <c r="G366" s="32">
        <f t="shared" si="27"/>
        <v>1362.6079769012281</v>
      </c>
    </row>
    <row r="367" spans="1:7" x14ac:dyDescent="0.2">
      <c r="A367" s="45">
        <v>55123</v>
      </c>
      <c r="B367" s="46">
        <v>360</v>
      </c>
      <c r="C367" s="32">
        <f t="shared" si="28"/>
        <v>1365.094736458947</v>
      </c>
      <c r="D367" s="47">
        <f t="shared" si="25"/>
        <v>2.4867595578445112</v>
      </c>
      <c r="E367" s="47">
        <f t="shared" si="26"/>
        <v>1362.6079769011023</v>
      </c>
      <c r="F367" s="32">
        <f t="shared" si="29"/>
        <v>1362.6079769012281</v>
      </c>
      <c r="G367" s="32">
        <f t="shared" si="27"/>
        <v>1.2573764252010733E-10</v>
      </c>
    </row>
    <row r="368" spans="1:7" x14ac:dyDescent="0.2">
      <c r="C368" s="4"/>
      <c r="D368" s="7"/>
      <c r="E368" s="7"/>
      <c r="F368" s="4"/>
      <c r="G368" s="4"/>
    </row>
    <row r="369" spans="1:7" x14ac:dyDescent="0.2">
      <c r="A369" s="48" t="s">
        <v>43</v>
      </c>
      <c r="B369" s="49">
        <f>B367</f>
        <v>360</v>
      </c>
      <c r="C369" s="44">
        <f>SUM(C8:C367)</f>
        <v>491434.10512522346</v>
      </c>
      <c r="D369" s="44">
        <f t="shared" ref="D369:E369" si="30">SUM(D8:D367)</f>
        <v>131434.10512522078</v>
      </c>
      <c r="E369" s="44">
        <f t="shared" si="30"/>
        <v>360000.00000000017</v>
      </c>
      <c r="F369" s="4"/>
      <c r="G369" s="4"/>
    </row>
    <row r="370" spans="1:7" x14ac:dyDescent="0.2">
      <c r="A370" s="50"/>
      <c r="B370" s="51"/>
      <c r="C370" s="43" t="s">
        <v>43</v>
      </c>
      <c r="D370" s="43" t="s">
        <v>10</v>
      </c>
      <c r="E370" s="43" t="s">
        <v>44</v>
      </c>
    </row>
  </sheetData>
  <mergeCells count="2">
    <mergeCell ref="G4:G5"/>
    <mergeCell ref="F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2E31-9369-7846-BF2A-6AFEE107B873}">
  <dimension ref="A1:G41"/>
  <sheetViews>
    <sheetView showGridLines="0" topLeftCell="A6" workbookViewId="0">
      <selection activeCell="G38" sqref="G38"/>
    </sheetView>
  </sheetViews>
  <sheetFormatPr baseColWidth="10" defaultRowHeight="15" x14ac:dyDescent="0.2"/>
  <cols>
    <col min="1" max="1" width="16" bestFit="1" customWidth="1"/>
    <col min="2" max="2" width="12.1640625" bestFit="1" customWidth="1"/>
    <col min="3" max="5" width="11.6640625" bestFit="1" customWidth="1"/>
    <col min="6" max="6" width="14.1640625" bestFit="1" customWidth="1"/>
    <col min="7" max="7" width="12.1640625" bestFit="1" customWidth="1"/>
  </cols>
  <sheetData>
    <row r="1" spans="1:7" x14ac:dyDescent="0.2">
      <c r="B1" s="75" t="s">
        <v>0</v>
      </c>
      <c r="C1" s="75"/>
    </row>
    <row r="3" spans="1:7" x14ac:dyDescent="0.2">
      <c r="A3" s="28" t="s">
        <v>2</v>
      </c>
      <c r="B3" s="25">
        <v>360000</v>
      </c>
      <c r="C3" t="s">
        <v>97</v>
      </c>
      <c r="F3" s="24" t="s">
        <v>100</v>
      </c>
      <c r="G3" s="42">
        <f>-(PMT(B4,B5,B3))</f>
        <v>16496.939937148607</v>
      </c>
    </row>
    <row r="4" spans="1:7" x14ac:dyDescent="0.2">
      <c r="A4" s="28" t="s">
        <v>4</v>
      </c>
      <c r="B4" s="26">
        <v>2.1899999999999999E-2</v>
      </c>
      <c r="C4" t="s">
        <v>98</v>
      </c>
      <c r="G4" t="s">
        <v>101</v>
      </c>
    </row>
    <row r="5" spans="1:7" x14ac:dyDescent="0.2">
      <c r="A5" s="28" t="s">
        <v>5</v>
      </c>
      <c r="B5" s="27">
        <v>30</v>
      </c>
      <c r="C5" t="s">
        <v>99</v>
      </c>
    </row>
    <row r="6" spans="1:7" x14ac:dyDescent="0.2">
      <c r="A6" s="28" t="s">
        <v>6</v>
      </c>
      <c r="B6" s="27" t="s">
        <v>7</v>
      </c>
    </row>
    <row r="7" spans="1:7" ht="16" thickBot="1" x14ac:dyDescent="0.25"/>
    <row r="8" spans="1:7" ht="16" thickBot="1" x14ac:dyDescent="0.25">
      <c r="A8" s="39" t="s">
        <v>8</v>
      </c>
      <c r="B8" s="40" t="s">
        <v>8</v>
      </c>
      <c r="C8" s="40" t="s">
        <v>9</v>
      </c>
      <c r="D8" s="40" t="s">
        <v>10</v>
      </c>
      <c r="E8" s="40" t="s">
        <v>2</v>
      </c>
      <c r="F8" s="40" t="s">
        <v>11</v>
      </c>
      <c r="G8" s="41" t="s">
        <v>12</v>
      </c>
    </row>
    <row r="9" spans="1:7" ht="16" thickTop="1" x14ac:dyDescent="0.2">
      <c r="A9" s="35" t="s">
        <v>13</v>
      </c>
      <c r="B9" s="36">
        <v>1</v>
      </c>
      <c r="C9" s="37">
        <f t="shared" ref="C9:C38" si="0">$G$3</f>
        <v>16496.939937148607</v>
      </c>
      <c r="D9" s="37">
        <f t="shared" ref="D9:D38" si="1">-(IPMT($B$4,B9,$B$5,$B$3))</f>
        <v>7884</v>
      </c>
      <c r="E9" s="37">
        <f t="shared" ref="E9:E38" si="2">-(PPMT($B$4,B9,$B$5,$B$3))</f>
        <v>8612.939937148607</v>
      </c>
      <c r="F9" s="38">
        <f>B3</f>
        <v>360000</v>
      </c>
      <c r="G9" s="38">
        <f t="shared" ref="G9:G38" si="3">F9-E9</f>
        <v>351387.06006285141</v>
      </c>
    </row>
    <row r="10" spans="1:7" x14ac:dyDescent="0.2">
      <c r="A10" s="23" t="s">
        <v>14</v>
      </c>
      <c r="B10" s="23">
        <v>2</v>
      </c>
      <c r="C10" s="32">
        <f t="shared" si="0"/>
        <v>16496.939937148607</v>
      </c>
      <c r="D10" s="32">
        <f t="shared" si="1"/>
        <v>7695.3766153764454</v>
      </c>
      <c r="E10" s="32">
        <f t="shared" si="2"/>
        <v>8801.5633217721625</v>
      </c>
      <c r="F10" s="33">
        <f t="shared" ref="F10:F38" si="4">G9</f>
        <v>351387.06006285141</v>
      </c>
      <c r="G10" s="33">
        <f t="shared" si="3"/>
        <v>342585.49674107926</v>
      </c>
    </row>
    <row r="11" spans="1:7" x14ac:dyDescent="0.2">
      <c r="A11" s="34" t="s">
        <v>15</v>
      </c>
      <c r="B11" s="23">
        <v>3</v>
      </c>
      <c r="C11" s="32">
        <f t="shared" si="0"/>
        <v>16496.939937148607</v>
      </c>
      <c r="D11" s="32">
        <f t="shared" si="1"/>
        <v>7502.6223786296359</v>
      </c>
      <c r="E11" s="32">
        <f t="shared" si="2"/>
        <v>8994.3175585189729</v>
      </c>
      <c r="F11" s="33">
        <f t="shared" si="4"/>
        <v>342585.49674107926</v>
      </c>
      <c r="G11" s="33">
        <f t="shared" si="3"/>
        <v>333591.1791825603</v>
      </c>
    </row>
    <row r="12" spans="1:7" x14ac:dyDescent="0.2">
      <c r="A12" s="23" t="s">
        <v>16</v>
      </c>
      <c r="B12" s="23">
        <v>4</v>
      </c>
      <c r="C12" s="32">
        <f t="shared" si="0"/>
        <v>16496.939937148607</v>
      </c>
      <c r="D12" s="32">
        <f t="shared" si="1"/>
        <v>7305.6468240980676</v>
      </c>
      <c r="E12" s="32">
        <f t="shared" si="2"/>
        <v>9191.2931130505385</v>
      </c>
      <c r="F12" s="33">
        <f t="shared" si="4"/>
        <v>333591.1791825603</v>
      </c>
      <c r="G12" s="33">
        <f t="shared" si="3"/>
        <v>324399.88606950978</v>
      </c>
    </row>
    <row r="13" spans="1:7" x14ac:dyDescent="0.2">
      <c r="A13" s="34" t="s">
        <v>17</v>
      </c>
      <c r="B13" s="23">
        <v>5</v>
      </c>
      <c r="C13" s="32">
        <f t="shared" si="0"/>
        <v>16496.939937148607</v>
      </c>
      <c r="D13" s="32">
        <f t="shared" si="1"/>
        <v>7104.3575049222627</v>
      </c>
      <c r="E13" s="32">
        <f t="shared" si="2"/>
        <v>9392.5824322263452</v>
      </c>
      <c r="F13" s="33">
        <f t="shared" si="4"/>
        <v>324399.88606950978</v>
      </c>
      <c r="G13" s="33">
        <f t="shared" si="3"/>
        <v>315007.30363728345</v>
      </c>
    </row>
    <row r="14" spans="1:7" x14ac:dyDescent="0.2">
      <c r="A14" s="23" t="s">
        <v>18</v>
      </c>
      <c r="B14" s="23">
        <v>6</v>
      </c>
      <c r="C14" s="32">
        <f t="shared" si="0"/>
        <v>16496.939937148607</v>
      </c>
      <c r="D14" s="32">
        <f t="shared" si="1"/>
        <v>6898.6599496565059</v>
      </c>
      <c r="E14" s="32">
        <f t="shared" si="2"/>
        <v>9598.279987492102</v>
      </c>
      <c r="F14" s="33">
        <f t="shared" si="4"/>
        <v>315007.30363728345</v>
      </c>
      <c r="G14" s="33">
        <f t="shared" si="3"/>
        <v>305409.02364979137</v>
      </c>
    </row>
    <row r="15" spans="1:7" x14ac:dyDescent="0.2">
      <c r="A15" s="34" t="s">
        <v>19</v>
      </c>
      <c r="B15" s="23">
        <v>7</v>
      </c>
      <c r="C15" s="32">
        <f t="shared" si="0"/>
        <v>16496.939937148607</v>
      </c>
      <c r="D15" s="32">
        <f t="shared" si="1"/>
        <v>6688.4576179304286</v>
      </c>
      <c r="E15" s="32">
        <f t="shared" si="2"/>
        <v>9808.4823192181793</v>
      </c>
      <c r="F15" s="33">
        <f t="shared" si="4"/>
        <v>305409.02364979137</v>
      </c>
      <c r="G15" s="33">
        <f t="shared" si="3"/>
        <v>295600.54133057321</v>
      </c>
    </row>
    <row r="16" spans="1:7" x14ac:dyDescent="0.2">
      <c r="A16" s="23" t="s">
        <v>20</v>
      </c>
      <c r="B16" s="23">
        <v>8</v>
      </c>
      <c r="C16" s="32">
        <f t="shared" si="0"/>
        <v>16496.939937148607</v>
      </c>
      <c r="D16" s="32">
        <f t="shared" si="1"/>
        <v>6473.6518551395493</v>
      </c>
      <c r="E16" s="32">
        <f t="shared" si="2"/>
        <v>10023.288082009058</v>
      </c>
      <c r="F16" s="33">
        <f t="shared" si="4"/>
        <v>295600.54133057321</v>
      </c>
      <c r="G16" s="33">
        <f t="shared" si="3"/>
        <v>285577.25324856414</v>
      </c>
    </row>
    <row r="17" spans="1:7" x14ac:dyDescent="0.2">
      <c r="A17" s="34" t="s">
        <v>21</v>
      </c>
      <c r="B17" s="23">
        <v>9</v>
      </c>
      <c r="C17" s="32">
        <f t="shared" si="0"/>
        <v>16496.939937148607</v>
      </c>
      <c r="D17" s="32">
        <f t="shared" si="1"/>
        <v>6254.1418461435524</v>
      </c>
      <c r="E17" s="32">
        <f t="shared" si="2"/>
        <v>10242.798091005056</v>
      </c>
      <c r="F17" s="33">
        <f t="shared" si="4"/>
        <v>285577.25324856414</v>
      </c>
      <c r="G17" s="33">
        <f t="shared" si="3"/>
        <v>275334.45515755907</v>
      </c>
    </row>
    <row r="18" spans="1:7" x14ac:dyDescent="0.2">
      <c r="A18" s="23" t="s">
        <v>22</v>
      </c>
      <c r="B18" s="23">
        <v>10</v>
      </c>
      <c r="C18" s="32">
        <f t="shared" si="0"/>
        <v>16496.939937148607</v>
      </c>
      <c r="D18" s="32">
        <f t="shared" si="1"/>
        <v>6029.8245679505408</v>
      </c>
      <c r="E18" s="32">
        <f t="shared" si="2"/>
        <v>10467.115369198067</v>
      </c>
      <c r="F18" s="33">
        <f t="shared" si="4"/>
        <v>275334.45515755907</v>
      </c>
      <c r="G18" s="33">
        <f t="shared" si="3"/>
        <v>264867.33978836099</v>
      </c>
    </row>
    <row r="19" spans="1:7" x14ac:dyDescent="0.2">
      <c r="A19" s="34" t="s">
        <v>23</v>
      </c>
      <c r="B19" s="23">
        <v>11</v>
      </c>
      <c r="C19" s="32">
        <f t="shared" si="0"/>
        <v>16496.939937148607</v>
      </c>
      <c r="D19" s="32">
        <f t="shared" si="1"/>
        <v>5800.5947413651038</v>
      </c>
      <c r="E19" s="32">
        <f t="shared" si="2"/>
        <v>10696.345195783504</v>
      </c>
      <c r="F19" s="33">
        <f t="shared" si="4"/>
        <v>264867.33978836099</v>
      </c>
      <c r="G19" s="33">
        <f t="shared" si="3"/>
        <v>254170.99459257748</v>
      </c>
    </row>
    <row r="20" spans="1:7" x14ac:dyDescent="0.2">
      <c r="A20" s="23" t="s">
        <v>24</v>
      </c>
      <c r="B20" s="23">
        <v>12</v>
      </c>
      <c r="C20" s="32">
        <f t="shared" si="0"/>
        <v>16496.939937148607</v>
      </c>
      <c r="D20" s="32">
        <f t="shared" si="1"/>
        <v>5566.3447815774443</v>
      </c>
      <c r="E20" s="32">
        <f t="shared" si="2"/>
        <v>10930.595155571162</v>
      </c>
      <c r="F20" s="33">
        <f t="shared" si="4"/>
        <v>254170.99459257748</v>
      </c>
      <c r="G20" s="33">
        <f t="shared" si="3"/>
        <v>243240.39943700633</v>
      </c>
    </row>
    <row r="21" spans="1:7" x14ac:dyDescent="0.2">
      <c r="A21" s="34" t="s">
        <v>25</v>
      </c>
      <c r="B21" s="23">
        <v>13</v>
      </c>
      <c r="C21" s="32">
        <f t="shared" si="0"/>
        <v>16496.939937148607</v>
      </c>
      <c r="D21" s="32">
        <f t="shared" si="1"/>
        <v>5326.9647476704358</v>
      </c>
      <c r="E21" s="32">
        <f t="shared" si="2"/>
        <v>11169.975189478171</v>
      </c>
      <c r="F21" s="33">
        <f t="shared" si="4"/>
        <v>243240.39943700633</v>
      </c>
      <c r="G21" s="33">
        <f t="shared" si="3"/>
        <v>232070.42424752816</v>
      </c>
    </row>
    <row r="22" spans="1:7" x14ac:dyDescent="0.2">
      <c r="A22" s="23" t="s">
        <v>26</v>
      </c>
      <c r="B22" s="23">
        <v>14</v>
      </c>
      <c r="C22" s="32">
        <f t="shared" si="0"/>
        <v>16496.939937148607</v>
      </c>
      <c r="D22" s="32">
        <f t="shared" si="1"/>
        <v>5082.3422910208637</v>
      </c>
      <c r="E22" s="32">
        <f t="shared" si="2"/>
        <v>11414.597646127742</v>
      </c>
      <c r="F22" s="33">
        <f t="shared" si="4"/>
        <v>232070.42424752816</v>
      </c>
      <c r="G22" s="33">
        <f t="shared" si="3"/>
        <v>220655.82660140042</v>
      </c>
    </row>
    <row r="23" spans="1:7" x14ac:dyDescent="0.2">
      <c r="A23" s="34" t="s">
        <v>27</v>
      </c>
      <c r="B23" s="23">
        <v>15</v>
      </c>
      <c r="C23" s="32">
        <f t="shared" si="0"/>
        <v>16496.939937148607</v>
      </c>
      <c r="D23" s="32">
        <f t="shared" si="1"/>
        <v>4832.3626025706662</v>
      </c>
      <c r="E23" s="32">
        <f t="shared" si="2"/>
        <v>11664.57733457794</v>
      </c>
      <c r="F23" s="33">
        <f t="shared" si="4"/>
        <v>220655.82660140042</v>
      </c>
      <c r="G23" s="33">
        <f t="shared" si="3"/>
        <v>208991.24926682247</v>
      </c>
    </row>
    <row r="24" spans="1:7" x14ac:dyDescent="0.2">
      <c r="A24" s="23" t="s">
        <v>28</v>
      </c>
      <c r="B24" s="23">
        <v>16</v>
      </c>
      <c r="C24" s="32">
        <f t="shared" si="0"/>
        <v>16496.939937148607</v>
      </c>
      <c r="D24" s="32">
        <f t="shared" si="1"/>
        <v>4576.9083589434103</v>
      </c>
      <c r="E24" s="32">
        <f t="shared" si="2"/>
        <v>11920.031578205198</v>
      </c>
      <c r="F24" s="33">
        <f t="shared" si="4"/>
        <v>208991.24926682247</v>
      </c>
      <c r="G24" s="33">
        <f t="shared" si="3"/>
        <v>197071.21768861727</v>
      </c>
    </row>
    <row r="25" spans="1:7" x14ac:dyDescent="0.2">
      <c r="A25" s="34" t="s">
        <v>29</v>
      </c>
      <c r="B25" s="23">
        <v>17</v>
      </c>
      <c r="C25" s="32">
        <f t="shared" si="0"/>
        <v>16496.939937148607</v>
      </c>
      <c r="D25" s="32">
        <f t="shared" si="1"/>
        <v>4315.859667380716</v>
      </c>
      <c r="E25" s="32">
        <f t="shared" si="2"/>
        <v>12181.080269767892</v>
      </c>
      <c r="F25" s="33">
        <f t="shared" si="4"/>
        <v>197071.21768861727</v>
      </c>
      <c r="G25" s="33">
        <f t="shared" si="3"/>
        <v>184890.13741884936</v>
      </c>
    </row>
    <row r="26" spans="1:7" x14ac:dyDescent="0.2">
      <c r="A26" s="23" t="s">
        <v>30</v>
      </c>
      <c r="B26" s="23">
        <v>18</v>
      </c>
      <c r="C26" s="32">
        <f t="shared" si="0"/>
        <v>16496.939937148607</v>
      </c>
      <c r="D26" s="32">
        <f t="shared" si="1"/>
        <v>4049.0940094727998</v>
      </c>
      <c r="E26" s="32">
        <f t="shared" si="2"/>
        <v>12447.845927675808</v>
      </c>
      <c r="F26" s="33">
        <f t="shared" si="4"/>
        <v>184890.13741884936</v>
      </c>
      <c r="G26" s="33">
        <f t="shared" si="3"/>
        <v>172442.29149117356</v>
      </c>
    </row>
    <row r="27" spans="1:7" x14ac:dyDescent="0.2">
      <c r="A27" s="34" t="s">
        <v>31</v>
      </c>
      <c r="B27" s="23">
        <v>19</v>
      </c>
      <c r="C27" s="32">
        <f t="shared" si="0"/>
        <v>16496.939937148607</v>
      </c>
      <c r="D27" s="32">
        <f t="shared" si="1"/>
        <v>3776.4861836566988</v>
      </c>
      <c r="E27" s="32">
        <f t="shared" si="2"/>
        <v>12720.453753491907</v>
      </c>
      <c r="F27" s="33">
        <f t="shared" si="4"/>
        <v>172442.29149117356</v>
      </c>
      <c r="G27" s="33">
        <f t="shared" si="3"/>
        <v>159721.83773768164</v>
      </c>
    </row>
    <row r="28" spans="1:7" x14ac:dyDescent="0.2">
      <c r="A28" s="23" t="s">
        <v>32</v>
      </c>
      <c r="B28" s="23">
        <v>20</v>
      </c>
      <c r="C28" s="32">
        <f t="shared" si="0"/>
        <v>16496.939937148607</v>
      </c>
      <c r="D28" s="32">
        <f t="shared" si="1"/>
        <v>3497.9082464552266</v>
      </c>
      <c r="E28" s="32">
        <f t="shared" si="2"/>
        <v>12999.03169069338</v>
      </c>
      <c r="F28" s="33">
        <f t="shared" si="4"/>
        <v>159721.83773768164</v>
      </c>
      <c r="G28" s="33">
        <f t="shared" si="3"/>
        <v>146722.80604698826</v>
      </c>
    </row>
    <row r="29" spans="1:7" x14ac:dyDescent="0.2">
      <c r="A29" s="34" t="s">
        <v>33</v>
      </c>
      <c r="B29" s="23">
        <v>21</v>
      </c>
      <c r="C29" s="32">
        <f t="shared" si="0"/>
        <v>16496.939937148607</v>
      </c>
      <c r="D29" s="32">
        <f t="shared" si="1"/>
        <v>3213.2294524290414</v>
      </c>
      <c r="E29" s="32">
        <f t="shared" si="2"/>
        <v>13283.710484719566</v>
      </c>
      <c r="F29" s="33">
        <f t="shared" si="4"/>
        <v>146722.80604698826</v>
      </c>
      <c r="G29" s="33">
        <f t="shared" si="3"/>
        <v>133439.09556226869</v>
      </c>
    </row>
    <row r="30" spans="1:7" x14ac:dyDescent="0.2">
      <c r="A30" s="23" t="s">
        <v>34</v>
      </c>
      <c r="B30" s="23">
        <v>22</v>
      </c>
      <c r="C30" s="32">
        <f t="shared" si="0"/>
        <v>16496.939937148607</v>
      </c>
      <c r="D30" s="32">
        <f t="shared" si="1"/>
        <v>2922.3161928136838</v>
      </c>
      <c r="E30" s="32">
        <f t="shared" si="2"/>
        <v>13574.623744334924</v>
      </c>
      <c r="F30" s="33">
        <f t="shared" si="4"/>
        <v>133439.09556226869</v>
      </c>
      <c r="G30" s="33">
        <f t="shared" si="3"/>
        <v>119864.47181793377</v>
      </c>
    </row>
    <row r="31" spans="1:7" x14ac:dyDescent="0.2">
      <c r="A31" s="34" t="s">
        <v>35</v>
      </c>
      <c r="B31" s="23">
        <v>23</v>
      </c>
      <c r="C31" s="32">
        <f t="shared" si="0"/>
        <v>16496.939937148607</v>
      </c>
      <c r="D31" s="32">
        <f t="shared" si="1"/>
        <v>2625.031932812748</v>
      </c>
      <c r="E31" s="32">
        <f t="shared" si="2"/>
        <v>13871.908004335859</v>
      </c>
      <c r="F31" s="33">
        <f t="shared" si="4"/>
        <v>119864.47181793377</v>
      </c>
      <c r="G31" s="33">
        <f t="shared" si="3"/>
        <v>105992.56381359791</v>
      </c>
    </row>
    <row r="32" spans="1:7" x14ac:dyDescent="0.2">
      <c r="A32" s="23" t="s">
        <v>36</v>
      </c>
      <c r="B32" s="23">
        <v>24</v>
      </c>
      <c r="C32" s="32">
        <f t="shared" si="0"/>
        <v>16496.939937148607</v>
      </c>
      <c r="D32" s="32">
        <f t="shared" si="1"/>
        <v>2321.2371475177929</v>
      </c>
      <c r="E32" s="32">
        <f t="shared" si="2"/>
        <v>14175.702789630815</v>
      </c>
      <c r="F32" s="33">
        <f t="shared" si="4"/>
        <v>105992.56381359791</v>
      </c>
      <c r="G32" s="33">
        <f t="shared" si="3"/>
        <v>91816.861023967096</v>
      </c>
    </row>
    <row r="33" spans="1:7" x14ac:dyDescent="0.2">
      <c r="A33" s="34" t="s">
        <v>37</v>
      </c>
      <c r="B33" s="23">
        <v>25</v>
      </c>
      <c r="C33" s="32">
        <f t="shared" si="0"/>
        <v>16496.939937148607</v>
      </c>
      <c r="D33" s="32">
        <f t="shared" si="1"/>
        <v>2010.7892564248777</v>
      </c>
      <c r="E33" s="32">
        <f t="shared" si="2"/>
        <v>14486.150680723729</v>
      </c>
      <c r="F33" s="33">
        <f t="shared" si="4"/>
        <v>91816.861023967096</v>
      </c>
      <c r="G33" s="33">
        <f t="shared" si="3"/>
        <v>77330.710343243365</v>
      </c>
    </row>
    <row r="34" spans="1:7" x14ac:dyDescent="0.2">
      <c r="A34" s="23" t="s">
        <v>38</v>
      </c>
      <c r="B34" s="23">
        <v>26</v>
      </c>
      <c r="C34" s="32">
        <f t="shared" si="0"/>
        <v>16496.939937148607</v>
      </c>
      <c r="D34" s="32">
        <f t="shared" si="1"/>
        <v>1693.5425565170287</v>
      </c>
      <c r="E34" s="32">
        <f t="shared" si="2"/>
        <v>14803.397380631579</v>
      </c>
      <c r="F34" s="33">
        <f t="shared" si="4"/>
        <v>77330.710343243365</v>
      </c>
      <c r="G34" s="33">
        <f t="shared" si="3"/>
        <v>62527.312962611788</v>
      </c>
    </row>
    <row r="35" spans="1:7" x14ac:dyDescent="0.2">
      <c r="A35" s="34" t="s">
        <v>39</v>
      </c>
      <c r="B35" s="23">
        <v>27</v>
      </c>
      <c r="C35" s="32">
        <f t="shared" si="0"/>
        <v>16496.939937148607</v>
      </c>
      <c r="D35" s="32">
        <f t="shared" si="1"/>
        <v>1369.348153881197</v>
      </c>
      <c r="E35" s="32">
        <f t="shared" si="2"/>
        <v>15127.591783267411</v>
      </c>
      <c r="F35" s="33">
        <f t="shared" si="4"/>
        <v>62527.312962611788</v>
      </c>
      <c r="G35" s="33">
        <f t="shared" si="3"/>
        <v>47399.721179344378</v>
      </c>
    </row>
    <row r="36" spans="1:7" x14ac:dyDescent="0.2">
      <c r="A36" s="23" t="s">
        <v>40</v>
      </c>
      <c r="B36" s="23">
        <v>28</v>
      </c>
      <c r="C36" s="32">
        <f t="shared" si="0"/>
        <v>16496.939937148607</v>
      </c>
      <c r="D36" s="32">
        <f t="shared" si="1"/>
        <v>1038.0538938276404</v>
      </c>
      <c r="E36" s="32">
        <f t="shared" si="2"/>
        <v>15458.886043320967</v>
      </c>
      <c r="F36" s="33">
        <f t="shared" si="4"/>
        <v>47399.721179344378</v>
      </c>
      <c r="G36" s="33">
        <f t="shared" si="3"/>
        <v>31940.835136023412</v>
      </c>
    </row>
    <row r="37" spans="1:7" x14ac:dyDescent="0.2">
      <c r="A37" s="34" t="s">
        <v>41</v>
      </c>
      <c r="B37" s="23">
        <v>29</v>
      </c>
      <c r="C37" s="32">
        <f t="shared" si="0"/>
        <v>16496.939937148607</v>
      </c>
      <c r="D37" s="32">
        <f t="shared" si="1"/>
        <v>699.50428947891146</v>
      </c>
      <c r="E37" s="32">
        <f t="shared" si="2"/>
        <v>15797.435647669696</v>
      </c>
      <c r="F37" s="33">
        <f t="shared" si="4"/>
        <v>31940.835136023412</v>
      </c>
      <c r="G37" s="33">
        <f t="shared" si="3"/>
        <v>16143.399488353716</v>
      </c>
    </row>
    <row r="38" spans="1:7" x14ac:dyDescent="0.2">
      <c r="A38" s="23" t="s">
        <v>42</v>
      </c>
      <c r="B38" s="23">
        <v>30</v>
      </c>
      <c r="C38" s="32">
        <f t="shared" si="0"/>
        <v>16496.939937148607</v>
      </c>
      <c r="D38" s="32">
        <f t="shared" si="1"/>
        <v>353.54044879494518</v>
      </c>
      <c r="E38" s="32">
        <f t="shared" si="2"/>
        <v>16143.399488353663</v>
      </c>
      <c r="F38" s="33">
        <f t="shared" si="4"/>
        <v>16143.399488353716</v>
      </c>
      <c r="G38" s="33">
        <f t="shared" si="3"/>
        <v>5.2750692702829838E-11</v>
      </c>
    </row>
    <row r="39" spans="1:7" x14ac:dyDescent="0.2">
      <c r="A39" s="8"/>
    </row>
    <row r="40" spans="1:7" x14ac:dyDescent="0.2">
      <c r="A40" s="43" t="s">
        <v>43</v>
      </c>
      <c r="B40" s="43">
        <f>B38</f>
        <v>30</v>
      </c>
      <c r="C40" s="44">
        <f>SUM(C9:C38)</f>
        <v>494908.19811445789</v>
      </c>
      <c r="D40" s="44">
        <f>SUM(D9:D39)</f>
        <v>134908.19811445821</v>
      </c>
      <c r="E40" s="44">
        <f>SUM(E9:E39)</f>
        <v>360000</v>
      </c>
    </row>
    <row r="41" spans="1:7" x14ac:dyDescent="0.2">
      <c r="A41" s="8"/>
      <c r="C41" s="43" t="s">
        <v>43</v>
      </c>
      <c r="D41" s="43" t="s">
        <v>10</v>
      </c>
      <c r="E41" s="43" t="s">
        <v>44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CF34-5918-F941-A12E-55D8DD26ADDB}">
  <dimension ref="A1:D24"/>
  <sheetViews>
    <sheetView showGridLines="0" workbookViewId="0">
      <selection activeCell="F16" sqref="F16"/>
    </sheetView>
  </sheetViews>
  <sheetFormatPr baseColWidth="10" defaultRowHeight="15" x14ac:dyDescent="0.2"/>
  <cols>
    <col min="1" max="1" width="18.1640625" bestFit="1" customWidth="1"/>
    <col min="2" max="2" width="12.1640625" bestFit="1" customWidth="1"/>
    <col min="3" max="3" width="49.1640625" bestFit="1" customWidth="1"/>
    <col min="4" max="4" width="28.1640625" bestFit="1" customWidth="1"/>
  </cols>
  <sheetData>
    <row r="1" spans="1:4" x14ac:dyDescent="0.2">
      <c r="A1" s="76" t="s">
        <v>111</v>
      </c>
      <c r="B1" s="76"/>
      <c r="C1" s="76"/>
    </row>
    <row r="2" spans="1:4" x14ac:dyDescent="0.2">
      <c r="A2" s="76" t="s">
        <v>112</v>
      </c>
      <c r="B2" s="76"/>
      <c r="C2" s="76"/>
    </row>
    <row r="3" spans="1:4" x14ac:dyDescent="0.2">
      <c r="A3" s="76" t="s">
        <v>113</v>
      </c>
      <c r="B3" s="76"/>
      <c r="C3" s="76"/>
    </row>
    <row r="4" spans="1:4" x14ac:dyDescent="0.2">
      <c r="A4" s="66"/>
      <c r="B4" s="66"/>
      <c r="C4" s="66"/>
    </row>
    <row r="5" spans="1:4" x14ac:dyDescent="0.2">
      <c r="A5" s="66"/>
      <c r="B5" s="66"/>
      <c r="C5" s="66"/>
    </row>
    <row r="6" spans="1:4" x14ac:dyDescent="0.2">
      <c r="C6" s="24" t="s">
        <v>106</v>
      </c>
      <c r="D6" s="24" t="s">
        <v>114</v>
      </c>
    </row>
    <row r="7" spans="1:4" x14ac:dyDescent="0.2">
      <c r="A7" s="43" t="s">
        <v>47</v>
      </c>
      <c r="B7" s="59">
        <v>0</v>
      </c>
      <c r="C7" t="s">
        <v>105</v>
      </c>
      <c r="D7" t="s">
        <v>115</v>
      </c>
    </row>
    <row r="8" spans="1:4" x14ac:dyDescent="0.2">
      <c r="A8" s="43" t="s">
        <v>4</v>
      </c>
      <c r="B8" s="60">
        <v>7.0000000000000007E-2</v>
      </c>
      <c r="C8" t="s">
        <v>107</v>
      </c>
      <c r="D8" t="s">
        <v>115</v>
      </c>
    </row>
    <row r="9" spans="1:4" x14ac:dyDescent="0.2">
      <c r="A9" s="43" t="s">
        <v>46</v>
      </c>
      <c r="B9" s="59">
        <v>40000</v>
      </c>
      <c r="C9" t="s">
        <v>108</v>
      </c>
      <c r="D9" t="s">
        <v>115</v>
      </c>
    </row>
    <row r="10" spans="1:4" x14ac:dyDescent="0.2">
      <c r="A10" s="43" t="s">
        <v>50</v>
      </c>
      <c r="B10" s="43">
        <v>18</v>
      </c>
      <c r="C10" t="s">
        <v>109</v>
      </c>
      <c r="D10" t="s">
        <v>115</v>
      </c>
    </row>
    <row r="11" spans="1:4" x14ac:dyDescent="0.2">
      <c r="A11" s="24"/>
      <c r="B11" s="24"/>
    </row>
    <row r="12" spans="1:4" x14ac:dyDescent="0.2">
      <c r="A12" s="43" t="s">
        <v>49</v>
      </c>
      <c r="B12" s="44">
        <f>PMT(B8,B10,B7,-B9)</f>
        <v>1176.5040663344796</v>
      </c>
      <c r="C12" t="s">
        <v>110</v>
      </c>
      <c r="D12" t="s">
        <v>116</v>
      </c>
    </row>
    <row r="16" spans="1:4" x14ac:dyDescent="0.2">
      <c r="A16" t="s">
        <v>117</v>
      </c>
    </row>
    <row r="18" spans="1:4" x14ac:dyDescent="0.2">
      <c r="A18" s="62" t="s">
        <v>48</v>
      </c>
      <c r="B18" s="63"/>
      <c r="C18" s="24" t="s">
        <v>106</v>
      </c>
      <c r="D18" s="24" t="s">
        <v>114</v>
      </c>
    </row>
    <row r="19" spans="1:4" x14ac:dyDescent="0.2">
      <c r="A19" s="43" t="s">
        <v>47</v>
      </c>
      <c r="B19" s="59">
        <f>B9</f>
        <v>40000</v>
      </c>
      <c r="C19" t="s">
        <v>118</v>
      </c>
      <c r="D19" t="s">
        <v>115</v>
      </c>
    </row>
    <row r="20" spans="1:4" x14ac:dyDescent="0.2">
      <c r="A20" s="43" t="s">
        <v>4</v>
      </c>
      <c r="B20" s="60">
        <v>0.06</v>
      </c>
      <c r="C20" t="s">
        <v>119</v>
      </c>
      <c r="D20" t="s">
        <v>115</v>
      </c>
    </row>
    <row r="21" spans="1:4" x14ac:dyDescent="0.2">
      <c r="A21" s="43" t="s">
        <v>46</v>
      </c>
      <c r="B21" s="43">
        <v>0</v>
      </c>
      <c r="C21" t="s">
        <v>120</v>
      </c>
      <c r="D21" t="s">
        <v>115</v>
      </c>
    </row>
    <row r="22" spans="1:4" s="65" customFormat="1" x14ac:dyDescent="0.2">
      <c r="A22" s="43" t="s">
        <v>45</v>
      </c>
      <c r="B22" s="59">
        <v>10000</v>
      </c>
      <c r="C22" s="65" t="s">
        <v>121</v>
      </c>
      <c r="D22" s="65" t="s">
        <v>115</v>
      </c>
    </row>
    <row r="23" spans="1:4" x14ac:dyDescent="0.2">
      <c r="A23" s="63"/>
      <c r="B23" s="64"/>
    </row>
    <row r="24" spans="1:4" x14ac:dyDescent="0.2">
      <c r="A24" s="43" t="s">
        <v>48</v>
      </c>
      <c r="B24" s="61">
        <f>NPER(B20,B22,-B19,B21)</f>
        <v>4.7098333320036625</v>
      </c>
      <c r="C24" t="s">
        <v>122</v>
      </c>
      <c r="D24" t="s">
        <v>116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ADDD-CF1C-CF47-84CD-784FFFF2B7B4}">
  <dimension ref="A1:I26"/>
  <sheetViews>
    <sheetView showGridLines="0" workbookViewId="0">
      <selection activeCell="I10" sqref="I10"/>
    </sheetView>
  </sheetViews>
  <sheetFormatPr baseColWidth="10" defaultRowHeight="15" x14ac:dyDescent="0.2"/>
  <cols>
    <col min="1" max="1" width="21.6640625" bestFit="1" customWidth="1"/>
    <col min="2" max="2" width="13.6640625" bestFit="1" customWidth="1"/>
    <col min="3" max="3" width="11.83203125" bestFit="1" customWidth="1"/>
  </cols>
  <sheetData>
    <row r="1" spans="1:9" x14ac:dyDescent="0.2">
      <c r="A1" t="s">
        <v>124</v>
      </c>
    </row>
    <row r="2" spans="1:9" x14ac:dyDescent="0.2">
      <c r="A2" t="s">
        <v>125</v>
      </c>
    </row>
    <row r="5" spans="1:9" x14ac:dyDescent="0.2">
      <c r="A5" s="52" t="s">
        <v>56</v>
      </c>
      <c r="B5" s="60">
        <v>0.04</v>
      </c>
      <c r="D5" s="24" t="s">
        <v>55</v>
      </c>
    </row>
    <row r="6" spans="1:9" x14ac:dyDescent="0.2">
      <c r="A6" s="52" t="s">
        <v>54</v>
      </c>
      <c r="B6" s="67">
        <v>60000</v>
      </c>
      <c r="D6" s="24" t="s">
        <v>53</v>
      </c>
    </row>
    <row r="7" spans="1:9" x14ac:dyDescent="0.2">
      <c r="A7" s="52" t="s">
        <v>52</v>
      </c>
      <c r="B7" s="67">
        <f>B6/B5</f>
        <v>1500000</v>
      </c>
      <c r="D7" s="24" t="s">
        <v>123</v>
      </c>
    </row>
    <row r="10" spans="1:9" ht="16" thickBot="1" x14ac:dyDescent="0.25">
      <c r="A10" s="68" t="s">
        <v>51</v>
      </c>
      <c r="B10" s="69">
        <v>0.02</v>
      </c>
      <c r="C10" s="69">
        <v>0.03</v>
      </c>
      <c r="D10" s="69">
        <v>0.04</v>
      </c>
      <c r="E10" s="69">
        <v>0.05</v>
      </c>
      <c r="F10" s="69">
        <v>0.06</v>
      </c>
      <c r="G10" s="69">
        <v>7.0000000000000007E-2</v>
      </c>
      <c r="I10" s="24" t="s">
        <v>126</v>
      </c>
    </row>
    <row r="11" spans="1:9" ht="16" thickTop="1" x14ac:dyDescent="0.2">
      <c r="A11" s="36">
        <v>5</v>
      </c>
      <c r="B11" s="37">
        <f t="shared" ref="B11:G18" si="0">PMT((1+B$10)^(1/12)-1,$A11*12,0,-$B$7)</f>
        <v>23802.390803227954</v>
      </c>
      <c r="C11" s="37">
        <f t="shared" si="0"/>
        <v>23226.659296021979</v>
      </c>
      <c r="D11" s="37">
        <f t="shared" si="0"/>
        <v>22665.792236800837</v>
      </c>
      <c r="E11" s="37">
        <f t="shared" si="0"/>
        <v>22119.411878859784</v>
      </c>
      <c r="F11" s="37">
        <f t="shared" si="0"/>
        <v>21587.148730216421</v>
      </c>
      <c r="G11" s="37">
        <f t="shared" si="0"/>
        <v>21068.641454751334</v>
      </c>
      <c r="I11" t="s">
        <v>127</v>
      </c>
    </row>
    <row r="12" spans="1:9" x14ac:dyDescent="0.2">
      <c r="A12" s="23">
        <v>10</v>
      </c>
      <c r="B12" s="32">
        <f t="shared" si="0"/>
        <v>11312.488934373599</v>
      </c>
      <c r="C12" s="32">
        <f t="shared" si="0"/>
        <v>10756.698083151676</v>
      </c>
      <c r="D12" s="32">
        <f t="shared" si="0"/>
        <v>10225.232923142923</v>
      </c>
      <c r="E12" s="32">
        <f t="shared" si="0"/>
        <v>9717.3443932684604</v>
      </c>
      <c r="F12" s="32">
        <f t="shared" si="0"/>
        <v>9232.2780731762759</v>
      </c>
      <c r="G12" s="32">
        <f t="shared" si="0"/>
        <v>8769.276925668044</v>
      </c>
    </row>
    <row r="13" spans="1:9" x14ac:dyDescent="0.2">
      <c r="A13" s="23">
        <v>15</v>
      </c>
      <c r="B13" s="32">
        <f t="shared" si="0"/>
        <v>7162.7601557405005</v>
      </c>
      <c r="C13" s="32">
        <f t="shared" si="0"/>
        <v>6630.1446077134606</v>
      </c>
      <c r="D13" s="32">
        <f t="shared" si="0"/>
        <v>6131.0312644215228</v>
      </c>
      <c r="E13" s="32">
        <f t="shared" si="0"/>
        <v>5664.1264841247457</v>
      </c>
      <c r="F13" s="32">
        <f t="shared" si="0"/>
        <v>5228.0856494845439</v>
      </c>
      <c r="G13" s="32">
        <f t="shared" si="0"/>
        <v>4821.5270077868627</v>
      </c>
    </row>
    <row r="14" spans="1:9" x14ac:dyDescent="0.2">
      <c r="A14" s="23">
        <v>20</v>
      </c>
      <c r="B14" s="32">
        <f t="shared" si="0"/>
        <v>5098.0249578096236</v>
      </c>
      <c r="C14" s="32">
        <f t="shared" si="0"/>
        <v>4589.1987350511044</v>
      </c>
      <c r="D14" s="32">
        <f t="shared" si="0"/>
        <v>4122.6717002513042</v>
      </c>
      <c r="E14" s="32">
        <f t="shared" si="0"/>
        <v>3696.3613125795641</v>
      </c>
      <c r="F14" s="32">
        <f t="shared" si="0"/>
        <v>3308.0551420318279</v>
      </c>
      <c r="G14" s="32">
        <f t="shared" si="0"/>
        <v>2955.4531837831855</v>
      </c>
    </row>
    <row r="15" spans="1:9" x14ac:dyDescent="0.2">
      <c r="A15" s="23">
        <v>25</v>
      </c>
      <c r="B15" s="32">
        <f t="shared" si="0"/>
        <v>3867.2319245939238</v>
      </c>
      <c r="C15" s="32">
        <f t="shared" si="0"/>
        <v>3382.2264631220619</v>
      </c>
      <c r="D15" s="32">
        <f t="shared" si="0"/>
        <v>2947.834418351043</v>
      </c>
      <c r="E15" s="32">
        <f t="shared" si="0"/>
        <v>2560.8871382599841</v>
      </c>
      <c r="F15" s="32">
        <f t="shared" si="0"/>
        <v>2217.9868134625567</v>
      </c>
      <c r="G15" s="32">
        <f t="shared" si="0"/>
        <v>1915.60635033682</v>
      </c>
    </row>
    <row r="16" spans="1:9" x14ac:dyDescent="0.2">
      <c r="A16" s="23">
        <v>30</v>
      </c>
      <c r="B16" s="32">
        <f t="shared" si="0"/>
        <v>3053.3513065176908</v>
      </c>
      <c r="C16" s="32">
        <f t="shared" si="0"/>
        <v>2591.9581948874375</v>
      </c>
      <c r="D16" s="32">
        <f t="shared" si="0"/>
        <v>2188.9164320405994</v>
      </c>
      <c r="E16" s="32">
        <f t="shared" si="0"/>
        <v>1839.6422891577754</v>
      </c>
      <c r="F16" s="32">
        <f t="shared" si="0"/>
        <v>1539.2304068588314</v>
      </c>
      <c r="G16" s="32">
        <f t="shared" si="0"/>
        <v>1282.6513838905805</v>
      </c>
    </row>
    <row r="17" spans="1:7" x14ac:dyDescent="0.2">
      <c r="A17" s="23">
        <v>35</v>
      </c>
      <c r="B17" s="32">
        <f t="shared" si="0"/>
        <v>2477.6456022403804</v>
      </c>
      <c r="C17" s="32">
        <f t="shared" si="0"/>
        <v>2039.5177426709072</v>
      </c>
      <c r="D17" s="32">
        <f t="shared" si="0"/>
        <v>1666.8232639767193</v>
      </c>
      <c r="E17" s="32">
        <f t="shared" si="0"/>
        <v>1353.2251726438651</v>
      </c>
      <c r="F17" s="32">
        <f t="shared" si="0"/>
        <v>1092.017808744213</v>
      </c>
      <c r="G17" s="32">
        <f t="shared" si="0"/>
        <v>876.46841961616406</v>
      </c>
    </row>
    <row r="18" spans="1:7" x14ac:dyDescent="0.2">
      <c r="A18" s="23">
        <v>40</v>
      </c>
      <c r="B18" s="32">
        <f t="shared" si="0"/>
        <v>2050.7372626053666</v>
      </c>
      <c r="C18" s="32">
        <f t="shared" si="0"/>
        <v>1635.4300850057696</v>
      </c>
      <c r="D18" s="32">
        <f t="shared" si="0"/>
        <v>1291.9187118339592</v>
      </c>
      <c r="E18" s="32">
        <f t="shared" si="0"/>
        <v>1011.7875987424925</v>
      </c>
      <c r="F18" s="32">
        <f t="shared" si="0"/>
        <v>786.29632059170876</v>
      </c>
      <c r="G18" s="32">
        <f t="shared" si="0"/>
        <v>606.90855979492017</v>
      </c>
    </row>
    <row r="26" spans="1:7" x14ac:dyDescent="0.2">
      <c r="B26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DA56-3301-AA42-9DFA-773B007125DB}">
  <dimension ref="A1:M28"/>
  <sheetViews>
    <sheetView showGridLines="0" tabSelected="1" workbookViewId="0">
      <selection activeCell="E6" sqref="E6"/>
    </sheetView>
  </sheetViews>
  <sheetFormatPr baseColWidth="10" defaultRowHeight="15" x14ac:dyDescent="0.2"/>
  <cols>
    <col min="1" max="1" width="22.33203125" customWidth="1"/>
    <col min="2" max="2" width="9.1640625" bestFit="1" customWidth="1"/>
    <col min="3" max="3" width="19.6640625" customWidth="1"/>
    <col min="4" max="4" width="19.83203125" customWidth="1"/>
    <col min="5" max="5" width="18.33203125" customWidth="1"/>
    <col min="6" max="6" width="14.1640625" customWidth="1"/>
    <col min="7" max="7" width="12.83203125" customWidth="1"/>
    <col min="8" max="8" width="11.83203125" customWidth="1"/>
    <col min="9" max="9" width="15.33203125" customWidth="1"/>
    <col min="10" max="10" width="19.1640625" customWidth="1"/>
    <col min="11" max="11" width="17.83203125" customWidth="1"/>
    <col min="12" max="12" width="13.5" customWidth="1"/>
  </cols>
  <sheetData>
    <row r="1" spans="1:13" x14ac:dyDescent="0.2">
      <c r="A1" s="20" t="s">
        <v>78</v>
      </c>
      <c r="B1" s="18"/>
      <c r="C1" s="18"/>
      <c r="D1" s="18"/>
      <c r="G1" s="18" t="s">
        <v>132</v>
      </c>
      <c r="H1" s="18"/>
      <c r="I1" s="18"/>
      <c r="J1" s="18"/>
      <c r="K1" s="18"/>
    </row>
    <row r="2" spans="1:13" x14ac:dyDescent="0.2">
      <c r="A2" s="18"/>
      <c r="B2" s="18"/>
      <c r="C2" s="18"/>
      <c r="D2" s="18"/>
      <c r="G2" s="18"/>
      <c r="H2" s="18"/>
      <c r="I2" s="18"/>
      <c r="J2" s="18"/>
      <c r="K2" s="18"/>
      <c r="L2" s="18"/>
    </row>
    <row r="3" spans="1:13" x14ac:dyDescent="0.2">
      <c r="A3" s="82" t="s">
        <v>77</v>
      </c>
      <c r="B3" s="83">
        <v>0.05</v>
      </c>
      <c r="C3" s="18" t="s">
        <v>128</v>
      </c>
      <c r="D3" s="18"/>
      <c r="G3" s="18"/>
      <c r="H3" s="18"/>
      <c r="I3" s="18"/>
      <c r="J3" s="18"/>
      <c r="K3" s="18"/>
      <c r="L3" s="18"/>
    </row>
    <row r="4" spans="1:13" x14ac:dyDescent="0.2">
      <c r="A4" s="82" t="s">
        <v>76</v>
      </c>
      <c r="B4" s="83">
        <v>0.1</v>
      </c>
      <c r="C4" s="18" t="s">
        <v>129</v>
      </c>
      <c r="D4" s="18"/>
      <c r="G4" s="18"/>
      <c r="H4" s="18"/>
      <c r="I4" s="18"/>
      <c r="J4" s="18"/>
      <c r="K4" s="18"/>
      <c r="L4" s="18"/>
    </row>
    <row r="5" spans="1:13" x14ac:dyDescent="0.2">
      <c r="A5" s="82" t="s">
        <v>75</v>
      </c>
      <c r="B5" s="83">
        <v>0.25</v>
      </c>
      <c r="C5" s="18" t="s">
        <v>130</v>
      </c>
      <c r="D5" s="18"/>
      <c r="G5" s="18"/>
      <c r="H5" s="18"/>
      <c r="I5" s="18"/>
      <c r="J5" s="18"/>
      <c r="K5" s="18"/>
      <c r="L5" s="18"/>
    </row>
    <row r="6" spans="1:13" x14ac:dyDescent="0.2">
      <c r="A6" s="82" t="s">
        <v>74</v>
      </c>
      <c r="B6" s="83">
        <v>0.15</v>
      </c>
      <c r="C6" s="18" t="s">
        <v>131</v>
      </c>
      <c r="D6" s="18"/>
      <c r="G6" s="18"/>
      <c r="H6" s="18"/>
      <c r="I6" s="18"/>
      <c r="J6" s="18"/>
      <c r="K6" s="18"/>
      <c r="L6" s="18"/>
    </row>
    <row r="7" spans="1:13" x14ac:dyDescent="0.2">
      <c r="A7" s="82" t="s">
        <v>73</v>
      </c>
      <c r="B7" s="83">
        <v>0.03</v>
      </c>
      <c r="C7" s="18"/>
      <c r="D7" s="18"/>
      <c r="G7" s="18"/>
      <c r="H7" s="18"/>
      <c r="I7" s="18"/>
      <c r="J7" s="18"/>
      <c r="K7" s="18"/>
      <c r="L7" s="18"/>
    </row>
    <row r="8" spans="1:13" x14ac:dyDescent="0.2">
      <c r="A8" s="82" t="s">
        <v>72</v>
      </c>
      <c r="B8" s="84">
        <v>1490000</v>
      </c>
      <c r="C8" s="18"/>
      <c r="D8" s="18"/>
      <c r="G8" s="18"/>
      <c r="H8" s="18"/>
      <c r="I8" s="18"/>
      <c r="J8" s="18"/>
      <c r="K8" s="18"/>
      <c r="L8" s="18"/>
    </row>
    <row r="9" spans="1:13" x14ac:dyDescent="0.2">
      <c r="A9" s="82" t="s">
        <v>71</v>
      </c>
      <c r="B9" s="84">
        <v>65000</v>
      </c>
      <c r="C9" s="18"/>
      <c r="D9" s="18"/>
      <c r="G9" s="19"/>
      <c r="H9" s="18"/>
      <c r="I9" s="18"/>
      <c r="J9" s="18"/>
      <c r="K9" s="18"/>
      <c r="L9" s="18"/>
    </row>
    <row r="10" spans="1:13" ht="16" customHeight="1" x14ac:dyDescent="0.2">
      <c r="A10" s="82" t="s">
        <v>70</v>
      </c>
      <c r="B10" s="82">
        <v>15</v>
      </c>
      <c r="C10" s="18"/>
      <c r="D10" s="18"/>
      <c r="G10" s="18"/>
      <c r="H10" s="18"/>
      <c r="I10" s="18"/>
      <c r="J10" s="18"/>
      <c r="K10" s="18"/>
      <c r="L10" s="18"/>
    </row>
    <row r="11" spans="1:13" ht="16" thickBo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3" ht="15" customHeight="1" x14ac:dyDescent="0.2">
      <c r="B12" s="77" t="s">
        <v>69</v>
      </c>
      <c r="C12" s="79" t="s">
        <v>68</v>
      </c>
      <c r="D12" s="79" t="s">
        <v>67</v>
      </c>
      <c r="E12" s="79" t="s">
        <v>66</v>
      </c>
      <c r="F12" s="79" t="s">
        <v>65</v>
      </c>
      <c r="G12" s="79" t="s">
        <v>64</v>
      </c>
      <c r="H12" s="79" t="s">
        <v>63</v>
      </c>
      <c r="I12" s="79" t="s">
        <v>62</v>
      </c>
      <c r="J12" s="79" t="s">
        <v>61</v>
      </c>
      <c r="K12" s="79" t="s">
        <v>60</v>
      </c>
      <c r="L12" s="79" t="s">
        <v>59</v>
      </c>
      <c r="M12" s="79" t="s">
        <v>58</v>
      </c>
    </row>
    <row r="13" spans="1:13" ht="16" thickBot="1" x14ac:dyDescent="0.25">
      <c r="B13" s="78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1:13" x14ac:dyDescent="0.2">
      <c r="B14" s="17">
        <v>1</v>
      </c>
      <c r="C14" s="16">
        <f>B8</f>
        <v>1490000</v>
      </c>
      <c r="D14" s="14">
        <f>PV((1+$B$3*(1-$B$5))/(1+$B$7)-1,$B$10-1,-G14,,0)</f>
        <v>862175.16758542636</v>
      </c>
      <c r="E14" s="15" t="s">
        <v>57</v>
      </c>
      <c r="F14" s="14">
        <f>C14-D14-G14</f>
        <v>562824.83241457364</v>
      </c>
      <c r="G14" s="14">
        <v>65000</v>
      </c>
      <c r="H14" s="14">
        <f>D14*$B$3*(1-$B$5)</f>
        <v>32331.568784453491</v>
      </c>
      <c r="I14" s="14">
        <f>F14*$B$4</f>
        <v>56282.483241457368</v>
      </c>
      <c r="J14" s="14">
        <f t="shared" ref="J14:J28" si="0">F14+I14</f>
        <v>619107.31565603102</v>
      </c>
      <c r="K14" s="14">
        <f t="shared" ref="K14:K28" si="1">D14+H14</f>
        <v>894506.7363698798</v>
      </c>
      <c r="L14" s="14">
        <f t="shared" ref="L14:L28" si="2">J14+K14</f>
        <v>1513614.0520259109</v>
      </c>
      <c r="M14" s="14">
        <f>F14</f>
        <v>562824.83241457364</v>
      </c>
    </row>
    <row r="15" spans="1:13" x14ac:dyDescent="0.2">
      <c r="B15" s="13">
        <v>2</v>
      </c>
      <c r="C15" s="11">
        <f t="shared" ref="C15:C28" si="3">D15+F15+G15</f>
        <v>1512777.8720317665</v>
      </c>
      <c r="D15" s="10">
        <f>PV((1+$B$3*(1-$B$5))/(1+$B$7)-1,$B$10-1,-G15,,0)</f>
        <v>888040.42261298909</v>
      </c>
      <c r="E15" s="10">
        <f t="shared" ref="E15:E28" si="4">K14-D15-G15</f>
        <v>-60483.686243109289</v>
      </c>
      <c r="F15" s="10">
        <f>J14+E15/(1-$B$6+$B$6*M14/J14)</f>
        <v>557787.44941877737</v>
      </c>
      <c r="G15" s="10">
        <f>$G$14*(1+$B$7)^(B15-1)</f>
        <v>66950</v>
      </c>
      <c r="H15" s="10">
        <f>D15*$B$3*(1-$B$5)</f>
        <v>33301.515847987095</v>
      </c>
      <c r="I15" s="10">
        <f>F15*$B$4</f>
        <v>55778.74494187774</v>
      </c>
      <c r="J15" s="10">
        <f t="shared" si="0"/>
        <v>613566.19436065515</v>
      </c>
      <c r="K15" s="10">
        <f t="shared" si="1"/>
        <v>921341.93846097623</v>
      </c>
      <c r="L15" s="10">
        <f t="shared" si="2"/>
        <v>1534908.1328216314</v>
      </c>
      <c r="M15" s="10">
        <f t="shared" ref="M15:M28" si="5">M14*F15/J14</f>
        <v>507079.49947161583</v>
      </c>
    </row>
    <row r="16" spans="1:13" x14ac:dyDescent="0.2">
      <c r="B16" s="13">
        <v>3</v>
      </c>
      <c r="C16" s="11">
        <f t="shared" si="3"/>
        <v>1533242.97100563</v>
      </c>
      <c r="D16" s="10">
        <f>PV((1+$B$3*(1-$B$5))/(1+$B$7)-1,$B$10-1,-G16,,0)</f>
        <v>914681.63529137871</v>
      </c>
      <c r="E16" s="10">
        <f t="shared" si="4"/>
        <v>-62298.196830402478</v>
      </c>
      <c r="F16" s="10">
        <f>J15+E16/(1-$B$6+$B$6*M15/J15)</f>
        <v>549602.83571425127</v>
      </c>
      <c r="G16" s="10">
        <f>$G$14*(1+$B$7)^(B16-1)</f>
        <v>68958.5</v>
      </c>
      <c r="H16" s="10">
        <f>D16*$B$3*(1-$B$5)</f>
        <v>34300.561323426708</v>
      </c>
      <c r="I16" s="10">
        <f>F16*$B$4</f>
        <v>54960.283571425127</v>
      </c>
      <c r="J16" s="10">
        <f t="shared" si="0"/>
        <v>604563.1192856764</v>
      </c>
      <c r="K16" s="10">
        <f t="shared" si="1"/>
        <v>948982.19661480538</v>
      </c>
      <c r="L16" s="10">
        <f t="shared" si="2"/>
        <v>1553545.3159004818</v>
      </c>
      <c r="M16" s="10">
        <f t="shared" si="5"/>
        <v>454217.21959855472</v>
      </c>
    </row>
    <row r="17" spans="2:13" x14ac:dyDescent="0.2">
      <c r="B17" s="13">
        <v>4</v>
      </c>
      <c r="C17" s="11">
        <f t="shared" si="3"/>
        <v>1551058.9549243171</v>
      </c>
      <c r="D17" s="10">
        <f>PV((1+$B$3*(1-$B$5))/(1+$B$7)-1,$B$10-1,-G17,,0)</f>
        <v>942122.08435012016</v>
      </c>
      <c r="E17" s="10">
        <f t="shared" si="4"/>
        <v>-64167.142735314788</v>
      </c>
      <c r="F17" s="10">
        <f>J16+E17/(1-$B$6+$B$6*M16/J16)</f>
        <v>537909.61557419715</v>
      </c>
      <c r="G17" s="10">
        <f>$G$14*(1+$B$7)^(B17-1)</f>
        <v>71027.255000000005</v>
      </c>
      <c r="H17" s="10">
        <f>D17*$B$3*(1-$B$5)</f>
        <v>35329.57816312951</v>
      </c>
      <c r="I17" s="10">
        <f>F17*$B$4</f>
        <v>53790.961557419716</v>
      </c>
      <c r="J17" s="10">
        <f t="shared" si="0"/>
        <v>591700.57713161688</v>
      </c>
      <c r="K17" s="10">
        <f t="shared" si="1"/>
        <v>977451.66251324967</v>
      </c>
      <c r="L17" s="10">
        <f t="shared" si="2"/>
        <v>1569152.2396448664</v>
      </c>
      <c r="M17" s="10">
        <f t="shared" si="5"/>
        <v>404139.45572817209</v>
      </c>
    </row>
    <row r="18" spans="2:13" x14ac:dyDescent="0.2">
      <c r="B18" s="13">
        <v>5</v>
      </c>
      <c r="C18" s="11">
        <f t="shared" si="3"/>
        <v>1565852.8097400884</v>
      </c>
      <c r="D18" s="10">
        <f>PV((1+$B$3*(1-$B$5))/(1+$B$7)-1,$B$10-1,-G18,,0)</f>
        <v>970385.74688062351</v>
      </c>
      <c r="E18" s="10">
        <f t="shared" si="4"/>
        <v>-66092.157017373829</v>
      </c>
      <c r="F18" s="10">
        <f>J17+E18/(1-$B$6+$B$6*M17/J17)</f>
        <v>522308.99020946497</v>
      </c>
      <c r="G18" s="10">
        <f>$G$14*(1+$B$7)^(B18-1)</f>
        <v>73158.072649999987</v>
      </c>
      <c r="H18" s="10">
        <f>D18*$B$3*(1-$B$5)</f>
        <v>36389.465508023386</v>
      </c>
      <c r="I18" s="10">
        <f>F18*$B$4</f>
        <v>52230.899020946497</v>
      </c>
      <c r="J18" s="10">
        <f t="shared" si="0"/>
        <v>574539.8892304115</v>
      </c>
      <c r="K18" s="10">
        <f t="shared" si="1"/>
        <v>1006775.2123886469</v>
      </c>
      <c r="L18" s="10">
        <f t="shared" si="2"/>
        <v>1581315.1016190583</v>
      </c>
      <c r="M18" s="10">
        <f t="shared" si="5"/>
        <v>356744.06817120744</v>
      </c>
    </row>
    <row r="19" spans="2:13" x14ac:dyDescent="0.2">
      <c r="B19" s="13">
        <v>6</v>
      </c>
      <c r="C19" s="11">
        <f t="shared" si="3"/>
        <v>1577210.8646201282</v>
      </c>
      <c r="D19" s="10">
        <f>PV((1+$B$3*(1-$B$5))/(1+$B$7)-1,$B$10-1,-G19,,0)</f>
        <v>999497.31928704225</v>
      </c>
      <c r="E19" s="10">
        <f t="shared" si="4"/>
        <v>-68074.921727895329</v>
      </c>
      <c r="F19" s="10">
        <f>J18+E19/(1-$B$6+$B$6*M18/J18)</f>
        <v>502360.73050358595</v>
      </c>
      <c r="G19" s="10">
        <f>$G$14*(1+$B$7)^(B19-1)</f>
        <v>75352.814829499985</v>
      </c>
      <c r="H19" s="10">
        <f>D19*$B$3*(1-$B$5)</f>
        <v>37481.149473264086</v>
      </c>
      <c r="I19" s="10">
        <f>F19*$B$4</f>
        <v>50236.073050358595</v>
      </c>
      <c r="J19" s="10">
        <f t="shared" si="0"/>
        <v>552596.80355394457</v>
      </c>
      <c r="K19" s="10">
        <f t="shared" si="1"/>
        <v>1036978.4687603064</v>
      </c>
      <c r="L19" s="10">
        <f t="shared" si="2"/>
        <v>1589575.2723142509</v>
      </c>
      <c r="M19" s="10">
        <f t="shared" si="5"/>
        <v>311926.48943725019</v>
      </c>
    </row>
    <row r="20" spans="2:13" x14ac:dyDescent="0.2">
      <c r="B20" s="13">
        <v>7</v>
      </c>
      <c r="C20" s="11">
        <f t="shared" si="3"/>
        <v>1584674.4271573015</v>
      </c>
      <c r="D20" s="10">
        <f>PV((1+$B$3*(1-$B$5))/(1+$B$7)-1,$B$10-1,-G20,,0)</f>
        <v>1029482.2388656538</v>
      </c>
      <c r="E20" s="10">
        <f t="shared" si="4"/>
        <v>-70117.169379732382</v>
      </c>
      <c r="F20" s="10">
        <f>J19+E20/(1-$B$6+$B$6*M19/J19)</f>
        <v>477578.78901726275</v>
      </c>
      <c r="G20" s="10">
        <f>$G$14*(1+$B$7)^(B20-1)</f>
        <v>77613.399274384996</v>
      </c>
      <c r="H20" s="10">
        <f>D20*$B$3*(1-$B$5)</f>
        <v>38605.583957462019</v>
      </c>
      <c r="I20" s="10">
        <f>F20*$B$4</f>
        <v>47757.878901726275</v>
      </c>
      <c r="J20" s="10">
        <f t="shared" si="0"/>
        <v>525336.66791898897</v>
      </c>
      <c r="K20" s="10">
        <f t="shared" si="1"/>
        <v>1068087.8228231159</v>
      </c>
      <c r="L20" s="10">
        <f t="shared" si="2"/>
        <v>1593424.4907421048</v>
      </c>
      <c r="M20" s="10">
        <f t="shared" si="5"/>
        <v>269580.77594689798</v>
      </c>
    </row>
    <row r="21" spans="2:13" x14ac:dyDescent="0.2">
      <c r="B21" s="13">
        <v>8</v>
      </c>
      <c r="C21" s="11">
        <f t="shared" si="3"/>
        <v>1587735.0003197151</v>
      </c>
      <c r="D21" s="10">
        <f>PV((1+$B$3*(1-$B$5))/(1+$B$7)-1,$B$10-1,-G21,,0)</f>
        <v>1060366.7060316235</v>
      </c>
      <c r="E21" s="10">
        <f t="shared" si="4"/>
        <v>-72220.684461124227</v>
      </c>
      <c r="F21" s="10">
        <f>J20+E21/(1-$B$6+$B$6*M20/J20)</f>
        <v>447426.49303547502</v>
      </c>
      <c r="G21" s="10">
        <f>$G$14*(1+$B$7)^(B21-1)</f>
        <v>79941.801252616555</v>
      </c>
      <c r="H21" s="10">
        <f>D21*$B$3*(1-$B$5)</f>
        <v>39763.751476185884</v>
      </c>
      <c r="I21" s="10">
        <f>F21*$B$4</f>
        <v>44742.649303547507</v>
      </c>
      <c r="J21" s="10">
        <f t="shared" si="0"/>
        <v>492169.14233902254</v>
      </c>
      <c r="K21" s="10">
        <f t="shared" si="1"/>
        <v>1100130.4575078094</v>
      </c>
      <c r="L21" s="10">
        <f t="shared" si="2"/>
        <v>1592299.599846832</v>
      </c>
      <c r="M21" s="10">
        <f t="shared" si="5"/>
        <v>229600.53721264869</v>
      </c>
    </row>
    <row r="22" spans="2:13" x14ac:dyDescent="0.2">
      <c r="B22" s="13">
        <v>9</v>
      </c>
      <c r="C22" s="11">
        <f t="shared" si="3"/>
        <v>1585829.0386141681</v>
      </c>
      <c r="D22" s="10">
        <f>PV((1+$B$3*(1-$B$5))/(1+$B$7)-1,$B$10-1,-G22,,0)</f>
        <v>1092177.7072125718</v>
      </c>
      <c r="E22" s="10">
        <f t="shared" si="4"/>
        <v>-74387.304994957391</v>
      </c>
      <c r="F22" s="10">
        <f>J21+E22/(1-$B$6+$B$6*M21/J21)</f>
        <v>411311.2761114015</v>
      </c>
      <c r="G22" s="10">
        <f>$G$14*(1+$B$7)^(B22-1)</f>
        <v>82340.055290195029</v>
      </c>
      <c r="H22" s="10">
        <f>D22*$B$3*(1-$B$5)</f>
        <v>40956.664020471442</v>
      </c>
      <c r="I22" s="10">
        <f>F22*$B$4</f>
        <v>41131.127611140153</v>
      </c>
      <c r="J22" s="10">
        <f t="shared" si="0"/>
        <v>452442.40372254164</v>
      </c>
      <c r="K22" s="10">
        <f t="shared" si="1"/>
        <v>1133134.3712330433</v>
      </c>
      <c r="L22" s="10">
        <f t="shared" si="2"/>
        <v>1585576.7749555849</v>
      </c>
      <c r="M22" s="10">
        <f t="shared" si="5"/>
        <v>191879.74586945216</v>
      </c>
    </row>
    <row r="23" spans="2:13" x14ac:dyDescent="0.2">
      <c r="B23" s="13">
        <v>10</v>
      </c>
      <c r="C23" s="11">
        <f t="shared" si="3"/>
        <v>1578332.196307037</v>
      </c>
      <c r="D23" s="10">
        <f>PV((1+$B$3*(1-$B$5))/(1+$B$7)-1,$B$10-1,-G23,,0)</f>
        <v>1124943.0384289492</v>
      </c>
      <c r="E23" s="10">
        <f t="shared" si="4"/>
        <v>-76618.924144806821</v>
      </c>
      <c r="F23" s="10">
        <f>J22+E23/(1-$B$6+$B$6*M22/J22)</f>
        <v>368578.90092918702</v>
      </c>
      <c r="G23" s="10">
        <f>$G$14*(1+$B$7)^(B23-1)</f>
        <v>84810.256948900889</v>
      </c>
      <c r="H23" s="10">
        <f>D23*$B$3*(1-$B$5)</f>
        <v>42185.363941085598</v>
      </c>
      <c r="I23" s="10">
        <f>F23*$B$4</f>
        <v>36857.8900929187</v>
      </c>
      <c r="J23" s="10">
        <f t="shared" si="0"/>
        <v>405436.79102210572</v>
      </c>
      <c r="K23" s="10">
        <f t="shared" si="1"/>
        <v>1167128.4023700347</v>
      </c>
      <c r="L23" s="10">
        <f t="shared" si="2"/>
        <v>1572565.1933921403</v>
      </c>
      <c r="M23" s="10">
        <f t="shared" si="5"/>
        <v>156313.43406641623</v>
      </c>
    </row>
    <row r="24" spans="2:13" x14ac:dyDescent="0.2">
      <c r="B24" s="13">
        <v>11</v>
      </c>
      <c r="C24" s="11">
        <f t="shared" si="3"/>
        <v>1564553.0155575718</v>
      </c>
      <c r="D24" s="10">
        <f>PV((1+$B$3*(1-$B$5))/(1+$B$7)-1,$B$10-1,-G24,,0)</f>
        <v>1158691.3295818176</v>
      </c>
      <c r="E24" s="10">
        <f t="shared" si="4"/>
        <v>-78917.491869150806</v>
      </c>
      <c r="F24" s="10">
        <f>J23+E24/(1-$B$6+$B$6*M23/J23)</f>
        <v>318507.12131838617</v>
      </c>
      <c r="G24" s="10">
        <f>$G$14*(1+$B$7)^(B24-1)</f>
        <v>87354.564657367911</v>
      </c>
      <c r="H24" s="10">
        <f>D24*$B$3*(1-$B$5)</f>
        <v>43450.924859318162</v>
      </c>
      <c r="I24" s="10">
        <f>F24*$B$4</f>
        <v>31850.71213183862</v>
      </c>
      <c r="J24" s="10">
        <f t="shared" si="0"/>
        <v>350357.83345022477</v>
      </c>
      <c r="K24" s="10">
        <f t="shared" si="1"/>
        <v>1202142.2544411358</v>
      </c>
      <c r="L24" s="10">
        <f t="shared" si="2"/>
        <v>1552500.0878913605</v>
      </c>
      <c r="M24" s="10">
        <f t="shared" si="5"/>
        <v>122798.28325982149</v>
      </c>
    </row>
    <row r="25" spans="2:13" x14ac:dyDescent="0.2">
      <c r="B25" s="13">
        <v>12</v>
      </c>
      <c r="C25" s="11">
        <f t="shared" si="3"/>
        <v>1543725.9969229626</v>
      </c>
      <c r="D25" s="10">
        <f>PV((1+$B$3*(1-$B$5))/(1+$B$7)-1,$B$10-1,-G25,,0)</f>
        <v>1193452.0694692722</v>
      </c>
      <c r="E25" s="10">
        <f t="shared" si="4"/>
        <v>-81285.016625225326</v>
      </c>
      <c r="F25" s="10">
        <f>J24+E25/(1-$B$6+$B$6*M24/J24)</f>
        <v>260298.72585660144</v>
      </c>
      <c r="G25" s="10">
        <f>$G$14*(1+$B$7)^(B25-1)</f>
        <v>89975.201597088962</v>
      </c>
      <c r="H25" s="10">
        <f>D25*$B$3*(1-$B$5)</f>
        <v>44754.452605097707</v>
      </c>
      <c r="I25" s="10">
        <f>F25*$B$4</f>
        <v>26029.872585660145</v>
      </c>
      <c r="J25" s="10">
        <f t="shared" si="0"/>
        <v>286328.59844226157</v>
      </c>
      <c r="K25" s="10">
        <f t="shared" si="1"/>
        <v>1238206.5220743699</v>
      </c>
      <c r="L25" s="10">
        <f t="shared" si="2"/>
        <v>1524535.1205166315</v>
      </c>
      <c r="M25" s="10">
        <f t="shared" si="5"/>
        <v>91233.115455518171</v>
      </c>
    </row>
    <row r="26" spans="2:13" x14ac:dyDescent="0.2">
      <c r="B26" s="13">
        <v>13</v>
      </c>
      <c r="C26" s="11">
        <f t="shared" si="3"/>
        <v>1515003.9888362859</v>
      </c>
      <c r="D26" s="10">
        <f>PV((1+$B$3*(1-$B$5))/(1+$B$7)-1,$B$10-1,-G26,,0)</f>
        <v>1229255.63155335</v>
      </c>
      <c r="E26" s="10">
        <f t="shared" si="4"/>
        <v>-83723.567123981687</v>
      </c>
      <c r="F26" s="10">
        <f>J25+E26/(1-$B$6+$B$6*M25/J25)</f>
        <v>193073.89963793417</v>
      </c>
      <c r="G26" s="10">
        <f>$G$14*(1+$B$7)^(B26-1)</f>
        <v>92674.457645001617</v>
      </c>
      <c r="H26" s="10">
        <f>D26*$B$3*(1-$B$5)</f>
        <v>46097.086183250627</v>
      </c>
      <c r="I26" s="10">
        <f>F26*$B$4</f>
        <v>19307.389963793419</v>
      </c>
      <c r="J26" s="10">
        <f t="shared" si="0"/>
        <v>212381.28960172759</v>
      </c>
      <c r="K26" s="10">
        <f t="shared" si="1"/>
        <v>1275352.7177366007</v>
      </c>
      <c r="L26" s="10">
        <f t="shared" si="2"/>
        <v>1487734.0073383283</v>
      </c>
      <c r="M26" s="10">
        <f t="shared" si="5"/>
        <v>61519.294520162308</v>
      </c>
    </row>
    <row r="27" spans="2:13" x14ac:dyDescent="0.2">
      <c r="B27" s="13">
        <v>14</v>
      </c>
      <c r="C27" s="11">
        <f t="shared" si="3"/>
        <v>1477449.8262768728</v>
      </c>
      <c r="D27" s="10">
        <f>PV((1+$B$3*(1-$B$5))/(1+$B$7)-1,$B$10-1,-G27,,0)</f>
        <v>1266133.3004999503</v>
      </c>
      <c r="E27" s="10">
        <f t="shared" si="4"/>
        <v>-86235.274137701286</v>
      </c>
      <c r="F27" s="10">
        <f>J26+E27/(1-$B$6+$B$6*M26/J26)</f>
        <v>115861.83440257081</v>
      </c>
      <c r="G27" s="10">
        <f>$G$14*(1+$B$7)^(B27-1)</f>
        <v>95454.691374351649</v>
      </c>
      <c r="H27" s="10">
        <f>D27*$B$3*(1-$B$5)</f>
        <v>47479.998768748141</v>
      </c>
      <c r="I27" s="10">
        <f>F27*$B$4</f>
        <v>11586.183440257082</v>
      </c>
      <c r="J27" s="10">
        <f t="shared" si="0"/>
        <v>127448.01784282789</v>
      </c>
      <c r="K27" s="10">
        <f t="shared" si="1"/>
        <v>1313613.2992686986</v>
      </c>
      <c r="L27" s="10">
        <f t="shared" si="2"/>
        <v>1441061.3171115264</v>
      </c>
      <c r="M27" s="10">
        <f t="shared" si="5"/>
        <v>33561.046397375518</v>
      </c>
    </row>
    <row r="28" spans="2:13" ht="16" thickBot="1" x14ac:dyDescent="0.25">
      <c r="B28" s="12">
        <v>15</v>
      </c>
      <c r="C28" s="11">
        <f t="shared" si="3"/>
        <v>1430027.1418820238</v>
      </c>
      <c r="D28" s="10">
        <f>PV((1+$B$3*(1-$B$5))/(1+$B$7)-1,$B$10-1,-G28,,0)</f>
        <v>1304117.2995149493</v>
      </c>
      <c r="E28" s="10">
        <f t="shared" si="4"/>
        <v>-88822.332361832989</v>
      </c>
      <c r="F28" s="10">
        <f>J27+E28/(1-$B$6+$B$6*M27/J27)</f>
        <v>27591.510251492189</v>
      </c>
      <c r="G28" s="10">
        <f>$G$14*(1+$B$7)^(B28-1)</f>
        <v>98318.33211558222</v>
      </c>
      <c r="H28" s="10">
        <f>D28*$B$3*(1-$B$5)</f>
        <v>48904.398731810601</v>
      </c>
      <c r="I28" s="10">
        <f>F28*$B$4</f>
        <v>2759.1510251492191</v>
      </c>
      <c r="J28" s="10">
        <f t="shared" si="0"/>
        <v>30350.661276641407</v>
      </c>
      <c r="K28" s="10">
        <f t="shared" si="1"/>
        <v>1353021.6982467598</v>
      </c>
      <c r="L28" s="81">
        <f t="shared" si="2"/>
        <v>1383372.3595234011</v>
      </c>
      <c r="M28" s="10">
        <f t="shared" si="5"/>
        <v>7265.7070027244999</v>
      </c>
    </row>
  </sheetData>
  <mergeCells count="12">
    <mergeCell ref="M12:M13"/>
    <mergeCell ref="L12:L13"/>
    <mergeCell ref="B12:B13"/>
    <mergeCell ref="H12:H13"/>
    <mergeCell ref="E12:E13"/>
    <mergeCell ref="F12:F13"/>
    <mergeCell ref="G12:G13"/>
    <mergeCell ref="C12:C13"/>
    <mergeCell ref="D12:D13"/>
    <mergeCell ref="I12:I13"/>
    <mergeCell ref="J12:J13"/>
    <mergeCell ref="K12:K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EF5-1C07-BE40-806F-E45E2A8A52BA}">
  <dimension ref="A1:C150"/>
  <sheetViews>
    <sheetView showGridLines="0" workbookViewId="0">
      <selection activeCell="F20" sqref="F20"/>
    </sheetView>
  </sheetViews>
  <sheetFormatPr baseColWidth="10" defaultRowHeight="15" x14ac:dyDescent="0.2"/>
  <cols>
    <col min="1" max="1" width="23.6640625" bestFit="1" customWidth="1"/>
    <col min="2" max="2" width="13" bestFit="1" customWidth="1"/>
  </cols>
  <sheetData>
    <row r="1" spans="1:3" x14ac:dyDescent="0.2">
      <c r="A1" s="24" t="s">
        <v>86</v>
      </c>
    </row>
    <row r="3" spans="1:3" x14ac:dyDescent="0.2">
      <c r="A3" s="52" t="s">
        <v>85</v>
      </c>
      <c r="B3" s="67">
        <v>175</v>
      </c>
    </row>
    <row r="4" spans="1:3" x14ac:dyDescent="0.2">
      <c r="A4" s="52" t="s">
        <v>84</v>
      </c>
      <c r="B4" s="60">
        <v>0.2</v>
      </c>
    </row>
    <row r="5" spans="1:3" x14ac:dyDescent="0.2">
      <c r="A5" s="52" t="s">
        <v>83</v>
      </c>
      <c r="B5" s="71">
        <v>0.30620000000000003</v>
      </c>
    </row>
    <row r="6" spans="1:3" x14ac:dyDescent="0.2">
      <c r="A6" s="52" t="s">
        <v>82</v>
      </c>
      <c r="B6" s="71">
        <f>B4-((B5)^2)/2</f>
        <v>0.15312078000000001</v>
      </c>
    </row>
    <row r="8" spans="1:3" ht="16" thickBot="1" x14ac:dyDescent="0.25"/>
    <row r="9" spans="1:3" ht="16" thickBot="1" x14ac:dyDescent="0.25">
      <c r="A9" s="29" t="s">
        <v>81</v>
      </c>
      <c r="B9" s="30" t="s">
        <v>80</v>
      </c>
      <c r="C9" s="31" t="s">
        <v>79</v>
      </c>
    </row>
    <row r="10" spans="1:3" x14ac:dyDescent="0.2">
      <c r="A10" s="70" t="s">
        <v>57</v>
      </c>
      <c r="B10" s="70">
        <f>B3</f>
        <v>175</v>
      </c>
      <c r="C10" s="70">
        <f>B3</f>
        <v>175</v>
      </c>
    </row>
    <row r="11" spans="1:3" x14ac:dyDescent="0.2">
      <c r="A11" s="58">
        <f t="shared" ref="A11:A42" ca="1" si="0">NORMSINV(RAND())</f>
        <v>-0.35881048149478023</v>
      </c>
      <c r="B11" s="58">
        <f t="shared" ref="B11:B42" ca="1" si="1">B10*EXP($B$6/252+$B$5*A11*SQRT(1/252))</f>
        <v>173.89863589497324</v>
      </c>
      <c r="C11" s="58">
        <f t="shared" ref="C11:C42" si="2">C10*EXP($B$6*1/252)</f>
        <v>175.10636618695264</v>
      </c>
    </row>
    <row r="12" spans="1:3" x14ac:dyDescent="0.2">
      <c r="A12" s="58">
        <f t="shared" ca="1" si="0"/>
        <v>-1.8136119990745706E-3</v>
      </c>
      <c r="B12" s="58">
        <f t="shared" ca="1" si="1"/>
        <v>173.99824568692824</v>
      </c>
      <c r="C12" s="58">
        <f t="shared" si="2"/>
        <v>175.21279702399517</v>
      </c>
    </row>
    <row r="13" spans="1:3" x14ac:dyDescent="0.2">
      <c r="A13" s="58">
        <f t="shared" ca="1" si="0"/>
        <v>-0.22267992297304154</v>
      </c>
      <c r="B13" s="58">
        <f t="shared" ca="1" si="1"/>
        <v>173.35779075403192</v>
      </c>
      <c r="C13" s="58">
        <f t="shared" si="2"/>
        <v>175.31929255042232</v>
      </c>
    </row>
    <row r="14" spans="1:3" x14ac:dyDescent="0.2">
      <c r="A14" s="58">
        <f t="shared" ca="1" si="0"/>
        <v>-8.208530517290788E-2</v>
      </c>
      <c r="B14" s="58">
        <f t="shared" ca="1" si="1"/>
        <v>173.18872738675807</v>
      </c>
      <c r="C14" s="58">
        <f t="shared" si="2"/>
        <v>175.42585280555275</v>
      </c>
    </row>
    <row r="15" spans="1:3" x14ac:dyDescent="0.2">
      <c r="A15" s="58">
        <f t="shared" ca="1" si="0"/>
        <v>-0.41131917205406548</v>
      </c>
      <c r="B15" s="58">
        <f t="shared" ca="1" si="1"/>
        <v>171.92454417608755</v>
      </c>
      <c r="C15" s="58">
        <f t="shared" si="2"/>
        <v>175.53247782872899</v>
      </c>
    </row>
    <row r="16" spans="1:3" x14ac:dyDescent="0.2">
      <c r="A16" s="58">
        <f t="shared" ca="1" si="0"/>
        <v>0.37911986792049979</v>
      </c>
      <c r="B16" s="58">
        <f t="shared" ca="1" si="1"/>
        <v>173.29165956377287</v>
      </c>
      <c r="C16" s="58">
        <f t="shared" si="2"/>
        <v>175.63916765931751</v>
      </c>
    </row>
    <row r="17" spans="1:3" x14ac:dyDescent="0.2">
      <c r="A17" s="58">
        <f t="shared" ca="1" si="0"/>
        <v>-0.95470150582606883</v>
      </c>
      <c r="B17" s="58">
        <f t="shared" ca="1" si="1"/>
        <v>170.23309698626974</v>
      </c>
      <c r="C17" s="58">
        <f t="shared" si="2"/>
        <v>175.7459223367087</v>
      </c>
    </row>
    <row r="18" spans="1:3" x14ac:dyDescent="0.2">
      <c r="A18" s="58">
        <f t="shared" ca="1" si="0"/>
        <v>-0.49600069109770628</v>
      </c>
      <c r="B18" s="58">
        <f t="shared" ca="1" si="1"/>
        <v>168.71468387402453</v>
      </c>
      <c r="C18" s="58">
        <f t="shared" si="2"/>
        <v>175.85274190031689</v>
      </c>
    </row>
    <row r="19" spans="1:3" x14ac:dyDescent="0.2">
      <c r="A19" s="58">
        <f t="shared" ca="1" si="0"/>
        <v>-0.77326779869302142</v>
      </c>
      <c r="B19" s="58">
        <f t="shared" ca="1" si="1"/>
        <v>166.31793895553554</v>
      </c>
      <c r="C19" s="58">
        <f t="shared" si="2"/>
        <v>175.95962638958034</v>
      </c>
    </row>
    <row r="20" spans="1:3" x14ac:dyDescent="0.2">
      <c r="A20" s="58">
        <f t="shared" ca="1" si="0"/>
        <v>6.2371052860930969E-2</v>
      </c>
      <c r="B20" s="58">
        <f t="shared" ca="1" si="1"/>
        <v>166.61936100963391</v>
      </c>
      <c r="C20" s="58">
        <f t="shared" si="2"/>
        <v>176.06657584396132</v>
      </c>
    </row>
    <row r="21" spans="1:3" x14ac:dyDescent="0.2">
      <c r="A21" s="58">
        <f t="shared" ca="1" si="0"/>
        <v>-1.1977751257288394</v>
      </c>
      <c r="B21" s="58">
        <f t="shared" ca="1" si="1"/>
        <v>162.91293686806947</v>
      </c>
      <c r="C21" s="58">
        <f t="shared" si="2"/>
        <v>176.17359030294605</v>
      </c>
    </row>
    <row r="22" spans="1:3" x14ac:dyDescent="0.2">
      <c r="A22" s="58">
        <f t="shared" ca="1" si="0"/>
        <v>0.23611206483451067</v>
      </c>
      <c r="B22" s="58">
        <f t="shared" ca="1" si="1"/>
        <v>163.75605745457801</v>
      </c>
      <c r="C22" s="58">
        <f t="shared" si="2"/>
        <v>176.28066980604481</v>
      </c>
    </row>
    <row r="23" spans="1:3" x14ac:dyDescent="0.2">
      <c r="A23" s="58">
        <f t="shared" ca="1" si="0"/>
        <v>-0.97114765934380831</v>
      </c>
      <c r="B23" s="58">
        <f t="shared" ca="1" si="1"/>
        <v>160.81477354033481</v>
      </c>
      <c r="C23" s="58">
        <f t="shared" si="2"/>
        <v>176.38781439279182</v>
      </c>
    </row>
    <row r="24" spans="1:3" x14ac:dyDescent="0.2">
      <c r="A24" s="58">
        <f t="shared" ca="1" si="0"/>
        <v>1.6936122568217018</v>
      </c>
      <c r="B24" s="58">
        <f t="shared" ca="1" si="1"/>
        <v>166.25596787726792</v>
      </c>
      <c r="C24" s="58">
        <f t="shared" si="2"/>
        <v>176.49502410274539</v>
      </c>
    </row>
    <row r="25" spans="1:3" x14ac:dyDescent="0.2">
      <c r="A25" s="58">
        <f t="shared" ca="1" si="0"/>
        <v>0.58434887626617349</v>
      </c>
      <c r="B25" s="58">
        <f t="shared" ca="1" si="1"/>
        <v>168.24269987303299</v>
      </c>
      <c r="C25" s="58">
        <f t="shared" si="2"/>
        <v>176.60229897548783</v>
      </c>
    </row>
    <row r="26" spans="1:3" x14ac:dyDescent="0.2">
      <c r="A26" s="58">
        <f t="shared" ca="1" si="0"/>
        <v>-0.71245235048196132</v>
      </c>
      <c r="B26" s="58">
        <f t="shared" ca="1" si="1"/>
        <v>166.04732856598923</v>
      </c>
      <c r="C26" s="58">
        <f t="shared" si="2"/>
        <v>176.7096390506255</v>
      </c>
    </row>
    <row r="27" spans="1:3" x14ac:dyDescent="0.2">
      <c r="A27" s="58">
        <f t="shared" ca="1" si="0"/>
        <v>-0.69859356341680834</v>
      </c>
      <c r="B27" s="58">
        <f t="shared" ca="1" si="1"/>
        <v>163.92441858438227</v>
      </c>
      <c r="C27" s="58">
        <f t="shared" si="2"/>
        <v>176.8170443677889</v>
      </c>
    </row>
    <row r="28" spans="1:3" x14ac:dyDescent="0.2">
      <c r="A28" s="58">
        <f t="shared" ca="1" si="0"/>
        <v>0.57452493086116896</v>
      </c>
      <c r="B28" s="58">
        <f t="shared" ca="1" si="1"/>
        <v>165.85185836573805</v>
      </c>
      <c r="C28" s="58">
        <f t="shared" si="2"/>
        <v>176.92451496663253</v>
      </c>
    </row>
    <row r="29" spans="1:3" x14ac:dyDescent="0.2">
      <c r="A29" s="58">
        <f t="shared" ca="1" si="0"/>
        <v>-0.28951945786612004</v>
      </c>
      <c r="B29" s="58">
        <f t="shared" ca="1" si="1"/>
        <v>165.02848798218679</v>
      </c>
      <c r="C29" s="58">
        <f t="shared" si="2"/>
        <v>177.03205088683509</v>
      </c>
    </row>
    <row r="30" spans="1:3" x14ac:dyDescent="0.2">
      <c r="A30" s="58">
        <f t="shared" ca="1" si="0"/>
        <v>-0.47114899018596335</v>
      </c>
      <c r="B30" s="58">
        <f t="shared" ca="1" si="1"/>
        <v>163.63491906151941</v>
      </c>
      <c r="C30" s="58">
        <f t="shared" si="2"/>
        <v>177.13965216809933</v>
      </c>
    </row>
    <row r="31" spans="1:3" x14ac:dyDescent="0.2">
      <c r="A31" s="58">
        <f t="shared" ca="1" si="0"/>
        <v>-2.4953101250558904</v>
      </c>
      <c r="B31" s="58">
        <f t="shared" ca="1" si="1"/>
        <v>156.04024580133188</v>
      </c>
      <c r="C31" s="58">
        <f t="shared" si="2"/>
        <v>177.24731885015211</v>
      </c>
    </row>
    <row r="32" spans="1:3" x14ac:dyDescent="0.2">
      <c r="A32" s="58">
        <f t="shared" ca="1" si="0"/>
        <v>-1.0708970941379521</v>
      </c>
      <c r="B32" s="58">
        <f t="shared" ca="1" si="1"/>
        <v>152.94299589865759</v>
      </c>
      <c r="C32" s="58">
        <f t="shared" si="2"/>
        <v>177.35505097274452</v>
      </c>
    </row>
    <row r="33" spans="1:3" x14ac:dyDescent="0.2">
      <c r="A33" s="58">
        <f t="shared" ca="1" si="0"/>
        <v>-3.3741459807245078E-2</v>
      </c>
      <c r="B33" s="58">
        <f t="shared" ca="1" si="1"/>
        <v>152.93638742254635</v>
      </c>
      <c r="C33" s="58">
        <f t="shared" si="2"/>
        <v>177.46284857565175</v>
      </c>
    </row>
    <row r="34" spans="1:3" x14ac:dyDescent="0.2">
      <c r="A34" s="58">
        <f t="shared" ca="1" si="0"/>
        <v>-0.15370196245051326</v>
      </c>
      <c r="B34" s="58">
        <f t="shared" ca="1" si="1"/>
        <v>152.57632523606262</v>
      </c>
      <c r="C34" s="58">
        <f t="shared" si="2"/>
        <v>177.57071169867316</v>
      </c>
    </row>
    <row r="35" spans="1:3" x14ac:dyDescent="0.2">
      <c r="A35" s="58">
        <f t="shared" ca="1" si="0"/>
        <v>1.0792938128664751</v>
      </c>
      <c r="B35" s="58">
        <f t="shared" ca="1" si="1"/>
        <v>155.88068186226886</v>
      </c>
      <c r="C35" s="58">
        <f t="shared" si="2"/>
        <v>177.67864038163233</v>
      </c>
    </row>
    <row r="36" spans="1:3" x14ac:dyDescent="0.2">
      <c r="A36" s="58">
        <f t="shared" ca="1" si="0"/>
        <v>-0.23476478697644118</v>
      </c>
      <c r="B36" s="58">
        <f t="shared" ca="1" si="1"/>
        <v>155.27071609613174</v>
      </c>
      <c r="C36" s="58">
        <f t="shared" si="2"/>
        <v>177.78663466437703</v>
      </c>
    </row>
    <row r="37" spans="1:3" x14ac:dyDescent="0.2">
      <c r="A37" s="58">
        <f t="shared" ca="1" si="0"/>
        <v>-1.643129532056901</v>
      </c>
      <c r="B37" s="58">
        <f t="shared" ca="1" si="1"/>
        <v>150.51816816528481</v>
      </c>
      <c r="C37" s="58">
        <f t="shared" si="2"/>
        <v>177.89469458677928</v>
      </c>
    </row>
    <row r="38" spans="1:3" x14ac:dyDescent="0.2">
      <c r="A38" s="58">
        <f t="shared" ca="1" si="0"/>
        <v>1.1073921207247077</v>
      </c>
      <c r="B38" s="58">
        <f t="shared" ca="1" si="1"/>
        <v>153.86131864680121</v>
      </c>
      <c r="C38" s="58">
        <f t="shared" si="2"/>
        <v>178.00282018873529</v>
      </c>
    </row>
    <row r="39" spans="1:3" x14ac:dyDescent="0.2">
      <c r="A39" s="58">
        <f t="shared" ca="1" si="0"/>
        <v>-0.76696121565670039</v>
      </c>
      <c r="B39" s="58">
        <f t="shared" ca="1" si="1"/>
        <v>151.69403113745713</v>
      </c>
      <c r="C39" s="58">
        <f t="shared" si="2"/>
        <v>178.11101151016553</v>
      </c>
    </row>
    <row r="40" spans="1:3" x14ac:dyDescent="0.2">
      <c r="A40" s="58">
        <f t="shared" ca="1" si="0"/>
        <v>-0.3858531553869663</v>
      </c>
      <c r="B40" s="58">
        <f t="shared" ca="1" si="1"/>
        <v>150.66073515201614</v>
      </c>
      <c r="C40" s="58">
        <f t="shared" si="2"/>
        <v>178.21926859101475</v>
      </c>
    </row>
    <row r="41" spans="1:3" x14ac:dyDescent="0.2">
      <c r="A41" s="58">
        <f t="shared" ca="1" si="0"/>
        <v>-0.53266911670065853</v>
      </c>
      <c r="B41" s="58">
        <f t="shared" ca="1" si="1"/>
        <v>149.21132697794945</v>
      </c>
      <c r="C41" s="58">
        <f t="shared" si="2"/>
        <v>178.32759147125199</v>
      </c>
    </row>
    <row r="42" spans="1:3" x14ac:dyDescent="0.2">
      <c r="A42" s="58">
        <f t="shared" ca="1" si="0"/>
        <v>-0.49303060817602135</v>
      </c>
      <c r="B42" s="58">
        <f t="shared" ca="1" si="1"/>
        <v>147.88889209794985</v>
      </c>
      <c r="C42" s="58">
        <f t="shared" si="2"/>
        <v>178.43598019087054</v>
      </c>
    </row>
    <row r="43" spans="1:3" x14ac:dyDescent="0.2">
      <c r="A43" s="58">
        <f t="shared" ref="A43:A74" ca="1" si="3">NORMSINV(RAND())</f>
        <v>-0.24242289276418505</v>
      </c>
      <c r="B43" s="58">
        <f t="shared" ref="B43:B74" ca="1" si="4">B42*EXP($B$6/252+$B$5*A43*SQRT(1/252))</f>
        <v>147.2884400409751</v>
      </c>
      <c r="C43" s="58">
        <f t="shared" ref="C43:C74" si="5">C42*EXP($B$6*1/252)</f>
        <v>178.54443478988802</v>
      </c>
    </row>
    <row r="44" spans="1:3" x14ac:dyDescent="0.2">
      <c r="A44" s="58">
        <f t="shared" ca="1" si="3"/>
        <v>-0.85351073853614956</v>
      </c>
      <c r="B44" s="58">
        <f t="shared" ca="1" si="4"/>
        <v>144.97151527310049</v>
      </c>
      <c r="C44" s="58">
        <f t="shared" si="5"/>
        <v>178.65295530834638</v>
      </c>
    </row>
    <row r="45" spans="1:3" x14ac:dyDescent="0.2">
      <c r="A45" s="58">
        <f t="shared" ca="1" si="3"/>
        <v>1.7562340680718054</v>
      </c>
      <c r="B45" s="58">
        <f t="shared" ca="1" si="4"/>
        <v>150.05779556123068</v>
      </c>
      <c r="C45" s="58">
        <f t="shared" si="5"/>
        <v>178.76154178631191</v>
      </c>
    </row>
    <row r="46" spans="1:3" x14ac:dyDescent="0.2">
      <c r="A46" s="58">
        <f t="shared" ca="1" si="3"/>
        <v>-1.0011717135391016</v>
      </c>
      <c r="B46" s="58">
        <f t="shared" ca="1" si="4"/>
        <v>147.27723425092503</v>
      </c>
      <c r="C46" s="58">
        <f t="shared" si="5"/>
        <v>178.87019426387525</v>
      </c>
    </row>
    <row r="47" spans="1:3" x14ac:dyDescent="0.2">
      <c r="A47" s="58">
        <f t="shared" ca="1" si="3"/>
        <v>-0.34036600008041873</v>
      </c>
      <c r="B47" s="58">
        <f t="shared" ca="1" si="4"/>
        <v>146.40242019601644</v>
      </c>
      <c r="C47" s="58">
        <f t="shared" si="5"/>
        <v>178.97891278115139</v>
      </c>
    </row>
    <row r="48" spans="1:3" x14ac:dyDescent="0.2">
      <c r="A48" s="58">
        <f t="shared" ca="1" si="3"/>
        <v>0.25512368914830802</v>
      </c>
      <c r="B48" s="58">
        <f t="shared" ca="1" si="4"/>
        <v>147.21406932930611</v>
      </c>
      <c r="C48" s="58">
        <f t="shared" si="5"/>
        <v>179.08769737827973</v>
      </c>
    </row>
    <row r="49" spans="1:3" x14ac:dyDescent="0.2">
      <c r="A49" s="58">
        <f t="shared" ca="1" si="3"/>
        <v>0.2738203099088975</v>
      </c>
      <c r="B49" s="58">
        <f t="shared" ca="1" si="4"/>
        <v>148.08361273779147</v>
      </c>
      <c r="C49" s="58">
        <f t="shared" si="5"/>
        <v>179.19654809542405</v>
      </c>
    </row>
    <row r="50" spans="1:3" x14ac:dyDescent="0.2">
      <c r="A50" s="58">
        <f t="shared" ca="1" si="3"/>
        <v>-1.0981300902949898</v>
      </c>
      <c r="B50" s="58">
        <f t="shared" ca="1" si="4"/>
        <v>145.06807136798668</v>
      </c>
      <c r="C50" s="58">
        <f t="shared" si="5"/>
        <v>179.30546497277254</v>
      </c>
    </row>
    <row r="51" spans="1:3" x14ac:dyDescent="0.2">
      <c r="A51" s="58">
        <f t="shared" ca="1" si="3"/>
        <v>-1.6494880578113433</v>
      </c>
      <c r="B51" s="58">
        <f t="shared" ca="1" si="4"/>
        <v>140.61056072627017</v>
      </c>
      <c r="C51" s="58">
        <f t="shared" si="5"/>
        <v>179.41444805053783</v>
      </c>
    </row>
    <row r="52" spans="1:3" x14ac:dyDescent="0.2">
      <c r="A52" s="58">
        <f t="shared" ca="1" si="3"/>
        <v>-0.57361184210428484</v>
      </c>
      <c r="B52" s="58">
        <f t="shared" ca="1" si="4"/>
        <v>139.14790524745578</v>
      </c>
      <c r="C52" s="58">
        <f t="shared" si="5"/>
        <v>179.52349736895695</v>
      </c>
    </row>
    <row r="53" spans="1:3" x14ac:dyDescent="0.2">
      <c r="A53" s="58">
        <f t="shared" ca="1" si="3"/>
        <v>0.49719510773667525</v>
      </c>
      <c r="B53" s="58">
        <f t="shared" ca="1" si="4"/>
        <v>140.57418359992698</v>
      </c>
      <c r="C53" s="58">
        <f t="shared" si="5"/>
        <v>179.63261296829145</v>
      </c>
    </row>
    <row r="54" spans="1:3" x14ac:dyDescent="0.2">
      <c r="A54" s="58">
        <f t="shared" ca="1" si="3"/>
        <v>2.1853084717981006</v>
      </c>
      <c r="B54" s="58">
        <f t="shared" ca="1" si="4"/>
        <v>146.71543850628692</v>
      </c>
      <c r="C54" s="58">
        <f t="shared" si="5"/>
        <v>179.74179488882731</v>
      </c>
    </row>
    <row r="55" spans="1:3" x14ac:dyDescent="0.2">
      <c r="A55" s="58">
        <f t="shared" ca="1" si="3"/>
        <v>0.58362416560802788</v>
      </c>
      <c r="B55" s="58">
        <f t="shared" ca="1" si="4"/>
        <v>148.46658893064486</v>
      </c>
      <c r="C55" s="58">
        <f t="shared" si="5"/>
        <v>179.85104317087502</v>
      </c>
    </row>
    <row r="56" spans="1:3" x14ac:dyDescent="0.2">
      <c r="A56" s="58">
        <f t="shared" ca="1" si="3"/>
        <v>-0.26503153534476648</v>
      </c>
      <c r="B56" s="58">
        <f t="shared" ca="1" si="4"/>
        <v>147.79932298501427</v>
      </c>
      <c r="C56" s="58">
        <f t="shared" si="5"/>
        <v>179.96035785476954</v>
      </c>
    </row>
    <row r="57" spans="1:3" x14ac:dyDescent="0.2">
      <c r="A57" s="58">
        <f t="shared" ca="1" si="3"/>
        <v>5.3462299007808689E-2</v>
      </c>
      <c r="B57" s="58">
        <f t="shared" ca="1" si="4"/>
        <v>148.04174176121035</v>
      </c>
      <c r="C57" s="58">
        <f t="shared" si="5"/>
        <v>180.06973898087037</v>
      </c>
    </row>
    <row r="58" spans="1:3" x14ac:dyDescent="0.2">
      <c r="A58" s="58">
        <f t="shared" ca="1" si="3"/>
        <v>-0.47209187783881967</v>
      </c>
      <c r="B58" s="58">
        <f t="shared" ca="1" si="4"/>
        <v>146.78894626472831</v>
      </c>
      <c r="C58" s="58">
        <f t="shared" si="5"/>
        <v>180.17918658956154</v>
      </c>
    </row>
    <row r="59" spans="1:3" x14ac:dyDescent="0.2">
      <c r="A59" s="58">
        <f t="shared" ca="1" si="3"/>
        <v>1.2786554340243863</v>
      </c>
      <c r="B59" s="58">
        <f t="shared" ca="1" si="4"/>
        <v>150.54576883242345</v>
      </c>
      <c r="C59" s="58">
        <f t="shared" si="5"/>
        <v>180.28870072125159</v>
      </c>
    </row>
    <row r="60" spans="1:3" x14ac:dyDescent="0.2">
      <c r="A60" s="58">
        <f t="shared" ca="1" si="3"/>
        <v>0.40478208519337744</v>
      </c>
      <c r="B60" s="58">
        <f t="shared" ca="1" si="4"/>
        <v>151.81801401791705</v>
      </c>
      <c r="C60" s="58">
        <f t="shared" si="5"/>
        <v>180.39828141637369</v>
      </c>
    </row>
    <row r="61" spans="1:3" x14ac:dyDescent="0.2">
      <c r="A61" s="58">
        <f t="shared" ca="1" si="3"/>
        <v>-0.80998144241726755</v>
      </c>
      <c r="B61" s="58">
        <f t="shared" ca="1" si="4"/>
        <v>149.55535472463797</v>
      </c>
      <c r="C61" s="58">
        <f t="shared" si="5"/>
        <v>180.50792871538553</v>
      </c>
    </row>
    <row r="62" spans="1:3" x14ac:dyDescent="0.2">
      <c r="A62" s="58">
        <f t="shared" ca="1" si="3"/>
        <v>-0.39713795285545445</v>
      </c>
      <c r="B62" s="58">
        <f t="shared" ca="1" si="4"/>
        <v>148.50429832906005</v>
      </c>
      <c r="C62" s="58">
        <f t="shared" si="5"/>
        <v>180.6176426587694</v>
      </c>
    </row>
    <row r="63" spans="1:3" x14ac:dyDescent="0.2">
      <c r="A63" s="58">
        <f t="shared" ca="1" si="3"/>
        <v>0.37586440975256041</v>
      </c>
      <c r="B63" s="58">
        <f t="shared" ca="1" si="4"/>
        <v>149.67578080410928</v>
      </c>
      <c r="C63" s="58">
        <f t="shared" si="5"/>
        <v>180.7274232870322</v>
      </c>
    </row>
    <row r="64" spans="1:3" x14ac:dyDescent="0.2">
      <c r="A64" s="58">
        <f t="shared" ca="1" si="3"/>
        <v>0.1482514784364159</v>
      </c>
      <c r="B64" s="58">
        <f t="shared" ca="1" si="4"/>
        <v>150.19563937505907</v>
      </c>
      <c r="C64" s="58">
        <f t="shared" si="5"/>
        <v>180.83727064070544</v>
      </c>
    </row>
    <row r="65" spans="1:3" x14ac:dyDescent="0.2">
      <c r="A65" s="58">
        <f t="shared" ca="1" si="3"/>
        <v>-0.50875727143042149</v>
      </c>
      <c r="B65" s="58">
        <f t="shared" ca="1" si="4"/>
        <v>148.81932976779319</v>
      </c>
      <c r="C65" s="58">
        <f t="shared" si="5"/>
        <v>180.94718476034529</v>
      </c>
    </row>
    <row r="66" spans="1:3" x14ac:dyDescent="0.2">
      <c r="A66" s="58">
        <f t="shared" ca="1" si="3"/>
        <v>-0.59839986816760238</v>
      </c>
      <c r="B66" s="58">
        <f t="shared" ca="1" si="4"/>
        <v>147.20088711850656</v>
      </c>
      <c r="C66" s="58">
        <f t="shared" si="5"/>
        <v>181.05716568653258</v>
      </c>
    </row>
    <row r="67" spans="1:3" x14ac:dyDescent="0.2">
      <c r="A67" s="58">
        <f t="shared" ca="1" si="3"/>
        <v>-7.1802987544586902E-2</v>
      </c>
      <c r="B67" s="58">
        <f t="shared" ca="1" si="4"/>
        <v>147.08650197371495</v>
      </c>
      <c r="C67" s="58">
        <f t="shared" si="5"/>
        <v>181.16721345987276</v>
      </c>
    </row>
    <row r="68" spans="1:3" x14ac:dyDescent="0.2">
      <c r="A68" s="58">
        <f t="shared" ca="1" si="3"/>
        <v>0.47064616337951787</v>
      </c>
      <c r="B68" s="58">
        <f t="shared" ca="1" si="4"/>
        <v>148.51807651725034</v>
      </c>
      <c r="C68" s="58">
        <f t="shared" si="5"/>
        <v>181.27732812099597</v>
      </c>
    </row>
    <row r="69" spans="1:3" x14ac:dyDescent="0.2">
      <c r="A69" s="58">
        <f t="shared" ca="1" si="3"/>
        <v>-0.79095607426112013</v>
      </c>
      <c r="B69" s="58">
        <f t="shared" ca="1" si="4"/>
        <v>146.35829887062121</v>
      </c>
      <c r="C69" s="58">
        <f t="shared" si="5"/>
        <v>181.38750971055708</v>
      </c>
    </row>
    <row r="70" spans="1:3" x14ac:dyDescent="0.2">
      <c r="A70" s="58">
        <f t="shared" ca="1" si="3"/>
        <v>0.34668393903044992</v>
      </c>
      <c r="B70" s="58">
        <f t="shared" ca="1" si="4"/>
        <v>147.42984742299532</v>
      </c>
      <c r="C70" s="58">
        <f t="shared" si="5"/>
        <v>181.49775826923565</v>
      </c>
    </row>
    <row r="71" spans="1:3" x14ac:dyDescent="0.2">
      <c r="A71" s="58">
        <f t="shared" ca="1" si="3"/>
        <v>1.9573588272673588</v>
      </c>
      <c r="B71" s="58">
        <f t="shared" ca="1" si="4"/>
        <v>153.19554105155729</v>
      </c>
      <c r="C71" s="58">
        <f t="shared" si="5"/>
        <v>181.60807383773593</v>
      </c>
    </row>
    <row r="72" spans="1:3" x14ac:dyDescent="0.2">
      <c r="A72" s="58">
        <f t="shared" ca="1" si="3"/>
        <v>1.6829501188994469</v>
      </c>
      <c r="B72" s="58">
        <f t="shared" ca="1" si="4"/>
        <v>158.34636858626126</v>
      </c>
      <c r="C72" s="58">
        <f t="shared" si="5"/>
        <v>181.71845645678698</v>
      </c>
    </row>
    <row r="73" spans="1:3" x14ac:dyDescent="0.2">
      <c r="A73" s="58">
        <f t="shared" ca="1" si="3"/>
        <v>-1.036768699786198</v>
      </c>
      <c r="B73" s="58">
        <f t="shared" ca="1" si="4"/>
        <v>155.30554762066558</v>
      </c>
      <c r="C73" s="58">
        <f t="shared" si="5"/>
        <v>181.82890616714258</v>
      </c>
    </row>
    <row r="74" spans="1:3" x14ac:dyDescent="0.2">
      <c r="A74" s="58">
        <f t="shared" ca="1" si="3"/>
        <v>-0.53112959962702266</v>
      </c>
      <c r="B74" s="58">
        <f t="shared" ca="1" si="4"/>
        <v>153.81602231361316</v>
      </c>
      <c r="C74" s="58">
        <f t="shared" si="5"/>
        <v>181.93942300958125</v>
      </c>
    </row>
    <row r="75" spans="1:3" x14ac:dyDescent="0.2">
      <c r="A75" s="58">
        <f t="shared" ref="A75:A106" ca="1" si="6">NORMSINV(RAND())</f>
        <v>-5.339853360063529E-2</v>
      </c>
      <c r="B75" s="58">
        <f t="shared" ref="B75:B106" ca="1" si="7">B74*EXP($B$6/252+$B$5*A75*SQRT(1/252))</f>
        <v>153.75106863627502</v>
      </c>
      <c r="C75" s="58">
        <f t="shared" ref="C75:C106" si="8">C74*EXP($B$6*1/252)</f>
        <v>182.05000702490636</v>
      </c>
    </row>
    <row r="76" spans="1:3" x14ac:dyDescent="0.2">
      <c r="A76" s="58">
        <f t="shared" ca="1" si="6"/>
        <v>-1.1889961328963694</v>
      </c>
      <c r="B76" s="58">
        <f t="shared" ca="1" si="7"/>
        <v>150.35635644697624</v>
      </c>
      <c r="C76" s="58">
        <f t="shared" si="8"/>
        <v>182.16065825394602</v>
      </c>
    </row>
    <row r="77" spans="1:3" x14ac:dyDescent="0.2">
      <c r="A77" s="58">
        <f t="shared" ca="1" si="6"/>
        <v>-0.72446320686076682</v>
      </c>
      <c r="B77" s="58">
        <f t="shared" ca="1" si="7"/>
        <v>148.3600058283472</v>
      </c>
      <c r="C77" s="58">
        <f t="shared" si="8"/>
        <v>182.2713767375532</v>
      </c>
    </row>
    <row r="78" spans="1:3" x14ac:dyDescent="0.2">
      <c r="A78" s="58">
        <f t="shared" ca="1" si="6"/>
        <v>-0.44561776092546718</v>
      </c>
      <c r="B78" s="58">
        <f t="shared" ca="1" si="7"/>
        <v>147.1796556734003</v>
      </c>
      <c r="C78" s="58">
        <f t="shared" si="8"/>
        <v>182.38216251660566</v>
      </c>
    </row>
    <row r="79" spans="1:3" x14ac:dyDescent="0.2">
      <c r="A79" s="58">
        <f t="shared" ca="1" si="6"/>
        <v>7.6013918362988235E-3</v>
      </c>
      <c r="B79" s="58">
        <f t="shared" ca="1" si="7"/>
        <v>147.29070688640408</v>
      </c>
      <c r="C79" s="58">
        <f t="shared" si="8"/>
        <v>182.49301563200606</v>
      </c>
    </row>
    <row r="80" spans="1:3" x14ac:dyDescent="0.2">
      <c r="A80" s="58">
        <f t="shared" ca="1" si="6"/>
        <v>-0.13885986320084695</v>
      </c>
      <c r="B80" s="58">
        <f t="shared" ca="1" si="7"/>
        <v>146.98601050246043</v>
      </c>
      <c r="C80" s="58">
        <f t="shared" si="8"/>
        <v>182.60393612468187</v>
      </c>
    </row>
    <row r="81" spans="1:3" x14ac:dyDescent="0.2">
      <c r="A81" s="58">
        <f t="shared" ca="1" si="6"/>
        <v>0.80412319760850326</v>
      </c>
      <c r="B81" s="58">
        <f t="shared" ca="1" si="7"/>
        <v>149.37435411716461</v>
      </c>
      <c r="C81" s="58">
        <f t="shared" si="8"/>
        <v>182.71492403558545</v>
      </c>
    </row>
    <row r="82" spans="1:3" x14ac:dyDescent="0.2">
      <c r="A82" s="58">
        <f t="shared" ca="1" si="6"/>
        <v>-1.442218604244798</v>
      </c>
      <c r="B82" s="58">
        <f t="shared" ca="1" si="7"/>
        <v>145.36452795493074</v>
      </c>
      <c r="C82" s="58">
        <f t="shared" si="8"/>
        <v>182.82597940569406</v>
      </c>
    </row>
    <row r="83" spans="1:3" x14ac:dyDescent="0.2">
      <c r="A83" s="58">
        <f t="shared" ca="1" si="6"/>
        <v>-0.36342752799222239</v>
      </c>
      <c r="B83" s="58">
        <f t="shared" ca="1" si="7"/>
        <v>144.43681125046098</v>
      </c>
      <c r="C83" s="58">
        <f t="shared" si="8"/>
        <v>182.93710227600985</v>
      </c>
    </row>
    <row r="84" spans="1:3" x14ac:dyDescent="0.2">
      <c r="A84" s="58">
        <f t="shared" ca="1" si="6"/>
        <v>-1.0069962192338728</v>
      </c>
      <c r="B84" s="58">
        <f t="shared" ca="1" si="7"/>
        <v>141.74448086445781</v>
      </c>
      <c r="C84" s="58">
        <f t="shared" si="8"/>
        <v>183.04829268755995</v>
      </c>
    </row>
    <row r="85" spans="1:3" x14ac:dyDescent="0.2">
      <c r="A85" s="58">
        <f t="shared" ca="1" si="6"/>
        <v>-2.5341282115243642</v>
      </c>
      <c r="B85" s="58">
        <f t="shared" ca="1" si="7"/>
        <v>135.06462520845304</v>
      </c>
      <c r="C85" s="58">
        <f t="shared" si="8"/>
        <v>183.15955068139633</v>
      </c>
    </row>
    <row r="86" spans="1:3" x14ac:dyDescent="0.2">
      <c r="A86" s="58">
        <f t="shared" ca="1" si="6"/>
        <v>-2.1148601160362261</v>
      </c>
      <c r="B86" s="58">
        <f t="shared" ca="1" si="7"/>
        <v>129.74460031384629</v>
      </c>
      <c r="C86" s="58">
        <f t="shared" si="8"/>
        <v>183.27087629859599</v>
      </c>
    </row>
    <row r="87" spans="1:3" x14ac:dyDescent="0.2">
      <c r="A87" s="58">
        <f t="shared" ca="1" si="6"/>
        <v>9.7566885880791598E-2</v>
      </c>
      <c r="B87" s="58">
        <f t="shared" ca="1" si="7"/>
        <v>130.06801086030029</v>
      </c>
      <c r="C87" s="58">
        <f t="shared" si="8"/>
        <v>183.38226958026087</v>
      </c>
    </row>
    <row r="88" spans="1:3" x14ac:dyDescent="0.2">
      <c r="A88" s="58">
        <f t="shared" ca="1" si="6"/>
        <v>-1.2828436885221568</v>
      </c>
      <c r="B88" s="58">
        <f t="shared" ca="1" si="7"/>
        <v>126.96616043391033</v>
      </c>
      <c r="C88" s="58">
        <f t="shared" si="8"/>
        <v>183.49373056751787</v>
      </c>
    </row>
    <row r="89" spans="1:3" x14ac:dyDescent="0.2">
      <c r="A89" s="58">
        <f t="shared" ca="1" si="6"/>
        <v>-1.5373586718235299</v>
      </c>
      <c r="B89" s="58">
        <f t="shared" ca="1" si="7"/>
        <v>123.33132535721472</v>
      </c>
      <c r="C89" s="58">
        <f t="shared" si="8"/>
        <v>183.60525930151891</v>
      </c>
    </row>
    <row r="90" spans="1:3" x14ac:dyDescent="0.2">
      <c r="A90" s="58">
        <f t="shared" ca="1" si="6"/>
        <v>9.7037013490105822E-2</v>
      </c>
      <c r="B90" s="58">
        <f t="shared" ca="1" si="7"/>
        <v>123.63748606673526</v>
      </c>
      <c r="C90" s="58">
        <f t="shared" si="8"/>
        <v>183.71685582344094</v>
      </c>
    </row>
    <row r="91" spans="1:3" x14ac:dyDescent="0.2">
      <c r="A91" s="58">
        <f t="shared" ca="1" si="6"/>
        <v>-0.61949043207461152</v>
      </c>
      <c r="B91" s="58">
        <f t="shared" ca="1" si="7"/>
        <v>122.24316142898758</v>
      </c>
      <c r="C91" s="58">
        <f t="shared" si="8"/>
        <v>183.8285201744859</v>
      </c>
    </row>
    <row r="92" spans="1:3" x14ac:dyDescent="0.2">
      <c r="A92" s="58">
        <f t="shared" ca="1" si="6"/>
        <v>-0.59206872473517147</v>
      </c>
      <c r="B92" s="58">
        <f t="shared" ca="1" si="7"/>
        <v>120.92850730008433</v>
      </c>
      <c r="C92" s="58">
        <f t="shared" si="8"/>
        <v>183.9402523958808</v>
      </c>
    </row>
    <row r="93" spans="1:3" x14ac:dyDescent="0.2">
      <c r="A93" s="58">
        <f t="shared" ca="1" si="6"/>
        <v>0.74400323204039032</v>
      </c>
      <c r="B93" s="58">
        <f t="shared" ca="1" si="7"/>
        <v>122.75101852362123</v>
      </c>
      <c r="C93" s="58">
        <f t="shared" si="8"/>
        <v>184.05205252887771</v>
      </c>
    </row>
    <row r="94" spans="1:3" x14ac:dyDescent="0.2">
      <c r="A94" s="58">
        <f t="shared" ca="1" si="6"/>
        <v>-0.47768761906696927</v>
      </c>
      <c r="B94" s="58">
        <f t="shared" ca="1" si="7"/>
        <v>121.69910814023277</v>
      </c>
      <c r="C94" s="58">
        <f t="shared" si="8"/>
        <v>184.16392061475375</v>
      </c>
    </row>
    <row r="95" spans="1:3" x14ac:dyDescent="0.2">
      <c r="A95" s="58">
        <f t="shared" ca="1" si="6"/>
        <v>-0.18712212811908313</v>
      </c>
      <c r="B95" s="58">
        <f t="shared" ca="1" si="7"/>
        <v>121.33434719082955</v>
      </c>
      <c r="C95" s="58">
        <f t="shared" si="8"/>
        <v>184.27585669481113</v>
      </c>
    </row>
    <row r="96" spans="1:3" x14ac:dyDescent="0.2">
      <c r="A96" s="58">
        <f t="shared" ca="1" si="6"/>
        <v>-0.39142135656830601</v>
      </c>
      <c r="B96" s="58">
        <f t="shared" ca="1" si="7"/>
        <v>120.49491030364621</v>
      </c>
      <c r="C96" s="58">
        <f t="shared" si="8"/>
        <v>184.38786081037716</v>
      </c>
    </row>
    <row r="97" spans="1:3" x14ac:dyDescent="0.2">
      <c r="A97" s="58">
        <f t="shared" ca="1" si="6"/>
        <v>-0.80894920104166679</v>
      </c>
      <c r="B97" s="58">
        <f t="shared" ca="1" si="7"/>
        <v>118.70144644408089</v>
      </c>
      <c r="C97" s="58">
        <f t="shared" si="8"/>
        <v>184.49993300280434</v>
      </c>
    </row>
    <row r="98" spans="1:3" x14ac:dyDescent="0.2">
      <c r="A98" s="58">
        <f t="shared" ca="1" si="6"/>
        <v>1.4991042796714508E-2</v>
      </c>
      <c r="B98" s="58">
        <f t="shared" ca="1" si="7"/>
        <v>118.80794341160305</v>
      </c>
      <c r="C98" s="58">
        <f t="shared" si="8"/>
        <v>184.6120733134702</v>
      </c>
    </row>
    <row r="99" spans="1:3" x14ac:dyDescent="0.2">
      <c r="A99" s="58">
        <f t="shared" ca="1" si="6"/>
        <v>-0.42847217858046993</v>
      </c>
      <c r="B99" s="58">
        <f t="shared" ca="1" si="7"/>
        <v>117.90169476158047</v>
      </c>
      <c r="C99" s="58">
        <f t="shared" si="8"/>
        <v>184.72428178377749</v>
      </c>
    </row>
    <row r="100" spans="1:3" x14ac:dyDescent="0.2">
      <c r="A100" s="58">
        <f t="shared" ca="1" si="6"/>
        <v>0.61340281966597776</v>
      </c>
      <c r="B100" s="58">
        <f t="shared" ca="1" si="7"/>
        <v>119.37748322238463</v>
      </c>
      <c r="C100" s="58">
        <f t="shared" si="8"/>
        <v>184.83655845515409</v>
      </c>
    </row>
    <row r="101" spans="1:3" x14ac:dyDescent="0.2">
      <c r="A101" s="58">
        <f t="shared" ca="1" si="6"/>
        <v>1.4006997494212832</v>
      </c>
      <c r="B101" s="58">
        <f t="shared" ca="1" si="7"/>
        <v>122.72131114794901</v>
      </c>
      <c r="C101" s="58">
        <f t="shared" si="8"/>
        <v>184.94890336905308</v>
      </c>
    </row>
    <row r="102" spans="1:3" x14ac:dyDescent="0.2">
      <c r="A102" s="58">
        <f t="shared" ca="1" si="6"/>
        <v>0.11292126161993231</v>
      </c>
      <c r="B102" s="58">
        <f t="shared" ca="1" si="7"/>
        <v>123.06365698030672</v>
      </c>
      <c r="C102" s="58">
        <f t="shared" si="8"/>
        <v>185.06131656695274</v>
      </c>
    </row>
    <row r="103" spans="1:3" x14ac:dyDescent="0.2">
      <c r="A103" s="58">
        <f t="shared" ca="1" si="6"/>
        <v>-0.86357819946286041</v>
      </c>
      <c r="B103" s="58">
        <f t="shared" ca="1" si="7"/>
        <v>121.10428139795967</v>
      </c>
      <c r="C103" s="58">
        <f t="shared" si="8"/>
        <v>185.17379809035654</v>
      </c>
    </row>
    <row r="104" spans="1:3" x14ac:dyDescent="0.2">
      <c r="A104" s="58">
        <f t="shared" ca="1" si="6"/>
        <v>-1.9195936742056154</v>
      </c>
      <c r="B104" s="58">
        <f t="shared" ca="1" si="7"/>
        <v>116.77313004235879</v>
      </c>
      <c r="C104" s="58">
        <f t="shared" si="8"/>
        <v>185.28634798079318</v>
      </c>
    </row>
    <row r="105" spans="1:3" x14ac:dyDescent="0.2">
      <c r="A105" s="58">
        <f t="shared" ca="1" si="6"/>
        <v>-1.5875058470764112</v>
      </c>
      <c r="B105" s="58">
        <f t="shared" ca="1" si="7"/>
        <v>113.32043946177538</v>
      </c>
      <c r="C105" s="58">
        <f t="shared" si="8"/>
        <v>185.39896627981659</v>
      </c>
    </row>
    <row r="106" spans="1:3" x14ac:dyDescent="0.2">
      <c r="A106" s="58">
        <f t="shared" ca="1" si="6"/>
        <v>0.17096643807839754</v>
      </c>
      <c r="B106" s="58">
        <f t="shared" ca="1" si="7"/>
        <v>113.76386156918866</v>
      </c>
      <c r="C106" s="58">
        <f t="shared" si="8"/>
        <v>185.511653029006</v>
      </c>
    </row>
    <row r="107" spans="1:3" x14ac:dyDescent="0.2">
      <c r="A107" s="58">
        <f t="shared" ref="A107:A138" ca="1" si="9">NORMSINV(RAND())</f>
        <v>-0.64352783774118316</v>
      </c>
      <c r="B107" s="58">
        <f t="shared" ref="B107:B138" ca="1" si="10">B106*EXP($B$6/252+$B$5*A107*SQRT(1/252))</f>
        <v>112.42874701793799</v>
      </c>
      <c r="C107" s="58">
        <f t="shared" ref="C107:C138" si="11">C106*EXP($B$6*1/252)</f>
        <v>185.62440826996587</v>
      </c>
    </row>
    <row r="108" spans="1:3" x14ac:dyDescent="0.2">
      <c r="A108" s="58">
        <f t="shared" ca="1" si="9"/>
        <v>0.25848507429312817</v>
      </c>
      <c r="B108" s="58">
        <f t="shared" ca="1" si="10"/>
        <v>113.05937767058288</v>
      </c>
      <c r="C108" s="58">
        <f t="shared" si="11"/>
        <v>185.73723204432596</v>
      </c>
    </row>
    <row r="109" spans="1:3" x14ac:dyDescent="0.2">
      <c r="A109" s="58">
        <f t="shared" ca="1" si="9"/>
        <v>-0.87821085584542036</v>
      </c>
      <c r="B109" s="58">
        <f t="shared" ca="1" si="10"/>
        <v>111.22788857070574</v>
      </c>
      <c r="C109" s="58">
        <f t="shared" si="11"/>
        <v>185.85012439374137</v>
      </c>
    </row>
    <row r="110" spans="1:3" x14ac:dyDescent="0.2">
      <c r="A110" s="58">
        <f t="shared" ca="1" si="9"/>
        <v>-1.003583316659195</v>
      </c>
      <c r="B110" s="58">
        <f t="shared" ca="1" si="10"/>
        <v>109.16176495717862</v>
      </c>
      <c r="C110" s="58">
        <f t="shared" si="11"/>
        <v>185.96308535989243</v>
      </c>
    </row>
    <row r="111" spans="1:3" x14ac:dyDescent="0.2">
      <c r="A111" s="58">
        <f t="shared" ca="1" si="9"/>
        <v>-1.362591588258327</v>
      </c>
      <c r="B111" s="58">
        <f t="shared" ca="1" si="10"/>
        <v>106.39469828900627</v>
      </c>
      <c r="C111" s="58">
        <f t="shared" si="11"/>
        <v>186.07611498448489</v>
      </c>
    </row>
    <row r="112" spans="1:3" x14ac:dyDescent="0.2">
      <c r="A112" s="58">
        <f t="shared" ca="1" si="9"/>
        <v>-4.9562058252610064E-2</v>
      </c>
      <c r="B112" s="58">
        <f t="shared" ca="1" si="10"/>
        <v>106.35764004045065</v>
      </c>
      <c r="C112" s="58">
        <f t="shared" si="11"/>
        <v>186.18921330924982</v>
      </c>
    </row>
    <row r="113" spans="1:3" x14ac:dyDescent="0.2">
      <c r="A113" s="58">
        <f t="shared" ca="1" si="9"/>
        <v>1.9356166153343024</v>
      </c>
      <c r="B113" s="58">
        <f t="shared" ca="1" si="10"/>
        <v>110.4707407551023</v>
      </c>
      <c r="C113" s="58">
        <f t="shared" si="11"/>
        <v>186.30238037594364</v>
      </c>
    </row>
    <row r="114" spans="1:3" x14ac:dyDescent="0.2">
      <c r="A114" s="58">
        <f t="shared" ca="1" si="9"/>
        <v>1.313292359066544</v>
      </c>
      <c r="B114" s="58">
        <f t="shared" ca="1" si="10"/>
        <v>113.37377856768347</v>
      </c>
      <c r="C114" s="58">
        <f t="shared" si="11"/>
        <v>186.41561622634816</v>
      </c>
    </row>
    <row r="115" spans="1:3" x14ac:dyDescent="0.2">
      <c r="A115" s="58">
        <f t="shared" ca="1" si="9"/>
        <v>2.169117492217369</v>
      </c>
      <c r="B115" s="58">
        <f t="shared" ca="1" si="10"/>
        <v>118.28978302473976</v>
      </c>
      <c r="C115" s="58">
        <f t="shared" si="11"/>
        <v>186.52892090227058</v>
      </c>
    </row>
    <row r="116" spans="1:3" x14ac:dyDescent="0.2">
      <c r="A116" s="58">
        <f t="shared" ca="1" si="9"/>
        <v>-2.1781345828843</v>
      </c>
      <c r="B116" s="58">
        <f t="shared" ca="1" si="10"/>
        <v>113.49189793479771</v>
      </c>
      <c r="C116" s="58">
        <f t="shared" si="11"/>
        <v>186.64229444554354</v>
      </c>
    </row>
    <row r="117" spans="1:3" x14ac:dyDescent="0.2">
      <c r="A117" s="58">
        <f t="shared" ca="1" si="9"/>
        <v>-0.72004351135240074</v>
      </c>
      <c r="B117" s="58">
        <f t="shared" ca="1" si="10"/>
        <v>111.99456090913107</v>
      </c>
      <c r="C117" s="58">
        <f t="shared" si="11"/>
        <v>186.75573689802505</v>
      </c>
    </row>
    <row r="118" spans="1:3" x14ac:dyDescent="0.2">
      <c r="A118" s="58">
        <f t="shared" ca="1" si="9"/>
        <v>0.86508373971602237</v>
      </c>
      <c r="B118" s="58">
        <f t="shared" ca="1" si="10"/>
        <v>113.94824395237815</v>
      </c>
      <c r="C118" s="58">
        <f t="shared" si="11"/>
        <v>186.86924830159862</v>
      </c>
    </row>
    <row r="119" spans="1:3" x14ac:dyDescent="0.2">
      <c r="A119" s="58">
        <f t="shared" ca="1" si="9"/>
        <v>-0.68024902589810876</v>
      </c>
      <c r="B119" s="58">
        <f t="shared" ca="1" si="10"/>
        <v>112.5312306057925</v>
      </c>
      <c r="C119" s="58">
        <f t="shared" si="11"/>
        <v>186.98282869817317</v>
      </c>
    </row>
    <row r="120" spans="1:3" x14ac:dyDescent="0.2">
      <c r="A120" s="58">
        <f t="shared" ca="1" si="9"/>
        <v>-0.45767012859684697</v>
      </c>
      <c r="B120" s="58">
        <f t="shared" ca="1" si="10"/>
        <v>111.60998408221948</v>
      </c>
      <c r="C120" s="58">
        <f t="shared" si="11"/>
        <v>187.09647812968313</v>
      </c>
    </row>
    <row r="121" spans="1:3" x14ac:dyDescent="0.2">
      <c r="A121" s="58">
        <f t="shared" ca="1" si="9"/>
        <v>-2.1945321860174856</v>
      </c>
      <c r="B121" s="58">
        <f t="shared" ca="1" si="10"/>
        <v>107.04917062131889</v>
      </c>
      <c r="C121" s="58">
        <f t="shared" si="11"/>
        <v>187.21019663808841</v>
      </c>
    </row>
    <row r="122" spans="1:3" x14ac:dyDescent="0.2">
      <c r="A122" s="58">
        <f t="shared" ca="1" si="9"/>
        <v>0.43838126967323449</v>
      </c>
      <c r="B122" s="58">
        <f t="shared" ca="1" si="10"/>
        <v>108.02381720371484</v>
      </c>
      <c r="C122" s="58">
        <f t="shared" si="11"/>
        <v>187.32398426537441</v>
      </c>
    </row>
    <row r="123" spans="1:3" x14ac:dyDescent="0.2">
      <c r="A123" s="58">
        <f t="shared" ca="1" si="9"/>
        <v>-1.7021289996404343</v>
      </c>
      <c r="B123" s="58">
        <f t="shared" ca="1" si="10"/>
        <v>104.59830542783141</v>
      </c>
      <c r="C123" s="58">
        <f t="shared" si="11"/>
        <v>187.43784105355203</v>
      </c>
    </row>
    <row r="124" spans="1:3" x14ac:dyDescent="0.2">
      <c r="A124" s="58">
        <f t="shared" ca="1" si="9"/>
        <v>-0.89263949869596204</v>
      </c>
      <c r="B124" s="58">
        <f t="shared" ca="1" si="10"/>
        <v>102.87524495004686</v>
      </c>
      <c r="C124" s="58">
        <f t="shared" si="11"/>
        <v>187.55176704465777</v>
      </c>
    </row>
    <row r="125" spans="1:3" x14ac:dyDescent="0.2">
      <c r="A125" s="58">
        <f t="shared" ca="1" si="9"/>
        <v>0.37132925038908549</v>
      </c>
      <c r="B125" s="58">
        <f t="shared" ca="1" si="10"/>
        <v>103.67771080962444</v>
      </c>
      <c r="C125" s="58">
        <f t="shared" si="11"/>
        <v>187.6657622807536</v>
      </c>
    </row>
    <row r="126" spans="1:3" x14ac:dyDescent="0.2">
      <c r="A126" s="58">
        <f t="shared" ca="1" si="9"/>
        <v>0.35849458076117724</v>
      </c>
      <c r="B126" s="58">
        <f t="shared" ca="1" si="10"/>
        <v>104.46057220206836</v>
      </c>
      <c r="C126" s="58">
        <f t="shared" si="11"/>
        <v>187.77982680392711</v>
      </c>
    </row>
    <row r="127" spans="1:3" x14ac:dyDescent="0.2">
      <c r="A127" s="58">
        <f t="shared" ca="1" si="9"/>
        <v>0.71158604028698436</v>
      </c>
      <c r="B127" s="58">
        <f t="shared" ca="1" si="10"/>
        <v>105.96861383498459</v>
      </c>
      <c r="C127" s="58">
        <f t="shared" si="11"/>
        <v>187.89396065629145</v>
      </c>
    </row>
    <row r="128" spans="1:3" x14ac:dyDescent="0.2">
      <c r="A128" s="58">
        <f t="shared" ca="1" si="9"/>
        <v>-0.60186109267546273</v>
      </c>
      <c r="B128" s="58">
        <f t="shared" ca="1" si="10"/>
        <v>104.80918447109049</v>
      </c>
      <c r="C128" s="58">
        <f t="shared" si="11"/>
        <v>188.0081638799854</v>
      </c>
    </row>
    <row r="129" spans="1:3" x14ac:dyDescent="0.2">
      <c r="A129" s="58">
        <f t="shared" ca="1" si="9"/>
        <v>1.020873234059382</v>
      </c>
      <c r="B129" s="58">
        <f t="shared" ca="1" si="10"/>
        <v>106.95844928192805</v>
      </c>
      <c r="C129" s="58">
        <f t="shared" si="11"/>
        <v>188.1224365171733</v>
      </c>
    </row>
    <row r="130" spans="1:3" x14ac:dyDescent="0.2">
      <c r="A130" s="58">
        <f t="shared" ca="1" si="9"/>
        <v>1.5588354602415977</v>
      </c>
      <c r="B130" s="58">
        <f t="shared" ca="1" si="10"/>
        <v>110.29031338586306</v>
      </c>
      <c r="C130" s="58">
        <f t="shared" si="11"/>
        <v>188.23677861004515</v>
      </c>
    </row>
    <row r="131" spans="1:3" x14ac:dyDescent="0.2">
      <c r="A131" s="58">
        <f t="shared" ca="1" si="9"/>
        <v>-0.43125700400969741</v>
      </c>
      <c r="B131" s="58">
        <f t="shared" ca="1" si="10"/>
        <v>109.44315690662482</v>
      </c>
      <c r="C131" s="58">
        <f t="shared" si="11"/>
        <v>188.35119020081657</v>
      </c>
    </row>
    <row r="132" spans="1:3" x14ac:dyDescent="0.2">
      <c r="A132" s="58">
        <f t="shared" ca="1" si="9"/>
        <v>3.8272197976195049E-2</v>
      </c>
      <c r="B132" s="58">
        <f t="shared" ca="1" si="10"/>
        <v>109.59054974884492</v>
      </c>
      <c r="C132" s="58">
        <f t="shared" si="11"/>
        <v>188.46567133172888</v>
      </c>
    </row>
    <row r="133" spans="1:3" x14ac:dyDescent="0.2">
      <c r="A133" s="58">
        <f t="shared" ca="1" si="9"/>
        <v>2.0741411059156079</v>
      </c>
      <c r="B133" s="58">
        <f t="shared" ca="1" si="10"/>
        <v>114.13322813604196</v>
      </c>
      <c r="C133" s="58">
        <f t="shared" si="11"/>
        <v>188.58022204504903</v>
      </c>
    </row>
    <row r="134" spans="1:3" x14ac:dyDescent="0.2">
      <c r="A134" s="58">
        <f t="shared" ca="1" si="9"/>
        <v>-0.16908539087328919</v>
      </c>
      <c r="B134" s="58">
        <f t="shared" ca="1" si="10"/>
        <v>113.83073951270823</v>
      </c>
      <c r="C134" s="58">
        <f t="shared" si="11"/>
        <v>188.69484238306967</v>
      </c>
    </row>
    <row r="135" spans="1:3" x14ac:dyDescent="0.2">
      <c r="A135" s="58">
        <f t="shared" ca="1" si="9"/>
        <v>-0.49387341389690065</v>
      </c>
      <c r="B135" s="58">
        <f t="shared" ca="1" si="10"/>
        <v>112.8200427286644</v>
      </c>
      <c r="C135" s="58">
        <f t="shared" si="11"/>
        <v>188.8095323881092</v>
      </c>
    </row>
    <row r="136" spans="1:3" x14ac:dyDescent="0.2">
      <c r="A136" s="58">
        <f t="shared" ca="1" si="9"/>
        <v>-0.8320686533843612</v>
      </c>
      <c r="B136" s="58">
        <f t="shared" ca="1" si="10"/>
        <v>111.0912609475432</v>
      </c>
      <c r="C136" s="58">
        <f t="shared" si="11"/>
        <v>188.92429210251169</v>
      </c>
    </row>
    <row r="137" spans="1:3" x14ac:dyDescent="0.2">
      <c r="A137" s="58">
        <f t="shared" ca="1" si="9"/>
        <v>-0.66337276273080381</v>
      </c>
      <c r="B137" s="58">
        <f t="shared" ca="1" si="10"/>
        <v>109.74549469251247</v>
      </c>
      <c r="C137" s="58">
        <f t="shared" si="11"/>
        <v>189.03912156864695</v>
      </c>
    </row>
    <row r="138" spans="1:3" x14ac:dyDescent="0.2">
      <c r="A138" s="58">
        <f t="shared" ca="1" si="9"/>
        <v>0.58014872506915782</v>
      </c>
      <c r="B138" s="58">
        <f t="shared" ca="1" si="10"/>
        <v>111.0479386455482</v>
      </c>
      <c r="C138" s="58">
        <f t="shared" si="11"/>
        <v>189.15402082891057</v>
      </c>
    </row>
    <row r="139" spans="1:3" x14ac:dyDescent="0.2">
      <c r="A139" s="58">
        <f t="shared" ref="A139:A150" ca="1" si="12">NORMSINV(RAND())</f>
        <v>0.7970650038576742</v>
      </c>
      <c r="B139" s="58">
        <f t="shared" ref="B139:B150" ca="1" si="13">B138*EXP($B$6/252+$B$5*A139*SQRT(1/252))</f>
        <v>112.83696925014939</v>
      </c>
      <c r="C139" s="58">
        <f t="shared" ref="C139:C150" si="14">C138*EXP($B$6*1/252)</f>
        <v>189.2689899257239</v>
      </c>
    </row>
    <row r="140" spans="1:3" x14ac:dyDescent="0.2">
      <c r="A140" s="58">
        <f t="shared" ca="1" si="12"/>
        <v>1.1396137532616086</v>
      </c>
      <c r="B140" s="58">
        <f t="shared" ca="1" si="13"/>
        <v>115.41489470398214</v>
      </c>
      <c r="C140" s="58">
        <f t="shared" si="14"/>
        <v>189.38402890153407</v>
      </c>
    </row>
    <row r="141" spans="1:3" x14ac:dyDescent="0.2">
      <c r="A141" s="58">
        <f t="shared" ca="1" si="12"/>
        <v>-1.0738354809437416</v>
      </c>
      <c r="B141" s="58">
        <f t="shared" ca="1" si="13"/>
        <v>113.11760778222035</v>
      </c>
      <c r="C141" s="58">
        <f t="shared" si="14"/>
        <v>189.49913779881399</v>
      </c>
    </row>
    <row r="142" spans="1:3" x14ac:dyDescent="0.2">
      <c r="A142" s="58">
        <f t="shared" ca="1" si="12"/>
        <v>0.34144491542894662</v>
      </c>
      <c r="B142" s="58">
        <f t="shared" ca="1" si="13"/>
        <v>113.93427359120024</v>
      </c>
      <c r="C142" s="58">
        <f t="shared" si="14"/>
        <v>189.6143166600624</v>
      </c>
    </row>
    <row r="143" spans="1:3" x14ac:dyDescent="0.2">
      <c r="A143" s="58">
        <f t="shared" ca="1" si="12"/>
        <v>-0.96644257809941669</v>
      </c>
      <c r="B143" s="58">
        <f t="shared" ca="1" si="13"/>
        <v>111.89801228519413</v>
      </c>
      <c r="C143" s="58">
        <f t="shared" si="14"/>
        <v>189.72956552780389</v>
      </c>
    </row>
    <row r="144" spans="1:3" x14ac:dyDescent="0.2">
      <c r="A144" s="58">
        <f t="shared" ca="1" si="12"/>
        <v>-0.76265135822429897</v>
      </c>
      <c r="B144" s="58">
        <f t="shared" ca="1" si="13"/>
        <v>110.33099073026081</v>
      </c>
      <c r="C144" s="58">
        <f t="shared" si="14"/>
        <v>189.84488444458887</v>
      </c>
    </row>
    <row r="145" spans="1:3" x14ac:dyDescent="0.2">
      <c r="A145" s="58">
        <f t="shared" ca="1" si="12"/>
        <v>3.7983941015170407E-2</v>
      </c>
      <c r="B145" s="58">
        <f t="shared" ca="1" si="13"/>
        <v>110.47896498608304</v>
      </c>
      <c r="C145" s="58">
        <f t="shared" si="14"/>
        <v>189.96027345299365</v>
      </c>
    </row>
    <row r="146" spans="1:3" x14ac:dyDescent="0.2">
      <c r="A146" s="58">
        <f t="shared" ca="1" si="12"/>
        <v>9.4825633885119345E-2</v>
      </c>
      <c r="B146" s="58">
        <f t="shared" ca="1" si="13"/>
        <v>110.74849662167514</v>
      </c>
      <c r="C146" s="58">
        <f t="shared" si="14"/>
        <v>190.07573259562037</v>
      </c>
    </row>
    <row r="147" spans="1:3" x14ac:dyDescent="0.2">
      <c r="A147" s="58">
        <f t="shared" ca="1" si="12"/>
        <v>-1.4331889274803811</v>
      </c>
      <c r="B147" s="58">
        <f t="shared" ca="1" si="13"/>
        <v>107.79432147336061</v>
      </c>
      <c r="C147" s="58">
        <f t="shared" si="14"/>
        <v>190.1912619150971</v>
      </c>
    </row>
    <row r="148" spans="1:3" x14ac:dyDescent="0.2">
      <c r="A148" s="58">
        <f t="shared" ca="1" si="12"/>
        <v>-2.0546087540993541</v>
      </c>
      <c r="B148" s="58">
        <f t="shared" ca="1" si="13"/>
        <v>103.66885081348485</v>
      </c>
      <c r="C148" s="58">
        <f t="shared" si="14"/>
        <v>190.30686145407779</v>
      </c>
    </row>
    <row r="149" spans="1:3" x14ac:dyDescent="0.2">
      <c r="A149" s="58">
        <f t="shared" ca="1" si="12"/>
        <v>-2.1676206818464508E-2</v>
      </c>
      <c r="B149" s="58">
        <f t="shared" ca="1" si="13"/>
        <v>103.68849941615072</v>
      </c>
      <c r="C149" s="58">
        <f t="shared" si="14"/>
        <v>190.42253125524235</v>
      </c>
    </row>
    <row r="150" spans="1:3" x14ac:dyDescent="0.2">
      <c r="A150" s="58">
        <f t="shared" ca="1" si="12"/>
        <v>-1.9538590760298249</v>
      </c>
      <c r="B150" s="58">
        <f t="shared" ca="1" si="13"/>
        <v>99.91414401389703</v>
      </c>
      <c r="C150" s="58">
        <f t="shared" si="14"/>
        <v>190.53827136129658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2B29-3AFF-1542-AB6E-213F7698A1EE}">
  <dimension ref="A2:D215"/>
  <sheetViews>
    <sheetView showGridLines="0" workbookViewId="0">
      <selection activeCell="A15" sqref="A15"/>
    </sheetView>
  </sheetViews>
  <sheetFormatPr baseColWidth="10" defaultRowHeight="15" x14ac:dyDescent="0.2"/>
  <cols>
    <col min="1" max="1" width="24.1640625" bestFit="1" customWidth="1"/>
    <col min="2" max="2" width="13.83203125" bestFit="1" customWidth="1"/>
  </cols>
  <sheetData>
    <row r="2" spans="1:4" x14ac:dyDescent="0.2">
      <c r="A2" t="s">
        <v>85</v>
      </c>
      <c r="B2">
        <v>175</v>
      </c>
    </row>
    <row r="3" spans="1:4" x14ac:dyDescent="0.2">
      <c r="A3" t="s">
        <v>96</v>
      </c>
      <c r="B3" s="5">
        <v>0.2</v>
      </c>
    </row>
    <row r="4" spans="1:4" x14ac:dyDescent="0.2">
      <c r="A4" t="s">
        <v>95</v>
      </c>
      <c r="B4" s="2">
        <v>0.30620000000000003</v>
      </c>
    </row>
    <row r="5" spans="1:4" x14ac:dyDescent="0.2">
      <c r="A5" t="s">
        <v>94</v>
      </c>
      <c r="B5">
        <v>1.5</v>
      </c>
    </row>
    <row r="6" spans="1:4" x14ac:dyDescent="0.2">
      <c r="A6" t="s">
        <v>82</v>
      </c>
      <c r="B6" s="22">
        <f>B3-(B4^2)/2</f>
        <v>0.15312078000000001</v>
      </c>
    </row>
    <row r="9" spans="1:4" x14ac:dyDescent="0.2">
      <c r="A9" t="s">
        <v>93</v>
      </c>
      <c r="B9" s="3">
        <f>EXP((LN(B2)+B6*B5)-4*B4*SQRT(B5))</f>
        <v>49.126550176294565</v>
      </c>
    </row>
    <row r="10" spans="1:4" x14ac:dyDescent="0.2">
      <c r="A10" t="s">
        <v>92</v>
      </c>
      <c r="B10" s="3">
        <f>EXP((LN(B2)+B6*B5)+4*B4*SQRT(B5))</f>
        <v>986.86639191577217</v>
      </c>
    </row>
    <row r="11" spans="1:4" x14ac:dyDescent="0.2">
      <c r="A11" t="s">
        <v>91</v>
      </c>
      <c r="B11" s="9">
        <f>(B10-B9)/200</f>
        <v>4.688699208697388</v>
      </c>
    </row>
    <row r="14" spans="1:4" x14ac:dyDescent="0.2">
      <c r="A14" t="s">
        <v>90</v>
      </c>
      <c r="B14" t="s">
        <v>89</v>
      </c>
      <c r="C14" t="s">
        <v>88</v>
      </c>
      <c r="D14" t="s">
        <v>87</v>
      </c>
    </row>
    <row r="15" spans="1:4" x14ac:dyDescent="0.2">
      <c r="A15" s="9">
        <f>B9</f>
        <v>49.126550176294565</v>
      </c>
      <c r="B15" s="21">
        <f t="shared" ref="B15:B78" si="0">NORMDIST(LN(A15),LN($B$2)+$B$6*$B$5,$B$4*SQRT($B$6),TRUE)</f>
        <v>2.9184296984853726E-36</v>
      </c>
      <c r="C15" s="9">
        <f t="shared" ref="C15:C78" si="1">A15</f>
        <v>49.126550176294565</v>
      </c>
      <c r="D15" s="21">
        <f t="shared" ref="D15:D46" si="2">B16-B15</f>
        <v>3.1832804703733553E-32</v>
      </c>
    </row>
    <row r="16" spans="1:4" x14ac:dyDescent="0.2">
      <c r="A16" s="9">
        <f t="shared" ref="A16:A47" si="3">A15+$B$11</f>
        <v>53.815249384991951</v>
      </c>
      <c r="B16" s="21">
        <f t="shared" si="0"/>
        <v>3.1835723133432036E-32</v>
      </c>
      <c r="C16" s="9">
        <f t="shared" si="1"/>
        <v>53.815249384991951</v>
      </c>
      <c r="D16" s="21">
        <f t="shared" si="2"/>
        <v>9.6341234184384456E-29</v>
      </c>
    </row>
    <row r="17" spans="1:4" x14ac:dyDescent="0.2">
      <c r="A17" s="9">
        <f t="shared" si="3"/>
        <v>58.503948593689337</v>
      </c>
      <c r="B17" s="21">
        <f t="shared" si="0"/>
        <v>9.6373069907517894E-29</v>
      </c>
      <c r="C17" s="9">
        <f t="shared" si="1"/>
        <v>58.503948593689337</v>
      </c>
      <c r="D17" s="21">
        <f t="shared" si="2"/>
        <v>1.0238282561318753E-25</v>
      </c>
    </row>
    <row r="18" spans="1:4" x14ac:dyDescent="0.2">
      <c r="A18" s="9">
        <f t="shared" si="3"/>
        <v>63.192647802386723</v>
      </c>
      <c r="B18" s="21">
        <f t="shared" si="0"/>
        <v>1.0247919868309505E-25</v>
      </c>
      <c r="C18" s="9">
        <f t="shared" si="1"/>
        <v>63.192647802386723</v>
      </c>
      <c r="D18" s="21">
        <f t="shared" si="2"/>
        <v>4.5716683942862944E-23</v>
      </c>
    </row>
    <row r="19" spans="1:4" x14ac:dyDescent="0.2">
      <c r="A19" s="9">
        <f t="shared" si="3"/>
        <v>67.881347011084117</v>
      </c>
      <c r="B19" s="21">
        <f t="shared" si="0"/>
        <v>4.5819163141546037E-23</v>
      </c>
      <c r="C19" s="9">
        <f t="shared" si="1"/>
        <v>67.881347011084117</v>
      </c>
      <c r="D19" s="21">
        <f t="shared" si="2"/>
        <v>9.8612952566839572E-21</v>
      </c>
    </row>
    <row r="20" spans="1:4" x14ac:dyDescent="0.2">
      <c r="A20" s="9">
        <f t="shared" si="3"/>
        <v>72.570046219781503</v>
      </c>
      <c r="B20" s="21">
        <f t="shared" si="0"/>
        <v>9.9071144198255038E-21</v>
      </c>
      <c r="C20" s="9">
        <f t="shared" si="1"/>
        <v>72.570046219781503</v>
      </c>
      <c r="D20" s="21">
        <f t="shared" si="2"/>
        <v>1.1473004573833991E-18</v>
      </c>
    </row>
    <row r="21" spans="1:4" x14ac:dyDescent="0.2">
      <c r="A21" s="9">
        <f t="shared" si="3"/>
        <v>77.258745428478889</v>
      </c>
      <c r="B21" s="21">
        <f t="shared" si="0"/>
        <v>1.1572075718032246E-18</v>
      </c>
      <c r="C21" s="9">
        <f t="shared" si="1"/>
        <v>77.258745428478889</v>
      </c>
      <c r="D21" s="21">
        <f t="shared" si="2"/>
        <v>7.865023849596279E-17</v>
      </c>
    </row>
    <row r="22" spans="1:4" x14ac:dyDescent="0.2">
      <c r="A22" s="9">
        <f t="shared" si="3"/>
        <v>81.947444637176275</v>
      </c>
      <c r="B22" s="21">
        <f t="shared" si="0"/>
        <v>7.9807446067766019E-17</v>
      </c>
      <c r="C22" s="9">
        <f t="shared" si="1"/>
        <v>81.947444637176275</v>
      </c>
      <c r="D22" s="21">
        <f t="shared" si="2"/>
        <v>3.4135652058441869E-15</v>
      </c>
    </row>
    <row r="23" spans="1:4" x14ac:dyDescent="0.2">
      <c r="A23" s="9">
        <f t="shared" si="3"/>
        <v>86.636143845873661</v>
      </c>
      <c r="B23" s="21">
        <f t="shared" si="0"/>
        <v>3.4933726519119528E-15</v>
      </c>
      <c r="C23" s="9">
        <f t="shared" si="1"/>
        <v>86.636143845873661</v>
      </c>
      <c r="D23" s="21">
        <f t="shared" si="2"/>
        <v>9.9510137971710486E-14</v>
      </c>
    </row>
    <row r="24" spans="1:4" x14ac:dyDescent="0.2">
      <c r="A24" s="9">
        <f t="shared" si="3"/>
        <v>91.324843054571048</v>
      </c>
      <c r="B24" s="21">
        <f t="shared" si="0"/>
        <v>1.0300351062362244E-13</v>
      </c>
      <c r="C24" s="9">
        <f t="shared" si="1"/>
        <v>91.324843054571048</v>
      </c>
      <c r="D24" s="21">
        <f t="shared" si="2"/>
        <v>2.0465106616058431E-12</v>
      </c>
    </row>
    <row r="25" spans="1:4" x14ac:dyDescent="0.2">
      <c r="A25" s="9">
        <f t="shared" si="3"/>
        <v>96.013542263268434</v>
      </c>
      <c r="B25" s="21">
        <f t="shared" si="0"/>
        <v>2.1495141722294658E-12</v>
      </c>
      <c r="C25" s="9">
        <f t="shared" si="1"/>
        <v>96.013542263268434</v>
      </c>
      <c r="D25" s="21">
        <f t="shared" si="2"/>
        <v>3.0942652303408173E-11</v>
      </c>
    </row>
    <row r="26" spans="1:4" x14ac:dyDescent="0.2">
      <c r="A26" s="9">
        <f t="shared" si="3"/>
        <v>100.70224147196582</v>
      </c>
      <c r="B26" s="21">
        <f t="shared" si="0"/>
        <v>3.3092166475637637E-11</v>
      </c>
      <c r="C26" s="9">
        <f t="shared" si="1"/>
        <v>100.70224147196582</v>
      </c>
      <c r="D26" s="21">
        <f t="shared" si="2"/>
        <v>3.5617290447102662E-10</v>
      </c>
    </row>
    <row r="27" spans="1:4" x14ac:dyDescent="0.2">
      <c r="A27" s="9">
        <f t="shared" si="3"/>
        <v>105.39094068066321</v>
      </c>
      <c r="B27" s="21">
        <f t="shared" si="0"/>
        <v>3.8926507094666427E-10</v>
      </c>
      <c r="C27" s="9">
        <f t="shared" si="1"/>
        <v>105.39094068066321</v>
      </c>
      <c r="D27" s="21">
        <f t="shared" si="2"/>
        <v>3.2155982260457277E-9</v>
      </c>
    </row>
    <row r="28" spans="1:4" x14ac:dyDescent="0.2">
      <c r="A28" s="9">
        <f t="shared" si="3"/>
        <v>110.07963988936059</v>
      </c>
      <c r="B28" s="21">
        <f t="shared" si="0"/>
        <v>3.6048632969923921E-9</v>
      </c>
      <c r="C28" s="9">
        <f t="shared" si="1"/>
        <v>110.07963988936059</v>
      </c>
      <c r="D28" s="21">
        <f t="shared" si="2"/>
        <v>2.3360199567536922E-8</v>
      </c>
    </row>
    <row r="29" spans="1:4" x14ac:dyDescent="0.2">
      <c r="A29" s="9">
        <f t="shared" si="3"/>
        <v>114.76833909805798</v>
      </c>
      <c r="B29" s="21">
        <f t="shared" si="0"/>
        <v>2.6965062864529316E-8</v>
      </c>
      <c r="C29" s="9">
        <f t="shared" si="1"/>
        <v>114.76833909805798</v>
      </c>
      <c r="D29" s="21">
        <f t="shared" si="2"/>
        <v>1.3961005133266937E-7</v>
      </c>
    </row>
    <row r="30" spans="1:4" x14ac:dyDescent="0.2">
      <c r="A30" s="9">
        <f t="shared" si="3"/>
        <v>119.45703830675536</v>
      </c>
      <c r="B30" s="21">
        <f t="shared" si="0"/>
        <v>1.665751141971987E-7</v>
      </c>
      <c r="C30" s="9">
        <f t="shared" si="1"/>
        <v>119.45703830675536</v>
      </c>
      <c r="D30" s="21">
        <f t="shared" si="2"/>
        <v>6.9974533644213614E-7</v>
      </c>
    </row>
    <row r="31" spans="1:4" x14ac:dyDescent="0.2">
      <c r="A31" s="9">
        <f t="shared" si="3"/>
        <v>124.14573751545275</v>
      </c>
      <c r="B31" s="21">
        <f t="shared" si="0"/>
        <v>8.6632045063933479E-7</v>
      </c>
      <c r="C31" s="9">
        <f t="shared" si="1"/>
        <v>124.14573751545275</v>
      </c>
      <c r="D31" s="21">
        <f t="shared" si="2"/>
        <v>2.9912443369945943E-6</v>
      </c>
    </row>
    <row r="32" spans="1:4" x14ac:dyDescent="0.2">
      <c r="A32" s="9">
        <f t="shared" si="3"/>
        <v>128.83443672415015</v>
      </c>
      <c r="B32" s="21">
        <f t="shared" si="0"/>
        <v>3.8575647876339292E-6</v>
      </c>
      <c r="C32" s="9">
        <f t="shared" si="1"/>
        <v>128.83443672415015</v>
      </c>
      <c r="D32" s="21">
        <f t="shared" si="2"/>
        <v>1.1067971644758895E-5</v>
      </c>
    </row>
    <row r="33" spans="1:4" x14ac:dyDescent="0.2">
      <c r="A33" s="9">
        <f t="shared" si="3"/>
        <v>133.52313593284754</v>
      </c>
      <c r="B33" s="21">
        <f t="shared" si="0"/>
        <v>1.4925536432392825E-5</v>
      </c>
      <c r="C33" s="9">
        <f t="shared" si="1"/>
        <v>133.52313593284754</v>
      </c>
      <c r="D33" s="21">
        <f t="shared" si="2"/>
        <v>3.5912648039006826E-5</v>
      </c>
    </row>
    <row r="34" spans="1:4" x14ac:dyDescent="0.2">
      <c r="A34" s="9">
        <f t="shared" si="3"/>
        <v>138.21183514154492</v>
      </c>
      <c r="B34" s="21">
        <f t="shared" si="0"/>
        <v>5.0838184471399653E-5</v>
      </c>
      <c r="C34" s="9">
        <f t="shared" si="1"/>
        <v>138.21183514154492</v>
      </c>
      <c r="D34" s="21">
        <f t="shared" si="2"/>
        <v>1.0337169277301059E-4</v>
      </c>
    </row>
    <row r="35" spans="1:4" x14ac:dyDescent="0.2">
      <c r="A35" s="9">
        <f t="shared" si="3"/>
        <v>142.90053435024231</v>
      </c>
      <c r="B35" s="21">
        <f t="shared" si="0"/>
        <v>1.5420987724441024E-4</v>
      </c>
      <c r="C35" s="9">
        <f t="shared" si="1"/>
        <v>142.90053435024231</v>
      </c>
      <c r="D35" s="21">
        <f t="shared" si="2"/>
        <v>2.6667691313136981E-4</v>
      </c>
    </row>
    <row r="36" spans="1:4" x14ac:dyDescent="0.2">
      <c r="A36" s="9">
        <f t="shared" si="3"/>
        <v>147.5892335589397</v>
      </c>
      <c r="B36" s="21">
        <f t="shared" si="0"/>
        <v>4.2088679037578005E-4</v>
      </c>
      <c r="C36" s="9">
        <f t="shared" si="1"/>
        <v>147.5892335589397</v>
      </c>
      <c r="D36" s="21">
        <f t="shared" si="2"/>
        <v>6.2226077536905945E-4</v>
      </c>
    </row>
    <row r="37" spans="1:4" x14ac:dyDescent="0.2">
      <c r="A37" s="9">
        <f t="shared" si="3"/>
        <v>152.27793276763708</v>
      </c>
      <c r="B37" s="21">
        <f t="shared" si="0"/>
        <v>1.0431475657448396E-3</v>
      </c>
      <c r="C37" s="9">
        <f t="shared" si="1"/>
        <v>152.27793276763708</v>
      </c>
      <c r="D37" s="21">
        <f t="shared" si="2"/>
        <v>1.324093304744421E-3</v>
      </c>
    </row>
    <row r="38" spans="1:4" x14ac:dyDescent="0.2">
      <c r="A38" s="9">
        <f t="shared" si="3"/>
        <v>156.96663197633447</v>
      </c>
      <c r="B38" s="21">
        <f t="shared" si="0"/>
        <v>2.3672408704892606E-3</v>
      </c>
      <c r="C38" s="9">
        <f t="shared" si="1"/>
        <v>156.96663197633447</v>
      </c>
      <c r="D38" s="21">
        <f t="shared" si="2"/>
        <v>2.5883068703616793E-3</v>
      </c>
    </row>
    <row r="39" spans="1:4" x14ac:dyDescent="0.2">
      <c r="A39" s="9">
        <f t="shared" si="3"/>
        <v>161.65533118503186</v>
      </c>
      <c r="B39" s="21">
        <f t="shared" si="0"/>
        <v>4.9555477408509399E-3</v>
      </c>
      <c r="C39" s="9">
        <f t="shared" si="1"/>
        <v>161.65533118503186</v>
      </c>
      <c r="D39" s="21">
        <f t="shared" si="2"/>
        <v>4.6788292843701921E-3</v>
      </c>
    </row>
    <row r="40" spans="1:4" x14ac:dyDescent="0.2">
      <c r="A40" s="9">
        <f t="shared" si="3"/>
        <v>166.34403039372924</v>
      </c>
      <c r="B40" s="21">
        <f t="shared" si="0"/>
        <v>9.634377025221132E-3</v>
      </c>
      <c r="C40" s="9">
        <f t="shared" si="1"/>
        <v>166.34403039372924</v>
      </c>
      <c r="D40" s="21">
        <f t="shared" si="2"/>
        <v>7.8682167270078488E-3</v>
      </c>
    </row>
    <row r="41" spans="1:4" x14ac:dyDescent="0.2">
      <c r="A41" s="9">
        <f t="shared" si="3"/>
        <v>171.03272960242663</v>
      </c>
      <c r="B41" s="21">
        <f t="shared" si="0"/>
        <v>1.7502593752228981E-2</v>
      </c>
      <c r="C41" s="9">
        <f t="shared" si="1"/>
        <v>171.03272960242663</v>
      </c>
      <c r="D41" s="21">
        <f t="shared" si="2"/>
        <v>1.2375989217666725E-2</v>
      </c>
    </row>
    <row r="42" spans="1:4" x14ac:dyDescent="0.2">
      <c r="A42" s="9">
        <f t="shared" si="3"/>
        <v>175.72142881112401</v>
      </c>
      <c r="B42" s="21">
        <f t="shared" si="0"/>
        <v>2.9878582969895706E-2</v>
      </c>
      <c r="C42" s="9">
        <f t="shared" si="1"/>
        <v>175.72142881112401</v>
      </c>
      <c r="D42" s="21">
        <f t="shared" si="2"/>
        <v>1.8296870044530407E-2</v>
      </c>
    </row>
    <row r="43" spans="1:4" x14ac:dyDescent="0.2">
      <c r="A43" s="9">
        <f t="shared" si="3"/>
        <v>180.4101280198214</v>
      </c>
      <c r="B43" s="21">
        <f t="shared" si="0"/>
        <v>4.8175453014426113E-2</v>
      </c>
      <c r="C43" s="9">
        <f t="shared" si="1"/>
        <v>180.4101280198214</v>
      </c>
      <c r="D43" s="21">
        <f t="shared" si="2"/>
        <v>2.5538910935608651E-2</v>
      </c>
    </row>
    <row r="44" spans="1:4" x14ac:dyDescent="0.2">
      <c r="A44" s="9">
        <f t="shared" si="3"/>
        <v>185.09882722851879</v>
      </c>
      <c r="B44" s="21">
        <f t="shared" si="0"/>
        <v>7.3714363950034764E-2</v>
      </c>
      <c r="C44" s="9">
        <f t="shared" si="1"/>
        <v>185.09882722851879</v>
      </c>
      <c r="D44" s="21">
        <f t="shared" si="2"/>
        <v>3.3792480410768197E-2</v>
      </c>
    </row>
    <row r="45" spans="1:4" x14ac:dyDescent="0.2">
      <c r="A45" s="9">
        <f t="shared" si="3"/>
        <v>189.78752643721617</v>
      </c>
      <c r="B45" s="21">
        <f t="shared" si="0"/>
        <v>0.10750684436080296</v>
      </c>
      <c r="C45" s="9">
        <f t="shared" si="1"/>
        <v>189.78752643721617</v>
      </c>
      <c r="D45" s="21">
        <f t="shared" si="2"/>
        <v>4.2544160070357856E-2</v>
      </c>
    </row>
    <row r="46" spans="1:4" x14ac:dyDescent="0.2">
      <c r="A46" s="9">
        <f t="shared" si="3"/>
        <v>194.47622564591356</v>
      </c>
      <c r="B46" s="21">
        <f t="shared" si="0"/>
        <v>0.15005100443116082</v>
      </c>
      <c r="C46" s="9">
        <f t="shared" si="1"/>
        <v>194.47622564591356</v>
      </c>
      <c r="D46" s="21">
        <f t="shared" si="2"/>
        <v>5.1136963204452907E-2</v>
      </c>
    </row>
    <row r="47" spans="1:4" x14ac:dyDescent="0.2">
      <c r="A47" s="9">
        <f t="shared" si="3"/>
        <v>199.16492485461094</v>
      </c>
      <c r="B47" s="21">
        <f t="shared" si="0"/>
        <v>0.20118796763561372</v>
      </c>
      <c r="C47" s="9">
        <f t="shared" si="1"/>
        <v>199.16492485461094</v>
      </c>
      <c r="D47" s="21">
        <f t="shared" ref="D47:D78" si="4">B48-B47</f>
        <v>5.8864705891576802E-2</v>
      </c>
    </row>
    <row r="48" spans="1:4" x14ac:dyDescent="0.2">
      <c r="A48" s="9">
        <f t="shared" ref="A48:A79" si="5">A47+$B$11</f>
        <v>203.85362406330833</v>
      </c>
      <c r="B48" s="21">
        <f t="shared" si="0"/>
        <v>0.26005267352719053</v>
      </c>
      <c r="C48" s="9">
        <f t="shared" si="1"/>
        <v>203.85362406330833</v>
      </c>
      <c r="D48" s="21">
        <f t="shared" si="4"/>
        <v>6.5078808042819181E-2</v>
      </c>
    </row>
    <row r="49" spans="1:4" x14ac:dyDescent="0.2">
      <c r="A49" s="9">
        <f t="shared" si="5"/>
        <v>208.54232327200572</v>
      </c>
      <c r="B49" s="21">
        <f t="shared" si="0"/>
        <v>0.32513148157000971</v>
      </c>
      <c r="C49" s="9">
        <f t="shared" si="1"/>
        <v>208.54232327200572</v>
      </c>
      <c r="D49" s="21">
        <f t="shared" si="4"/>
        <v>6.9283335168087656E-2</v>
      </c>
    </row>
    <row r="50" spans="1:4" x14ac:dyDescent="0.2">
      <c r="A50" s="9">
        <f t="shared" si="5"/>
        <v>213.2310224807031</v>
      </c>
      <c r="B50" s="21">
        <f t="shared" si="0"/>
        <v>0.39441481673809736</v>
      </c>
      <c r="C50" s="9">
        <f t="shared" si="1"/>
        <v>213.2310224807031</v>
      </c>
      <c r="D50" s="21">
        <f t="shared" si="4"/>
        <v>7.1198819979237549E-2</v>
      </c>
    </row>
    <row r="51" spans="1:4" x14ac:dyDescent="0.2">
      <c r="A51" s="9">
        <f t="shared" si="5"/>
        <v>217.91972168940049</v>
      </c>
      <c r="B51" s="21">
        <f t="shared" si="0"/>
        <v>0.46561363671733491</v>
      </c>
      <c r="C51" s="9">
        <f t="shared" si="1"/>
        <v>217.91972168940049</v>
      </c>
      <c r="D51" s="21">
        <f t="shared" si="4"/>
        <v>7.0784904057502485E-2</v>
      </c>
    </row>
    <row r="52" spans="1:4" x14ac:dyDescent="0.2">
      <c r="A52" s="9">
        <f t="shared" si="5"/>
        <v>222.60842089809788</v>
      </c>
      <c r="B52" s="21">
        <f t="shared" si="0"/>
        <v>0.5363985407748374</v>
      </c>
      <c r="C52" s="9">
        <f t="shared" si="1"/>
        <v>222.60842089809788</v>
      </c>
      <c r="D52" s="21">
        <f t="shared" si="4"/>
        <v>6.8222523842721761E-2</v>
      </c>
    </row>
    <row r="53" spans="1:4" x14ac:dyDescent="0.2">
      <c r="A53" s="9">
        <f t="shared" si="5"/>
        <v>227.29712010679526</v>
      </c>
      <c r="B53" s="21">
        <f t="shared" si="0"/>
        <v>0.60462106461755916</v>
      </c>
      <c r="C53" s="9">
        <f t="shared" si="1"/>
        <v>227.29712010679526</v>
      </c>
      <c r="D53" s="21">
        <f t="shared" si="4"/>
        <v>6.3864986862390394E-2</v>
      </c>
    </row>
    <row r="54" spans="1:4" x14ac:dyDescent="0.2">
      <c r="A54" s="9">
        <f t="shared" si="5"/>
        <v>231.98581931549265</v>
      </c>
      <c r="B54" s="21">
        <f t="shared" si="0"/>
        <v>0.66848605147994955</v>
      </c>
      <c r="C54" s="9">
        <f t="shared" si="1"/>
        <v>231.98581931549265</v>
      </c>
      <c r="D54" s="21">
        <f t="shared" si="4"/>
        <v>5.8171952681065786E-2</v>
      </c>
    </row>
    <row r="55" spans="1:4" x14ac:dyDescent="0.2">
      <c r="A55" s="9">
        <f t="shared" si="5"/>
        <v>236.67451852419003</v>
      </c>
      <c r="B55" s="21">
        <f t="shared" si="0"/>
        <v>0.72665800416101534</v>
      </c>
      <c r="C55" s="9">
        <f t="shared" si="1"/>
        <v>236.67451852419003</v>
      </c>
      <c r="D55" s="21">
        <f t="shared" si="4"/>
        <v>5.1640770203012165E-2</v>
      </c>
    </row>
    <row r="56" spans="1:4" x14ac:dyDescent="0.2">
      <c r="A56" s="9">
        <f t="shared" si="5"/>
        <v>241.36321773288742</v>
      </c>
      <c r="B56" s="21">
        <f t="shared" si="0"/>
        <v>0.7782987743640275</v>
      </c>
      <c r="C56" s="9">
        <f t="shared" si="1"/>
        <v>241.36321773288742</v>
      </c>
      <c r="D56" s="21">
        <f t="shared" si="4"/>
        <v>4.4746799295351303E-2</v>
      </c>
    </row>
    <row r="57" spans="1:4" x14ac:dyDescent="0.2">
      <c r="A57" s="9">
        <f t="shared" si="5"/>
        <v>246.05191694158481</v>
      </c>
      <c r="B57" s="21">
        <f t="shared" si="0"/>
        <v>0.8230455736593788</v>
      </c>
      <c r="C57" s="9">
        <f t="shared" si="1"/>
        <v>246.05191694158481</v>
      </c>
      <c r="D57" s="21">
        <f t="shared" si="4"/>
        <v>3.789982227008315E-2</v>
      </c>
    </row>
    <row r="58" spans="1:4" x14ac:dyDescent="0.2">
      <c r="A58" s="9">
        <f t="shared" si="5"/>
        <v>250.74061615028219</v>
      </c>
      <c r="B58" s="21">
        <f t="shared" si="0"/>
        <v>0.86094539592946195</v>
      </c>
      <c r="C58" s="9">
        <f t="shared" si="1"/>
        <v>250.74061615028219</v>
      </c>
      <c r="D58" s="21">
        <f t="shared" si="4"/>
        <v>3.1418954564981783E-2</v>
      </c>
    </row>
    <row r="59" spans="1:4" x14ac:dyDescent="0.2">
      <c r="A59" s="9">
        <f t="shared" si="5"/>
        <v>255.42931535897958</v>
      </c>
      <c r="B59" s="21">
        <f t="shared" si="0"/>
        <v>0.89236435049444374</v>
      </c>
      <c r="C59" s="9">
        <f t="shared" si="1"/>
        <v>255.42931535897958</v>
      </c>
      <c r="D59" s="21">
        <f t="shared" si="4"/>
        <v>2.552467816679338E-2</v>
      </c>
    </row>
    <row r="60" spans="1:4" x14ac:dyDescent="0.2">
      <c r="A60" s="9">
        <f t="shared" si="5"/>
        <v>260.11801456767699</v>
      </c>
      <c r="B60" s="21">
        <f t="shared" si="0"/>
        <v>0.91788902866123712</v>
      </c>
      <c r="C60" s="9">
        <f t="shared" si="1"/>
        <v>260.11801456767699</v>
      </c>
      <c r="D60" s="21">
        <f t="shared" si="4"/>
        <v>2.0344255619014762E-2</v>
      </c>
    </row>
    <row r="61" spans="1:4" x14ac:dyDescent="0.2">
      <c r="A61" s="9">
        <f t="shared" si="5"/>
        <v>264.80671377637441</v>
      </c>
      <c r="B61" s="21">
        <f t="shared" si="0"/>
        <v>0.93823328428025188</v>
      </c>
      <c r="C61" s="9">
        <f t="shared" si="1"/>
        <v>264.80671377637441</v>
      </c>
      <c r="D61" s="21">
        <f t="shared" si="4"/>
        <v>1.5925847208497435E-2</v>
      </c>
    </row>
    <row r="62" spans="1:4" x14ac:dyDescent="0.2">
      <c r="A62" s="9">
        <f t="shared" si="5"/>
        <v>269.49541298507182</v>
      </c>
      <c r="B62" s="21">
        <f t="shared" si="0"/>
        <v>0.95415913148874931</v>
      </c>
      <c r="C62" s="9">
        <f t="shared" si="1"/>
        <v>269.49541298507182</v>
      </c>
      <c r="D62" s="21">
        <f t="shared" si="4"/>
        <v>1.2256840860960239E-2</v>
      </c>
    </row>
    <row r="63" spans="1:4" x14ac:dyDescent="0.2">
      <c r="A63" s="9">
        <f t="shared" si="5"/>
        <v>274.18411219376924</v>
      </c>
      <c r="B63" s="21">
        <f t="shared" si="0"/>
        <v>0.96641597234970955</v>
      </c>
      <c r="C63" s="9">
        <f t="shared" si="1"/>
        <v>274.18411219376924</v>
      </c>
      <c r="D63" s="21">
        <f t="shared" si="4"/>
        <v>9.2827795013501468E-3</v>
      </c>
    </row>
    <row r="64" spans="1:4" x14ac:dyDescent="0.2">
      <c r="A64" s="9">
        <f t="shared" si="5"/>
        <v>278.87281140246665</v>
      </c>
      <c r="B64" s="21">
        <f t="shared" si="0"/>
        <v>0.9756987518510597</v>
      </c>
      <c r="C64" s="9">
        <f t="shared" si="1"/>
        <v>278.87281140246665</v>
      </c>
      <c r="D64" s="21">
        <f t="shared" si="4"/>
        <v>6.9244221500092129E-3</v>
      </c>
    </row>
    <row r="65" spans="1:4" x14ac:dyDescent="0.2">
      <c r="A65" s="9">
        <f t="shared" si="5"/>
        <v>283.56151061116407</v>
      </c>
      <c r="B65" s="21">
        <f t="shared" si="0"/>
        <v>0.98262317400106891</v>
      </c>
      <c r="C65" s="9">
        <f t="shared" si="1"/>
        <v>283.56151061116407</v>
      </c>
      <c r="D65" s="21">
        <f t="shared" si="4"/>
        <v>5.0915948076686313E-3</v>
      </c>
    </row>
    <row r="66" spans="1:4" x14ac:dyDescent="0.2">
      <c r="A66" s="9">
        <f t="shared" si="5"/>
        <v>288.25020981986148</v>
      </c>
      <c r="B66" s="21">
        <f t="shared" si="0"/>
        <v>0.98771476880873754</v>
      </c>
      <c r="C66" s="9">
        <f t="shared" si="1"/>
        <v>288.25020981986148</v>
      </c>
      <c r="D66" s="21">
        <f t="shared" si="4"/>
        <v>3.6933947534592004E-3</v>
      </c>
    </row>
    <row r="67" spans="1:4" x14ac:dyDescent="0.2">
      <c r="A67" s="9">
        <f t="shared" si="5"/>
        <v>292.9389090285589</v>
      </c>
      <c r="B67" s="21">
        <f t="shared" si="0"/>
        <v>0.99140816356219674</v>
      </c>
      <c r="C67" s="9">
        <f t="shared" si="1"/>
        <v>292.9389090285589</v>
      </c>
      <c r="D67" s="21">
        <f t="shared" si="4"/>
        <v>2.6449389275847723E-3</v>
      </c>
    </row>
    <row r="68" spans="1:4" x14ac:dyDescent="0.2">
      <c r="A68" s="9">
        <f t="shared" si="5"/>
        <v>297.62760823725631</v>
      </c>
      <c r="B68" s="21">
        <f t="shared" si="0"/>
        <v>0.99405310248978151</v>
      </c>
      <c r="C68" s="9">
        <f t="shared" si="1"/>
        <v>297.62760823725631</v>
      </c>
      <c r="D68" s="21">
        <f t="shared" si="4"/>
        <v>1.8712039993776797E-3</v>
      </c>
    </row>
    <row r="69" spans="1:4" x14ac:dyDescent="0.2">
      <c r="A69" s="9">
        <f t="shared" si="5"/>
        <v>302.31630744595373</v>
      </c>
      <c r="B69" s="21">
        <f t="shared" si="0"/>
        <v>0.99592430648915919</v>
      </c>
      <c r="C69" s="9">
        <f t="shared" si="1"/>
        <v>302.31630744595373</v>
      </c>
      <c r="D69" s="21">
        <f t="shared" si="4"/>
        <v>1.308646026466298E-3</v>
      </c>
    </row>
    <row r="70" spans="1:4" x14ac:dyDescent="0.2">
      <c r="A70" s="9">
        <f t="shared" si="5"/>
        <v>307.00500665465114</v>
      </c>
      <c r="B70" s="21">
        <f t="shared" si="0"/>
        <v>0.99723295251562549</v>
      </c>
      <c r="C70" s="9">
        <f t="shared" si="1"/>
        <v>307.00500665465114</v>
      </c>
      <c r="D70" s="21">
        <f t="shared" si="4"/>
        <v>9.0527911222859636E-4</v>
      </c>
    </row>
    <row r="71" spans="1:4" x14ac:dyDescent="0.2">
      <c r="A71" s="9">
        <f t="shared" si="5"/>
        <v>311.69370586334855</v>
      </c>
      <c r="B71" s="21">
        <f t="shared" si="0"/>
        <v>0.99813823162785409</v>
      </c>
      <c r="C71" s="9">
        <f t="shared" si="1"/>
        <v>311.69370586334855</v>
      </c>
      <c r="D71" s="21">
        <f t="shared" si="4"/>
        <v>6.1979858485672334E-4</v>
      </c>
    </row>
    <row r="72" spans="1:4" x14ac:dyDescent="0.2">
      <c r="A72" s="9">
        <f t="shared" si="5"/>
        <v>316.38240507204597</v>
      </c>
      <c r="B72" s="21">
        <f t="shared" si="0"/>
        <v>0.99875803021271081</v>
      </c>
      <c r="C72" s="9">
        <f t="shared" si="1"/>
        <v>316.38240507204597</v>
      </c>
      <c r="D72" s="21">
        <f t="shared" si="4"/>
        <v>4.2020461242342488E-4</v>
      </c>
    </row>
    <row r="73" spans="1:4" x14ac:dyDescent="0.2">
      <c r="A73" s="9">
        <f t="shared" si="5"/>
        <v>321.07110428074338</v>
      </c>
      <c r="B73" s="21">
        <f t="shared" si="0"/>
        <v>0.99917823482513424</v>
      </c>
      <c r="C73" s="9">
        <f t="shared" si="1"/>
        <v>321.07110428074338</v>
      </c>
      <c r="D73" s="21">
        <f t="shared" si="4"/>
        <v>2.8225029950168512E-4</v>
      </c>
    </row>
    <row r="74" spans="1:4" x14ac:dyDescent="0.2">
      <c r="A74" s="9">
        <f t="shared" si="5"/>
        <v>325.7598034894408</v>
      </c>
      <c r="B74" s="21">
        <f t="shared" si="0"/>
        <v>0.99946048512463592</v>
      </c>
      <c r="C74" s="9">
        <f t="shared" si="1"/>
        <v>325.7598034894408</v>
      </c>
      <c r="D74" s="21">
        <f t="shared" si="4"/>
        <v>1.8792314877869032E-4</v>
      </c>
    </row>
    <row r="75" spans="1:4" x14ac:dyDescent="0.2">
      <c r="A75" s="9">
        <f t="shared" si="5"/>
        <v>330.44850269813821</v>
      </c>
      <c r="B75" s="21">
        <f t="shared" si="0"/>
        <v>0.99964840827341461</v>
      </c>
      <c r="C75" s="9">
        <f t="shared" si="1"/>
        <v>330.44850269813821</v>
      </c>
      <c r="D75" s="21">
        <f t="shared" si="4"/>
        <v>1.2407830470950731E-4</v>
      </c>
    </row>
    <row r="76" spans="1:4" x14ac:dyDescent="0.2">
      <c r="A76" s="9">
        <f t="shared" si="5"/>
        <v>335.13720190683563</v>
      </c>
      <c r="B76" s="21">
        <f t="shared" si="0"/>
        <v>0.99977248657812412</v>
      </c>
      <c r="C76" s="9">
        <f t="shared" si="1"/>
        <v>335.13720190683563</v>
      </c>
      <c r="D76" s="21">
        <f t="shared" si="4"/>
        <v>8.1277028155191111E-5</v>
      </c>
    </row>
    <row r="77" spans="1:4" x14ac:dyDescent="0.2">
      <c r="A77" s="9">
        <f t="shared" si="5"/>
        <v>339.82590111553304</v>
      </c>
      <c r="B77" s="21">
        <f t="shared" si="0"/>
        <v>0.99985376360627931</v>
      </c>
      <c r="C77" s="9">
        <f t="shared" si="1"/>
        <v>339.82590111553304</v>
      </c>
      <c r="D77" s="21">
        <f t="shared" si="4"/>
        <v>5.2841218508126175E-5</v>
      </c>
    </row>
    <row r="78" spans="1:4" x14ac:dyDescent="0.2">
      <c r="A78" s="9">
        <f t="shared" si="5"/>
        <v>344.51460032423046</v>
      </c>
      <c r="B78" s="21">
        <f t="shared" si="0"/>
        <v>0.99990660482478744</v>
      </c>
      <c r="C78" s="9">
        <f t="shared" si="1"/>
        <v>344.51460032423046</v>
      </c>
      <c r="D78" s="21">
        <f t="shared" si="4"/>
        <v>3.4109717404806617E-5</v>
      </c>
    </row>
    <row r="79" spans="1:4" x14ac:dyDescent="0.2">
      <c r="A79" s="9">
        <f t="shared" si="5"/>
        <v>349.20329953292787</v>
      </c>
      <c r="B79" s="21">
        <f t="shared" ref="B79:B142" si="6">NORMDIST(LN(A79),LN($B$2)+$B$6*$B$5,$B$4*SQRT($B$6),TRUE)</f>
        <v>0.99994071454219224</v>
      </c>
      <c r="C79" s="9">
        <f t="shared" ref="C79:C142" si="7">A79</f>
        <v>349.20329953292787</v>
      </c>
      <c r="D79" s="21">
        <f t="shared" ref="D79:D110" si="8">B80-B79</f>
        <v>2.1869665516427439E-5</v>
      </c>
    </row>
    <row r="80" spans="1:4" x14ac:dyDescent="0.2">
      <c r="A80" s="9">
        <f t="shared" ref="A80:A111" si="9">A79+$B$11</f>
        <v>353.89199874162529</v>
      </c>
      <c r="B80" s="21">
        <f t="shared" si="6"/>
        <v>0.99996258420770867</v>
      </c>
      <c r="C80" s="9">
        <f t="shared" si="7"/>
        <v>353.89199874162529</v>
      </c>
      <c r="D80" s="21">
        <f t="shared" si="8"/>
        <v>1.3932050821341413E-5</v>
      </c>
    </row>
    <row r="81" spans="1:4" x14ac:dyDescent="0.2">
      <c r="A81" s="9">
        <f t="shared" si="9"/>
        <v>358.5806979503227</v>
      </c>
      <c r="B81" s="21">
        <f t="shared" si="6"/>
        <v>0.99997651625853001</v>
      </c>
      <c r="C81" s="9">
        <f t="shared" si="7"/>
        <v>358.5806979503227</v>
      </c>
      <c r="D81" s="21">
        <f t="shared" si="8"/>
        <v>8.8214354343474355E-6</v>
      </c>
    </row>
    <row r="82" spans="1:4" x14ac:dyDescent="0.2">
      <c r="A82" s="9">
        <f t="shared" si="9"/>
        <v>363.26939715902012</v>
      </c>
      <c r="B82" s="21">
        <f t="shared" si="6"/>
        <v>0.99998533769396436</v>
      </c>
      <c r="C82" s="9">
        <f t="shared" si="7"/>
        <v>363.26939715902012</v>
      </c>
      <c r="D82" s="21">
        <f t="shared" si="8"/>
        <v>5.5532841430894209E-6</v>
      </c>
    </row>
    <row r="83" spans="1:4" x14ac:dyDescent="0.2">
      <c r="A83" s="9">
        <f t="shared" si="9"/>
        <v>367.95809636771753</v>
      </c>
      <c r="B83" s="21">
        <f t="shared" si="6"/>
        <v>0.99999089097810745</v>
      </c>
      <c r="C83" s="9">
        <f t="shared" si="7"/>
        <v>367.95809636771753</v>
      </c>
      <c r="D83" s="21">
        <f t="shared" si="8"/>
        <v>3.4767641796662474E-6</v>
      </c>
    </row>
    <row r="84" spans="1:4" x14ac:dyDescent="0.2">
      <c r="A84" s="9">
        <f t="shared" si="9"/>
        <v>372.64679557641495</v>
      </c>
      <c r="B84" s="21">
        <f t="shared" si="6"/>
        <v>0.99999436774228712</v>
      </c>
      <c r="C84" s="9">
        <f t="shared" si="7"/>
        <v>372.64679557641495</v>
      </c>
      <c r="D84" s="21">
        <f t="shared" si="8"/>
        <v>2.1653949219269109E-6</v>
      </c>
    </row>
    <row r="85" spans="1:4" x14ac:dyDescent="0.2">
      <c r="A85" s="9">
        <f t="shared" si="9"/>
        <v>377.33549478511236</v>
      </c>
      <c r="B85" s="21">
        <f t="shared" si="6"/>
        <v>0.99999653313720904</v>
      </c>
      <c r="C85" s="9">
        <f t="shared" si="7"/>
        <v>377.33549478511236</v>
      </c>
      <c r="D85" s="21">
        <f t="shared" si="8"/>
        <v>1.3419962695548904E-6</v>
      </c>
    </row>
    <row r="86" spans="1:4" x14ac:dyDescent="0.2">
      <c r="A86" s="9">
        <f t="shared" si="9"/>
        <v>382.02419399380977</v>
      </c>
      <c r="B86" s="21">
        <f t="shared" si="6"/>
        <v>0.9999978751334786</v>
      </c>
      <c r="C86" s="9">
        <f t="shared" si="7"/>
        <v>382.02419399380977</v>
      </c>
      <c r="D86" s="21">
        <f t="shared" si="8"/>
        <v>8.2780469257137668E-7</v>
      </c>
    </row>
    <row r="87" spans="1:4" x14ac:dyDescent="0.2">
      <c r="A87" s="9">
        <f t="shared" si="9"/>
        <v>386.71289320250719</v>
      </c>
      <c r="B87" s="21">
        <f t="shared" si="6"/>
        <v>0.99999870293817117</v>
      </c>
      <c r="C87" s="9">
        <f t="shared" si="7"/>
        <v>386.71289320250719</v>
      </c>
      <c r="D87" s="21">
        <f t="shared" si="8"/>
        <v>5.0836018028466157E-7</v>
      </c>
    </row>
    <row r="88" spans="1:4" x14ac:dyDescent="0.2">
      <c r="A88" s="9">
        <f t="shared" si="9"/>
        <v>391.4015924112046</v>
      </c>
      <c r="B88" s="21">
        <f t="shared" si="6"/>
        <v>0.99999921129835145</v>
      </c>
      <c r="C88" s="9">
        <f t="shared" si="7"/>
        <v>391.4015924112046</v>
      </c>
      <c r="D88" s="21">
        <f t="shared" si="8"/>
        <v>3.1087216856295896E-7</v>
      </c>
    </row>
    <row r="89" spans="1:4" x14ac:dyDescent="0.2">
      <c r="A89" s="9">
        <f t="shared" si="9"/>
        <v>396.09029161990202</v>
      </c>
      <c r="B89" s="21">
        <f t="shared" si="6"/>
        <v>0.99999952217052002</v>
      </c>
      <c r="C89" s="9">
        <f t="shared" si="7"/>
        <v>396.09029161990202</v>
      </c>
      <c r="D89" s="21">
        <f t="shared" si="8"/>
        <v>1.8934492107547385E-7</v>
      </c>
    </row>
    <row r="90" spans="1:4" x14ac:dyDescent="0.2">
      <c r="A90" s="9">
        <f t="shared" si="9"/>
        <v>400.77899082859943</v>
      </c>
      <c r="B90" s="21">
        <f t="shared" si="6"/>
        <v>0.99999971151544109</v>
      </c>
      <c r="C90" s="9">
        <f t="shared" si="7"/>
        <v>400.77899082859943</v>
      </c>
      <c r="D90" s="21">
        <f t="shared" si="8"/>
        <v>1.1488869056108797E-7</v>
      </c>
    </row>
    <row r="91" spans="1:4" x14ac:dyDescent="0.2">
      <c r="A91" s="9">
        <f t="shared" si="9"/>
        <v>405.46769003729685</v>
      </c>
      <c r="B91" s="21">
        <f t="shared" si="6"/>
        <v>0.99999982640413165</v>
      </c>
      <c r="C91" s="9">
        <f t="shared" si="7"/>
        <v>405.46769003729685</v>
      </c>
      <c r="D91" s="21">
        <f t="shared" si="8"/>
        <v>6.946063246804357E-8</v>
      </c>
    </row>
    <row r="92" spans="1:4" x14ac:dyDescent="0.2">
      <c r="A92" s="9">
        <f t="shared" si="9"/>
        <v>410.15638924599426</v>
      </c>
      <c r="B92" s="21">
        <f t="shared" si="6"/>
        <v>0.99999989586476412</v>
      </c>
      <c r="C92" s="9">
        <f t="shared" si="7"/>
        <v>410.15638924599426</v>
      </c>
      <c r="D92" s="21">
        <f t="shared" si="8"/>
        <v>4.1852366128303231E-8</v>
      </c>
    </row>
    <row r="93" spans="1:4" x14ac:dyDescent="0.2">
      <c r="A93" s="9">
        <f t="shared" si="9"/>
        <v>414.84508845469168</v>
      </c>
      <c r="B93" s="21">
        <f t="shared" si="6"/>
        <v>0.99999993771713025</v>
      </c>
      <c r="C93" s="9">
        <f t="shared" si="7"/>
        <v>414.84508845469168</v>
      </c>
      <c r="D93" s="21">
        <f t="shared" si="8"/>
        <v>2.5136181469598284E-8</v>
      </c>
    </row>
    <row r="94" spans="1:4" x14ac:dyDescent="0.2">
      <c r="A94" s="9">
        <f t="shared" si="9"/>
        <v>419.53378766338909</v>
      </c>
      <c r="B94" s="21">
        <f t="shared" si="6"/>
        <v>0.99999996285331172</v>
      </c>
      <c r="C94" s="9">
        <f t="shared" si="7"/>
        <v>419.53378766338909</v>
      </c>
      <c r="D94" s="21">
        <f t="shared" si="8"/>
        <v>1.5050508173075627E-8</v>
      </c>
    </row>
    <row r="95" spans="1:4" x14ac:dyDescent="0.2">
      <c r="A95" s="9">
        <f t="shared" si="9"/>
        <v>424.22248687208651</v>
      </c>
      <c r="B95" s="21">
        <f t="shared" si="6"/>
        <v>0.99999997790381989</v>
      </c>
      <c r="C95" s="9">
        <f t="shared" si="7"/>
        <v>424.22248687208651</v>
      </c>
      <c r="D95" s="21">
        <f t="shared" si="8"/>
        <v>8.9855929363835685E-9</v>
      </c>
    </row>
    <row r="96" spans="1:4" x14ac:dyDescent="0.2">
      <c r="A96" s="9">
        <f t="shared" si="9"/>
        <v>428.91118608078392</v>
      </c>
      <c r="B96" s="21">
        <f t="shared" si="6"/>
        <v>0.99999998688941283</v>
      </c>
      <c r="C96" s="9">
        <f t="shared" si="7"/>
        <v>428.91118608078392</v>
      </c>
      <c r="D96" s="21">
        <f t="shared" si="8"/>
        <v>5.3500017749286144E-9</v>
      </c>
    </row>
    <row r="97" spans="1:4" x14ac:dyDescent="0.2">
      <c r="A97" s="9">
        <f t="shared" si="9"/>
        <v>433.59988528948134</v>
      </c>
      <c r="B97" s="21">
        <f t="shared" si="6"/>
        <v>0.9999999922394146</v>
      </c>
      <c r="C97" s="9">
        <f t="shared" si="7"/>
        <v>433.59988528948134</v>
      </c>
      <c r="D97" s="21">
        <f t="shared" si="8"/>
        <v>3.1771487662979325E-9</v>
      </c>
    </row>
    <row r="98" spans="1:4" x14ac:dyDescent="0.2">
      <c r="A98" s="9">
        <f t="shared" si="9"/>
        <v>438.28858449817875</v>
      </c>
      <c r="B98" s="21">
        <f t="shared" si="6"/>
        <v>0.99999999541656337</v>
      </c>
      <c r="C98" s="9">
        <f t="shared" si="7"/>
        <v>438.28858449817875</v>
      </c>
      <c r="D98" s="21">
        <f t="shared" si="8"/>
        <v>1.8821731950779963E-9</v>
      </c>
    </row>
    <row r="99" spans="1:4" x14ac:dyDescent="0.2">
      <c r="A99" s="9">
        <f t="shared" si="9"/>
        <v>442.97728370687616</v>
      </c>
      <c r="B99" s="21">
        <f t="shared" si="6"/>
        <v>0.99999999729873656</v>
      </c>
      <c r="C99" s="9">
        <f t="shared" si="7"/>
        <v>442.97728370687616</v>
      </c>
      <c r="D99" s="21">
        <f t="shared" si="8"/>
        <v>1.1124464682765733E-9</v>
      </c>
    </row>
    <row r="100" spans="1:4" x14ac:dyDescent="0.2">
      <c r="A100" s="9">
        <f t="shared" si="9"/>
        <v>447.66598291557358</v>
      </c>
      <c r="B100" s="21">
        <f t="shared" si="6"/>
        <v>0.99999999841118303</v>
      </c>
      <c r="C100" s="9">
        <f t="shared" si="7"/>
        <v>447.66598291557358</v>
      </c>
      <c r="D100" s="21">
        <f t="shared" si="8"/>
        <v>6.5607375088205799E-10</v>
      </c>
    </row>
    <row r="101" spans="1:4" x14ac:dyDescent="0.2">
      <c r="A101" s="9">
        <f t="shared" si="9"/>
        <v>452.35468212427099</v>
      </c>
      <c r="B101" s="21">
        <f t="shared" si="6"/>
        <v>0.99999999906725678</v>
      </c>
      <c r="C101" s="9">
        <f t="shared" si="7"/>
        <v>452.35468212427099</v>
      </c>
      <c r="D101" s="21">
        <f t="shared" si="8"/>
        <v>3.8613079400562356E-10</v>
      </c>
    </row>
    <row r="102" spans="1:4" x14ac:dyDescent="0.2">
      <c r="A102" s="9">
        <f t="shared" si="9"/>
        <v>457.04338133296841</v>
      </c>
      <c r="B102" s="21">
        <f t="shared" si="6"/>
        <v>0.99999999945338758</v>
      </c>
      <c r="C102" s="9">
        <f t="shared" si="7"/>
        <v>457.04338133296841</v>
      </c>
      <c r="D102" s="21">
        <f t="shared" si="8"/>
        <v>2.2681712064098747E-10</v>
      </c>
    </row>
    <row r="103" spans="1:4" x14ac:dyDescent="0.2">
      <c r="A103" s="9">
        <f t="shared" si="9"/>
        <v>461.73208054166582</v>
      </c>
      <c r="B103" s="21">
        <f t="shared" si="6"/>
        <v>0.9999999996802047</v>
      </c>
      <c r="C103" s="9">
        <f t="shared" si="7"/>
        <v>461.73208054166582</v>
      </c>
      <c r="D103" s="21">
        <f t="shared" si="8"/>
        <v>1.3299228385221795E-10</v>
      </c>
    </row>
    <row r="104" spans="1:4" x14ac:dyDescent="0.2">
      <c r="A104" s="9">
        <f t="shared" si="9"/>
        <v>466.42077975036324</v>
      </c>
      <c r="B104" s="21">
        <f t="shared" si="6"/>
        <v>0.99999999981319698</v>
      </c>
      <c r="C104" s="9">
        <f t="shared" si="7"/>
        <v>466.42077975036324</v>
      </c>
      <c r="D104" s="21">
        <f t="shared" si="8"/>
        <v>7.7845618839944564E-11</v>
      </c>
    </row>
    <row r="105" spans="1:4" x14ac:dyDescent="0.2">
      <c r="A105" s="9">
        <f t="shared" si="9"/>
        <v>471.10947895906065</v>
      </c>
      <c r="B105" s="21">
        <f t="shared" si="6"/>
        <v>0.9999999998910426</v>
      </c>
      <c r="C105" s="9">
        <f t="shared" si="7"/>
        <v>471.10947895906065</v>
      </c>
      <c r="D105" s="21">
        <f t="shared" si="8"/>
        <v>4.5492831723947802E-11</v>
      </c>
    </row>
    <row r="106" spans="1:4" x14ac:dyDescent="0.2">
      <c r="A106" s="9">
        <f t="shared" si="9"/>
        <v>475.79817816775807</v>
      </c>
      <c r="B106" s="21">
        <f t="shared" si="6"/>
        <v>0.99999999993653543</v>
      </c>
      <c r="C106" s="9">
        <f t="shared" si="7"/>
        <v>475.79817816775807</v>
      </c>
      <c r="D106" s="21">
        <f t="shared" si="8"/>
        <v>2.6545876607997343E-11</v>
      </c>
    </row>
    <row r="107" spans="1:4" x14ac:dyDescent="0.2">
      <c r="A107" s="9">
        <f t="shared" si="9"/>
        <v>480.48687737645548</v>
      </c>
      <c r="B107" s="21">
        <f t="shared" si="6"/>
        <v>0.99999999996308131</v>
      </c>
      <c r="C107" s="9">
        <f t="shared" si="7"/>
        <v>480.48687737645548</v>
      </c>
      <c r="D107" s="21">
        <f t="shared" si="8"/>
        <v>1.5468071268287531E-11</v>
      </c>
    </row>
    <row r="108" spans="1:4" x14ac:dyDescent="0.2">
      <c r="A108" s="9">
        <f t="shared" si="9"/>
        <v>485.1755765851529</v>
      </c>
      <c r="B108" s="21">
        <f t="shared" si="6"/>
        <v>0.99999999997854938</v>
      </c>
      <c r="C108" s="9">
        <f t="shared" si="7"/>
        <v>485.1755765851529</v>
      </c>
      <c r="D108" s="21">
        <f t="shared" si="8"/>
        <v>9.0012441944509192E-12</v>
      </c>
    </row>
    <row r="109" spans="1:4" x14ac:dyDescent="0.2">
      <c r="A109" s="9">
        <f t="shared" si="9"/>
        <v>489.86427579385031</v>
      </c>
      <c r="B109" s="21">
        <f t="shared" si="6"/>
        <v>0.99999999998755063</v>
      </c>
      <c r="C109" s="9">
        <f t="shared" si="7"/>
        <v>489.86427579385031</v>
      </c>
      <c r="D109" s="21">
        <f t="shared" si="8"/>
        <v>5.2317039589411252E-12</v>
      </c>
    </row>
    <row r="110" spans="1:4" x14ac:dyDescent="0.2">
      <c r="A110" s="9">
        <f t="shared" si="9"/>
        <v>494.55297500254773</v>
      </c>
      <c r="B110" s="21">
        <f t="shared" si="6"/>
        <v>0.99999999999278233</v>
      </c>
      <c r="C110" s="9">
        <f t="shared" si="7"/>
        <v>494.55297500254773</v>
      </c>
      <c r="D110" s="21">
        <f t="shared" si="8"/>
        <v>3.0371261061645782E-12</v>
      </c>
    </row>
    <row r="111" spans="1:4" x14ac:dyDescent="0.2">
      <c r="A111" s="9">
        <f t="shared" si="9"/>
        <v>499.24167421124514</v>
      </c>
      <c r="B111" s="21">
        <f t="shared" si="6"/>
        <v>0.99999999999581946</v>
      </c>
      <c r="C111" s="9">
        <f t="shared" si="7"/>
        <v>499.24167421124514</v>
      </c>
      <c r="D111" s="21">
        <f t="shared" ref="D111:D142" si="10">B112-B111</f>
        <v>1.7612578062653483E-12</v>
      </c>
    </row>
    <row r="112" spans="1:4" x14ac:dyDescent="0.2">
      <c r="A112" s="9">
        <f t="shared" ref="A112:A143" si="11">A111+$B$11</f>
        <v>503.93037341994255</v>
      </c>
      <c r="B112" s="21">
        <f t="shared" si="6"/>
        <v>0.99999999999758071</v>
      </c>
      <c r="C112" s="9">
        <f t="shared" si="7"/>
        <v>503.93037341994255</v>
      </c>
      <c r="D112" s="21">
        <f t="shared" si="10"/>
        <v>1.0204059819329814E-12</v>
      </c>
    </row>
    <row r="113" spans="1:4" x14ac:dyDescent="0.2">
      <c r="A113" s="9">
        <f t="shared" si="11"/>
        <v>508.61907262863997</v>
      </c>
      <c r="B113" s="21">
        <f t="shared" si="6"/>
        <v>0.99999999999860112</v>
      </c>
      <c r="C113" s="9">
        <f t="shared" si="7"/>
        <v>508.61907262863997</v>
      </c>
      <c r="D113" s="21">
        <f t="shared" si="10"/>
        <v>5.9063864910058328E-13</v>
      </c>
    </row>
    <row r="114" spans="1:4" x14ac:dyDescent="0.2">
      <c r="A114" s="9">
        <f t="shared" si="11"/>
        <v>513.30777183733733</v>
      </c>
      <c r="B114" s="21">
        <f t="shared" si="6"/>
        <v>0.99999999999919176</v>
      </c>
      <c r="C114" s="9">
        <f t="shared" si="7"/>
        <v>513.30777183733733</v>
      </c>
      <c r="D114" s="21">
        <f t="shared" si="10"/>
        <v>3.4161562467716067E-13</v>
      </c>
    </row>
    <row r="115" spans="1:4" x14ac:dyDescent="0.2">
      <c r="A115" s="9">
        <f t="shared" si="11"/>
        <v>517.99647104603469</v>
      </c>
      <c r="B115" s="21">
        <f t="shared" si="6"/>
        <v>0.99999999999953337</v>
      </c>
      <c r="C115" s="9">
        <f t="shared" si="7"/>
        <v>517.99647104603469</v>
      </c>
      <c r="D115" s="21">
        <f t="shared" si="10"/>
        <v>1.9739765377835283E-13</v>
      </c>
    </row>
    <row r="116" spans="1:4" x14ac:dyDescent="0.2">
      <c r="A116" s="9">
        <f t="shared" si="11"/>
        <v>522.68517025473204</v>
      </c>
      <c r="B116" s="21">
        <f t="shared" si="6"/>
        <v>0.99999999999973077</v>
      </c>
      <c r="C116" s="9">
        <f t="shared" si="7"/>
        <v>522.68517025473204</v>
      </c>
      <c r="D116" s="21">
        <f t="shared" si="10"/>
        <v>1.1390888232654106E-13</v>
      </c>
    </row>
    <row r="117" spans="1:4" x14ac:dyDescent="0.2">
      <c r="A117" s="9">
        <f t="shared" si="11"/>
        <v>527.3738694634294</v>
      </c>
      <c r="B117" s="21">
        <f t="shared" si="6"/>
        <v>0.99999999999984468</v>
      </c>
      <c r="C117" s="9">
        <f t="shared" si="7"/>
        <v>527.3738694634294</v>
      </c>
      <c r="D117" s="21">
        <f t="shared" si="10"/>
        <v>6.5836225360271783E-14</v>
      </c>
    </row>
    <row r="118" spans="1:4" x14ac:dyDescent="0.2">
      <c r="A118" s="9">
        <f t="shared" si="11"/>
        <v>532.06256867212676</v>
      </c>
      <c r="B118" s="21">
        <f t="shared" si="6"/>
        <v>0.99999999999991052</v>
      </c>
      <c r="C118" s="9">
        <f t="shared" si="7"/>
        <v>532.06256867212676</v>
      </c>
      <c r="D118" s="21">
        <f t="shared" si="10"/>
        <v>3.7969627442180354E-14</v>
      </c>
    </row>
    <row r="119" spans="1:4" x14ac:dyDescent="0.2">
      <c r="A119" s="9">
        <f t="shared" si="11"/>
        <v>536.75126788082412</v>
      </c>
      <c r="B119" s="21">
        <f t="shared" si="6"/>
        <v>0.99999999999994849</v>
      </c>
      <c r="C119" s="9">
        <f t="shared" si="7"/>
        <v>536.75126788082412</v>
      </c>
      <c r="D119" s="21">
        <f t="shared" si="10"/>
        <v>2.1871393585115584E-14</v>
      </c>
    </row>
    <row r="120" spans="1:4" x14ac:dyDescent="0.2">
      <c r="A120" s="9">
        <f t="shared" si="11"/>
        <v>541.43996708952147</v>
      </c>
      <c r="B120" s="21">
        <f t="shared" si="6"/>
        <v>0.99999999999997036</v>
      </c>
      <c r="C120" s="9">
        <f t="shared" si="7"/>
        <v>541.43996708952147</v>
      </c>
      <c r="D120" s="21">
        <f t="shared" si="10"/>
        <v>1.2545520178264269E-14</v>
      </c>
    </row>
    <row r="121" spans="1:4" x14ac:dyDescent="0.2">
      <c r="A121" s="9">
        <f t="shared" si="11"/>
        <v>546.12866629821883</v>
      </c>
      <c r="B121" s="21">
        <f t="shared" si="6"/>
        <v>0.9999999999999829</v>
      </c>
      <c r="C121" s="9">
        <f t="shared" si="7"/>
        <v>546.12866629821883</v>
      </c>
      <c r="D121" s="21">
        <f t="shared" si="10"/>
        <v>7.2164496600635175E-15</v>
      </c>
    </row>
    <row r="122" spans="1:4" x14ac:dyDescent="0.2">
      <c r="A122" s="9">
        <f t="shared" si="11"/>
        <v>550.81736550691619</v>
      </c>
      <c r="B122" s="21">
        <f t="shared" si="6"/>
        <v>0.99999999999999012</v>
      </c>
      <c r="C122" s="9">
        <f t="shared" si="7"/>
        <v>550.81736550691619</v>
      </c>
      <c r="D122" s="21">
        <f t="shared" si="10"/>
        <v>4.2188474935755949E-15</v>
      </c>
    </row>
    <row r="123" spans="1:4" x14ac:dyDescent="0.2">
      <c r="A123" s="9">
        <f t="shared" si="11"/>
        <v>555.50606471561355</v>
      </c>
      <c r="B123" s="21">
        <f t="shared" si="6"/>
        <v>0.99999999999999434</v>
      </c>
      <c r="C123" s="9">
        <f t="shared" si="7"/>
        <v>555.50606471561355</v>
      </c>
      <c r="D123" s="21">
        <f t="shared" si="10"/>
        <v>2.4424906541753444E-15</v>
      </c>
    </row>
    <row r="124" spans="1:4" x14ac:dyDescent="0.2">
      <c r="A124" s="9">
        <f t="shared" si="11"/>
        <v>560.19476392431091</v>
      </c>
      <c r="B124" s="21">
        <f t="shared" si="6"/>
        <v>0.99999999999999678</v>
      </c>
      <c r="C124" s="9">
        <f t="shared" si="7"/>
        <v>560.19476392431091</v>
      </c>
      <c r="D124" s="21">
        <f t="shared" si="10"/>
        <v>1.3322676295501878E-15</v>
      </c>
    </row>
    <row r="125" spans="1:4" x14ac:dyDescent="0.2">
      <c r="A125" s="9">
        <f t="shared" si="11"/>
        <v>564.88346313300826</v>
      </c>
      <c r="B125" s="21">
        <f t="shared" si="6"/>
        <v>0.99999999999999811</v>
      </c>
      <c r="C125" s="9">
        <f t="shared" si="7"/>
        <v>564.88346313300826</v>
      </c>
      <c r="D125" s="21">
        <f t="shared" si="10"/>
        <v>0</v>
      </c>
    </row>
    <row r="126" spans="1:4" x14ac:dyDescent="0.2">
      <c r="A126" s="9">
        <f t="shared" si="11"/>
        <v>569.57216234170562</v>
      </c>
      <c r="B126" s="21">
        <f t="shared" si="6"/>
        <v>0.99999999999999889</v>
      </c>
      <c r="C126" s="9">
        <f t="shared" si="7"/>
        <v>569.57216234170562</v>
      </c>
      <c r="D126" s="21">
        <f t="shared" si="10"/>
        <v>0</v>
      </c>
    </row>
    <row r="127" spans="1:4" x14ac:dyDescent="0.2">
      <c r="A127" s="9">
        <f t="shared" si="11"/>
        <v>574.26086155040298</v>
      </c>
      <c r="B127" s="21">
        <f t="shared" si="6"/>
        <v>0.99999999999999933</v>
      </c>
      <c r="C127" s="9">
        <f t="shared" si="7"/>
        <v>574.26086155040298</v>
      </c>
      <c r="D127" s="21">
        <f t="shared" si="10"/>
        <v>0</v>
      </c>
    </row>
    <row r="128" spans="1:4" x14ac:dyDescent="0.2">
      <c r="A128" s="9">
        <f t="shared" si="11"/>
        <v>578.94956075910034</v>
      </c>
      <c r="B128" s="21">
        <f t="shared" si="6"/>
        <v>0.99999999999999967</v>
      </c>
      <c r="C128" s="9">
        <f t="shared" si="7"/>
        <v>578.94956075910034</v>
      </c>
      <c r="D128" s="21">
        <f t="shared" si="10"/>
        <v>0</v>
      </c>
    </row>
    <row r="129" spans="1:4" x14ac:dyDescent="0.2">
      <c r="A129" s="9">
        <f t="shared" si="11"/>
        <v>583.63825996779769</v>
      </c>
      <c r="B129" s="21">
        <f t="shared" si="6"/>
        <v>0.99999999999999978</v>
      </c>
      <c r="C129" s="9">
        <f t="shared" si="7"/>
        <v>583.63825996779769</v>
      </c>
      <c r="D129" s="21">
        <f t="shared" si="10"/>
        <v>0</v>
      </c>
    </row>
    <row r="130" spans="1:4" x14ac:dyDescent="0.2">
      <c r="A130" s="9">
        <f t="shared" si="11"/>
        <v>588.32695917649505</v>
      </c>
      <c r="B130" s="21">
        <f t="shared" si="6"/>
        <v>0.99999999999999989</v>
      </c>
      <c r="C130" s="9">
        <f t="shared" si="7"/>
        <v>588.32695917649505</v>
      </c>
      <c r="D130" s="21">
        <f t="shared" si="10"/>
        <v>0</v>
      </c>
    </row>
    <row r="131" spans="1:4" x14ac:dyDescent="0.2">
      <c r="A131" s="9">
        <f t="shared" si="11"/>
        <v>593.01565838519241</v>
      </c>
      <c r="B131" s="21">
        <f t="shared" si="6"/>
        <v>0.99999999999999989</v>
      </c>
      <c r="C131" s="9">
        <f t="shared" si="7"/>
        <v>593.01565838519241</v>
      </c>
      <c r="D131" s="21">
        <f t="shared" si="10"/>
        <v>0</v>
      </c>
    </row>
    <row r="132" spans="1:4" x14ac:dyDescent="0.2">
      <c r="A132" s="9">
        <f t="shared" si="11"/>
        <v>597.70435759388977</v>
      </c>
      <c r="B132" s="21">
        <f t="shared" si="6"/>
        <v>1</v>
      </c>
      <c r="C132" s="9">
        <f t="shared" si="7"/>
        <v>597.70435759388977</v>
      </c>
      <c r="D132" s="21">
        <f t="shared" si="10"/>
        <v>0</v>
      </c>
    </row>
    <row r="133" spans="1:4" x14ac:dyDescent="0.2">
      <c r="A133" s="9">
        <f t="shared" si="11"/>
        <v>602.39305680258713</v>
      </c>
      <c r="B133" s="21">
        <f t="shared" si="6"/>
        <v>1</v>
      </c>
      <c r="C133" s="9">
        <f t="shared" si="7"/>
        <v>602.39305680258713</v>
      </c>
      <c r="D133" s="21">
        <f t="shared" si="10"/>
        <v>0</v>
      </c>
    </row>
    <row r="134" spans="1:4" x14ac:dyDescent="0.2">
      <c r="A134" s="9">
        <f t="shared" si="11"/>
        <v>607.08175601128448</v>
      </c>
      <c r="B134" s="21">
        <f t="shared" si="6"/>
        <v>1</v>
      </c>
      <c r="C134" s="9">
        <f t="shared" si="7"/>
        <v>607.08175601128448</v>
      </c>
      <c r="D134" s="21">
        <f t="shared" si="10"/>
        <v>0</v>
      </c>
    </row>
    <row r="135" spans="1:4" x14ac:dyDescent="0.2">
      <c r="A135" s="9">
        <f t="shared" si="11"/>
        <v>611.77045521998184</v>
      </c>
      <c r="B135" s="21">
        <f t="shared" si="6"/>
        <v>1</v>
      </c>
      <c r="C135" s="9">
        <f t="shared" si="7"/>
        <v>611.77045521998184</v>
      </c>
      <c r="D135" s="21">
        <f t="shared" si="10"/>
        <v>0</v>
      </c>
    </row>
    <row r="136" spans="1:4" x14ac:dyDescent="0.2">
      <c r="A136" s="9">
        <f t="shared" si="11"/>
        <v>616.4591544286792</v>
      </c>
      <c r="B136" s="21">
        <f t="shared" si="6"/>
        <v>1</v>
      </c>
      <c r="C136" s="9">
        <f t="shared" si="7"/>
        <v>616.4591544286792</v>
      </c>
      <c r="D136" s="21">
        <f t="shared" si="10"/>
        <v>0</v>
      </c>
    </row>
    <row r="137" spans="1:4" x14ac:dyDescent="0.2">
      <c r="A137" s="9">
        <f t="shared" si="11"/>
        <v>621.14785363737656</v>
      </c>
      <c r="B137" s="21">
        <f t="shared" si="6"/>
        <v>1</v>
      </c>
      <c r="C137" s="9">
        <f t="shared" si="7"/>
        <v>621.14785363737656</v>
      </c>
      <c r="D137" s="21">
        <f t="shared" si="10"/>
        <v>0</v>
      </c>
    </row>
    <row r="138" spans="1:4" x14ac:dyDescent="0.2">
      <c r="A138" s="9">
        <f t="shared" si="11"/>
        <v>625.83655284607391</v>
      </c>
      <c r="B138" s="21">
        <f t="shared" si="6"/>
        <v>1</v>
      </c>
      <c r="C138" s="9">
        <f t="shared" si="7"/>
        <v>625.83655284607391</v>
      </c>
      <c r="D138" s="21">
        <f t="shared" si="10"/>
        <v>0</v>
      </c>
    </row>
    <row r="139" spans="1:4" x14ac:dyDescent="0.2">
      <c r="A139" s="9">
        <f t="shared" si="11"/>
        <v>630.52525205477127</v>
      </c>
      <c r="B139" s="21">
        <f t="shared" si="6"/>
        <v>1</v>
      </c>
      <c r="C139" s="9">
        <f t="shared" si="7"/>
        <v>630.52525205477127</v>
      </c>
      <c r="D139" s="21">
        <f t="shared" si="10"/>
        <v>0</v>
      </c>
    </row>
    <row r="140" spans="1:4" x14ac:dyDescent="0.2">
      <c r="A140" s="9">
        <f t="shared" si="11"/>
        <v>635.21395126346863</v>
      </c>
      <c r="B140" s="21">
        <f t="shared" si="6"/>
        <v>1</v>
      </c>
      <c r="C140" s="9">
        <f t="shared" si="7"/>
        <v>635.21395126346863</v>
      </c>
      <c r="D140" s="21">
        <f t="shared" si="10"/>
        <v>0</v>
      </c>
    </row>
    <row r="141" spans="1:4" x14ac:dyDescent="0.2">
      <c r="A141" s="9">
        <f t="shared" si="11"/>
        <v>639.90265047216599</v>
      </c>
      <c r="B141" s="21">
        <f t="shared" si="6"/>
        <v>1</v>
      </c>
      <c r="C141" s="9">
        <f t="shared" si="7"/>
        <v>639.90265047216599</v>
      </c>
      <c r="D141" s="21">
        <f t="shared" si="10"/>
        <v>0</v>
      </c>
    </row>
    <row r="142" spans="1:4" x14ac:dyDescent="0.2">
      <c r="A142" s="9">
        <f t="shared" si="11"/>
        <v>644.59134968086335</v>
      </c>
      <c r="B142" s="21">
        <f t="shared" si="6"/>
        <v>1</v>
      </c>
      <c r="C142" s="9">
        <f t="shared" si="7"/>
        <v>644.59134968086335</v>
      </c>
      <c r="D142" s="21">
        <f t="shared" si="10"/>
        <v>0</v>
      </c>
    </row>
    <row r="143" spans="1:4" x14ac:dyDescent="0.2">
      <c r="A143" s="9">
        <f t="shared" si="11"/>
        <v>649.2800488895607</v>
      </c>
      <c r="B143" s="21">
        <f t="shared" ref="B143:B206" si="12">NORMDIST(LN(A143),LN($B$2)+$B$6*$B$5,$B$4*SQRT($B$6),TRUE)</f>
        <v>1</v>
      </c>
      <c r="C143" s="9">
        <f t="shared" ref="C143:C206" si="13">A143</f>
        <v>649.2800488895607</v>
      </c>
      <c r="D143" s="21">
        <f t="shared" ref="D143:D174" si="14">B144-B143</f>
        <v>0</v>
      </c>
    </row>
    <row r="144" spans="1:4" x14ac:dyDescent="0.2">
      <c r="A144" s="9">
        <f t="shared" ref="A144:A175" si="15">A143+$B$11</f>
        <v>653.96874809825806</v>
      </c>
      <c r="B144" s="21">
        <f t="shared" si="12"/>
        <v>1</v>
      </c>
      <c r="C144" s="9">
        <f t="shared" si="13"/>
        <v>653.96874809825806</v>
      </c>
      <c r="D144" s="21">
        <f t="shared" si="14"/>
        <v>0</v>
      </c>
    </row>
    <row r="145" spans="1:4" x14ac:dyDescent="0.2">
      <c r="A145" s="9">
        <f t="shared" si="15"/>
        <v>658.65744730695542</v>
      </c>
      <c r="B145" s="21">
        <f t="shared" si="12"/>
        <v>1</v>
      </c>
      <c r="C145" s="9">
        <f t="shared" si="13"/>
        <v>658.65744730695542</v>
      </c>
      <c r="D145" s="21">
        <f t="shared" si="14"/>
        <v>0</v>
      </c>
    </row>
    <row r="146" spans="1:4" x14ac:dyDescent="0.2">
      <c r="A146" s="9">
        <f t="shared" si="15"/>
        <v>663.34614651565278</v>
      </c>
      <c r="B146" s="21">
        <f t="shared" si="12"/>
        <v>1</v>
      </c>
      <c r="C146" s="9">
        <f t="shared" si="13"/>
        <v>663.34614651565278</v>
      </c>
      <c r="D146" s="21">
        <f t="shared" si="14"/>
        <v>0</v>
      </c>
    </row>
    <row r="147" spans="1:4" x14ac:dyDescent="0.2">
      <c r="A147" s="9">
        <f t="shared" si="15"/>
        <v>668.03484572435013</v>
      </c>
      <c r="B147" s="21">
        <f t="shared" si="12"/>
        <v>1</v>
      </c>
      <c r="C147" s="9">
        <f t="shared" si="13"/>
        <v>668.03484572435013</v>
      </c>
      <c r="D147" s="21">
        <f t="shared" si="14"/>
        <v>0</v>
      </c>
    </row>
    <row r="148" spans="1:4" x14ac:dyDescent="0.2">
      <c r="A148" s="9">
        <f t="shared" si="15"/>
        <v>672.72354493304749</v>
      </c>
      <c r="B148" s="21">
        <f t="shared" si="12"/>
        <v>1</v>
      </c>
      <c r="C148" s="9">
        <f t="shared" si="13"/>
        <v>672.72354493304749</v>
      </c>
      <c r="D148" s="21">
        <f t="shared" si="14"/>
        <v>0</v>
      </c>
    </row>
    <row r="149" spans="1:4" x14ac:dyDescent="0.2">
      <c r="A149" s="9">
        <f t="shared" si="15"/>
        <v>677.41224414174485</v>
      </c>
      <c r="B149" s="21">
        <f t="shared" si="12"/>
        <v>1</v>
      </c>
      <c r="C149" s="9">
        <f t="shared" si="13"/>
        <v>677.41224414174485</v>
      </c>
      <c r="D149" s="21">
        <f t="shared" si="14"/>
        <v>0</v>
      </c>
    </row>
    <row r="150" spans="1:4" x14ac:dyDescent="0.2">
      <c r="A150" s="9">
        <f t="shared" si="15"/>
        <v>682.10094335044221</v>
      </c>
      <c r="B150" s="21">
        <f t="shared" si="12"/>
        <v>1</v>
      </c>
      <c r="C150" s="9">
        <f t="shared" si="13"/>
        <v>682.10094335044221</v>
      </c>
      <c r="D150" s="21">
        <f t="shared" si="14"/>
        <v>0</v>
      </c>
    </row>
    <row r="151" spans="1:4" x14ac:dyDescent="0.2">
      <c r="A151" s="9">
        <f t="shared" si="15"/>
        <v>686.78964255913957</v>
      </c>
      <c r="B151" s="21">
        <f t="shared" si="12"/>
        <v>1</v>
      </c>
      <c r="C151" s="9">
        <f t="shared" si="13"/>
        <v>686.78964255913957</v>
      </c>
      <c r="D151" s="21">
        <f t="shared" si="14"/>
        <v>0</v>
      </c>
    </row>
    <row r="152" spans="1:4" x14ac:dyDescent="0.2">
      <c r="A152" s="9">
        <f t="shared" si="15"/>
        <v>691.47834176783692</v>
      </c>
      <c r="B152" s="21">
        <f t="shared" si="12"/>
        <v>1</v>
      </c>
      <c r="C152" s="9">
        <f t="shared" si="13"/>
        <v>691.47834176783692</v>
      </c>
      <c r="D152" s="21">
        <f t="shared" si="14"/>
        <v>0</v>
      </c>
    </row>
    <row r="153" spans="1:4" x14ac:dyDescent="0.2">
      <c r="A153" s="9">
        <f t="shared" si="15"/>
        <v>696.16704097653428</v>
      </c>
      <c r="B153" s="21">
        <f t="shared" si="12"/>
        <v>1</v>
      </c>
      <c r="C153" s="9">
        <f t="shared" si="13"/>
        <v>696.16704097653428</v>
      </c>
      <c r="D153" s="21">
        <f t="shared" si="14"/>
        <v>0</v>
      </c>
    </row>
    <row r="154" spans="1:4" x14ac:dyDescent="0.2">
      <c r="A154" s="9">
        <f t="shared" si="15"/>
        <v>700.85574018523164</v>
      </c>
      <c r="B154" s="21">
        <f t="shared" si="12"/>
        <v>1</v>
      </c>
      <c r="C154" s="9">
        <f t="shared" si="13"/>
        <v>700.85574018523164</v>
      </c>
      <c r="D154" s="21">
        <f t="shared" si="14"/>
        <v>0</v>
      </c>
    </row>
    <row r="155" spans="1:4" x14ac:dyDescent="0.2">
      <c r="A155" s="9">
        <f t="shared" si="15"/>
        <v>705.544439393929</v>
      </c>
      <c r="B155" s="21">
        <f t="shared" si="12"/>
        <v>1</v>
      </c>
      <c r="C155" s="9">
        <f t="shared" si="13"/>
        <v>705.544439393929</v>
      </c>
      <c r="D155" s="21">
        <f t="shared" si="14"/>
        <v>0</v>
      </c>
    </row>
    <row r="156" spans="1:4" x14ac:dyDescent="0.2">
      <c r="A156" s="9">
        <f t="shared" si="15"/>
        <v>710.23313860262635</v>
      </c>
      <c r="B156" s="21">
        <f t="shared" si="12"/>
        <v>1</v>
      </c>
      <c r="C156" s="9">
        <f t="shared" si="13"/>
        <v>710.23313860262635</v>
      </c>
      <c r="D156" s="21">
        <f t="shared" si="14"/>
        <v>0</v>
      </c>
    </row>
    <row r="157" spans="1:4" x14ac:dyDescent="0.2">
      <c r="A157" s="9">
        <f t="shared" si="15"/>
        <v>714.92183781132371</v>
      </c>
      <c r="B157" s="21">
        <f t="shared" si="12"/>
        <v>1</v>
      </c>
      <c r="C157" s="9">
        <f t="shared" si="13"/>
        <v>714.92183781132371</v>
      </c>
      <c r="D157" s="21">
        <f t="shared" si="14"/>
        <v>0</v>
      </c>
    </row>
    <row r="158" spans="1:4" x14ac:dyDescent="0.2">
      <c r="A158" s="9">
        <f t="shared" si="15"/>
        <v>719.61053702002107</v>
      </c>
      <c r="B158" s="21">
        <f t="shared" si="12"/>
        <v>1</v>
      </c>
      <c r="C158" s="9">
        <f t="shared" si="13"/>
        <v>719.61053702002107</v>
      </c>
      <c r="D158" s="21">
        <f t="shared" si="14"/>
        <v>0</v>
      </c>
    </row>
    <row r="159" spans="1:4" x14ac:dyDescent="0.2">
      <c r="A159" s="9">
        <f t="shared" si="15"/>
        <v>724.29923622871843</v>
      </c>
      <c r="B159" s="21">
        <f t="shared" si="12"/>
        <v>1</v>
      </c>
      <c r="C159" s="9">
        <f t="shared" si="13"/>
        <v>724.29923622871843</v>
      </c>
      <c r="D159" s="21">
        <f t="shared" si="14"/>
        <v>0</v>
      </c>
    </row>
    <row r="160" spans="1:4" x14ac:dyDescent="0.2">
      <c r="A160" s="9">
        <f t="shared" si="15"/>
        <v>728.98793543741579</v>
      </c>
      <c r="B160" s="21">
        <f t="shared" si="12"/>
        <v>1</v>
      </c>
      <c r="C160" s="9">
        <f t="shared" si="13"/>
        <v>728.98793543741579</v>
      </c>
      <c r="D160" s="21">
        <f t="shared" si="14"/>
        <v>0</v>
      </c>
    </row>
    <row r="161" spans="1:4" x14ac:dyDescent="0.2">
      <c r="A161" s="9">
        <f t="shared" si="15"/>
        <v>733.67663464611314</v>
      </c>
      <c r="B161" s="21">
        <f t="shared" si="12"/>
        <v>1</v>
      </c>
      <c r="C161" s="9">
        <f t="shared" si="13"/>
        <v>733.67663464611314</v>
      </c>
      <c r="D161" s="21">
        <f t="shared" si="14"/>
        <v>0</v>
      </c>
    </row>
    <row r="162" spans="1:4" x14ac:dyDescent="0.2">
      <c r="A162" s="9">
        <f t="shared" si="15"/>
        <v>738.3653338548105</v>
      </c>
      <c r="B162" s="21">
        <f t="shared" si="12"/>
        <v>1</v>
      </c>
      <c r="C162" s="9">
        <f t="shared" si="13"/>
        <v>738.3653338548105</v>
      </c>
      <c r="D162" s="21">
        <f t="shared" si="14"/>
        <v>0</v>
      </c>
    </row>
    <row r="163" spans="1:4" x14ac:dyDescent="0.2">
      <c r="A163" s="9">
        <f t="shared" si="15"/>
        <v>743.05403306350786</v>
      </c>
      <c r="B163" s="21">
        <f t="shared" si="12"/>
        <v>1</v>
      </c>
      <c r="C163" s="9">
        <f t="shared" si="13"/>
        <v>743.05403306350786</v>
      </c>
      <c r="D163" s="21">
        <f t="shared" si="14"/>
        <v>0</v>
      </c>
    </row>
    <row r="164" spans="1:4" x14ac:dyDescent="0.2">
      <c r="A164" s="9">
        <f t="shared" si="15"/>
        <v>747.74273227220522</v>
      </c>
      <c r="B164" s="21">
        <f t="shared" si="12"/>
        <v>1</v>
      </c>
      <c r="C164" s="9">
        <f t="shared" si="13"/>
        <v>747.74273227220522</v>
      </c>
      <c r="D164" s="21">
        <f t="shared" si="14"/>
        <v>0</v>
      </c>
    </row>
    <row r="165" spans="1:4" x14ac:dyDescent="0.2">
      <c r="A165" s="9">
        <f t="shared" si="15"/>
        <v>752.43143148090257</v>
      </c>
      <c r="B165" s="21">
        <f t="shared" si="12"/>
        <v>1</v>
      </c>
      <c r="C165" s="9">
        <f t="shared" si="13"/>
        <v>752.43143148090257</v>
      </c>
      <c r="D165" s="21">
        <f t="shared" si="14"/>
        <v>0</v>
      </c>
    </row>
    <row r="166" spans="1:4" x14ac:dyDescent="0.2">
      <c r="A166" s="9">
        <f t="shared" si="15"/>
        <v>757.12013068959993</v>
      </c>
      <c r="B166" s="21">
        <f t="shared" si="12"/>
        <v>1</v>
      </c>
      <c r="C166" s="9">
        <f t="shared" si="13"/>
        <v>757.12013068959993</v>
      </c>
      <c r="D166" s="21">
        <f t="shared" si="14"/>
        <v>0</v>
      </c>
    </row>
    <row r="167" spans="1:4" x14ac:dyDescent="0.2">
      <c r="A167" s="9">
        <f t="shared" si="15"/>
        <v>761.80882989829729</v>
      </c>
      <c r="B167" s="21">
        <f t="shared" si="12"/>
        <v>1</v>
      </c>
      <c r="C167" s="9">
        <f t="shared" si="13"/>
        <v>761.80882989829729</v>
      </c>
      <c r="D167" s="21">
        <f t="shared" si="14"/>
        <v>0</v>
      </c>
    </row>
    <row r="168" spans="1:4" x14ac:dyDescent="0.2">
      <c r="A168" s="9">
        <f t="shared" si="15"/>
        <v>766.49752910699465</v>
      </c>
      <c r="B168" s="21">
        <f t="shared" si="12"/>
        <v>1</v>
      </c>
      <c r="C168" s="9">
        <f t="shared" si="13"/>
        <v>766.49752910699465</v>
      </c>
      <c r="D168" s="21">
        <f t="shared" si="14"/>
        <v>0</v>
      </c>
    </row>
    <row r="169" spans="1:4" x14ac:dyDescent="0.2">
      <c r="A169" s="9">
        <f t="shared" si="15"/>
        <v>771.18622831569201</v>
      </c>
      <c r="B169" s="21">
        <f t="shared" si="12"/>
        <v>1</v>
      </c>
      <c r="C169" s="9">
        <f t="shared" si="13"/>
        <v>771.18622831569201</v>
      </c>
      <c r="D169" s="21">
        <f t="shared" si="14"/>
        <v>0</v>
      </c>
    </row>
    <row r="170" spans="1:4" x14ac:dyDescent="0.2">
      <c r="A170" s="9">
        <f t="shared" si="15"/>
        <v>775.87492752438936</v>
      </c>
      <c r="B170" s="21">
        <f t="shared" si="12"/>
        <v>1</v>
      </c>
      <c r="C170" s="9">
        <f t="shared" si="13"/>
        <v>775.87492752438936</v>
      </c>
      <c r="D170" s="21">
        <f t="shared" si="14"/>
        <v>0</v>
      </c>
    </row>
    <row r="171" spans="1:4" x14ac:dyDescent="0.2">
      <c r="A171" s="9">
        <f t="shared" si="15"/>
        <v>780.56362673308672</v>
      </c>
      <c r="B171" s="21">
        <f t="shared" si="12"/>
        <v>1</v>
      </c>
      <c r="C171" s="9">
        <f t="shared" si="13"/>
        <v>780.56362673308672</v>
      </c>
      <c r="D171" s="21">
        <f t="shared" si="14"/>
        <v>0</v>
      </c>
    </row>
    <row r="172" spans="1:4" x14ac:dyDescent="0.2">
      <c r="A172" s="9">
        <f t="shared" si="15"/>
        <v>785.25232594178408</v>
      </c>
      <c r="B172" s="21">
        <f t="shared" si="12"/>
        <v>1</v>
      </c>
      <c r="C172" s="9">
        <f t="shared" si="13"/>
        <v>785.25232594178408</v>
      </c>
      <c r="D172" s="21">
        <f t="shared" si="14"/>
        <v>0</v>
      </c>
    </row>
    <row r="173" spans="1:4" x14ac:dyDescent="0.2">
      <c r="A173" s="9">
        <f t="shared" si="15"/>
        <v>789.94102515048144</v>
      </c>
      <c r="B173" s="21">
        <f t="shared" si="12"/>
        <v>1</v>
      </c>
      <c r="C173" s="9">
        <f t="shared" si="13"/>
        <v>789.94102515048144</v>
      </c>
      <c r="D173" s="21">
        <f t="shared" si="14"/>
        <v>0</v>
      </c>
    </row>
    <row r="174" spans="1:4" x14ac:dyDescent="0.2">
      <c r="A174" s="9">
        <f t="shared" si="15"/>
        <v>794.62972435917879</v>
      </c>
      <c r="B174" s="21">
        <f t="shared" si="12"/>
        <v>1</v>
      </c>
      <c r="C174" s="9">
        <f t="shared" si="13"/>
        <v>794.62972435917879</v>
      </c>
      <c r="D174" s="21">
        <f t="shared" si="14"/>
        <v>0</v>
      </c>
    </row>
    <row r="175" spans="1:4" x14ac:dyDescent="0.2">
      <c r="A175" s="9">
        <f t="shared" si="15"/>
        <v>799.31842356787615</v>
      </c>
      <c r="B175" s="21">
        <f t="shared" si="12"/>
        <v>1</v>
      </c>
      <c r="C175" s="9">
        <f t="shared" si="13"/>
        <v>799.31842356787615</v>
      </c>
      <c r="D175" s="21">
        <f t="shared" ref="D175:D206" si="16">B176-B175</f>
        <v>0</v>
      </c>
    </row>
    <row r="176" spans="1:4" x14ac:dyDescent="0.2">
      <c r="A176" s="9">
        <f t="shared" ref="A176:A207" si="17">A175+$B$11</f>
        <v>804.00712277657351</v>
      </c>
      <c r="B176" s="21">
        <f t="shared" si="12"/>
        <v>1</v>
      </c>
      <c r="C176" s="9">
        <f t="shared" si="13"/>
        <v>804.00712277657351</v>
      </c>
      <c r="D176" s="21">
        <f t="shared" si="16"/>
        <v>0</v>
      </c>
    </row>
    <row r="177" spans="1:4" x14ac:dyDescent="0.2">
      <c r="A177" s="9">
        <f t="shared" si="17"/>
        <v>808.69582198527087</v>
      </c>
      <c r="B177" s="21">
        <f t="shared" si="12"/>
        <v>1</v>
      </c>
      <c r="C177" s="9">
        <f t="shared" si="13"/>
        <v>808.69582198527087</v>
      </c>
      <c r="D177" s="21">
        <f t="shared" si="16"/>
        <v>0</v>
      </c>
    </row>
    <row r="178" spans="1:4" x14ac:dyDescent="0.2">
      <c r="A178" s="9">
        <f t="shared" si="17"/>
        <v>813.38452119396823</v>
      </c>
      <c r="B178" s="21">
        <f t="shared" si="12"/>
        <v>1</v>
      </c>
      <c r="C178" s="9">
        <f t="shared" si="13"/>
        <v>813.38452119396823</v>
      </c>
      <c r="D178" s="21">
        <f t="shared" si="16"/>
        <v>0</v>
      </c>
    </row>
    <row r="179" spans="1:4" x14ac:dyDescent="0.2">
      <c r="A179" s="9">
        <f t="shared" si="17"/>
        <v>818.07322040266558</v>
      </c>
      <c r="B179" s="21">
        <f t="shared" si="12"/>
        <v>1</v>
      </c>
      <c r="C179" s="9">
        <f t="shared" si="13"/>
        <v>818.07322040266558</v>
      </c>
      <c r="D179" s="21">
        <f t="shared" si="16"/>
        <v>0</v>
      </c>
    </row>
    <row r="180" spans="1:4" x14ac:dyDescent="0.2">
      <c r="A180" s="9">
        <f t="shared" si="17"/>
        <v>822.76191961136294</v>
      </c>
      <c r="B180" s="21">
        <f t="shared" si="12"/>
        <v>1</v>
      </c>
      <c r="C180" s="9">
        <f t="shared" si="13"/>
        <v>822.76191961136294</v>
      </c>
      <c r="D180" s="21">
        <f t="shared" si="16"/>
        <v>0</v>
      </c>
    </row>
    <row r="181" spans="1:4" x14ac:dyDescent="0.2">
      <c r="A181" s="9">
        <f t="shared" si="17"/>
        <v>827.4506188200603</v>
      </c>
      <c r="B181" s="21">
        <f t="shared" si="12"/>
        <v>1</v>
      </c>
      <c r="C181" s="9">
        <f t="shared" si="13"/>
        <v>827.4506188200603</v>
      </c>
      <c r="D181" s="21">
        <f t="shared" si="16"/>
        <v>0</v>
      </c>
    </row>
    <row r="182" spans="1:4" x14ac:dyDescent="0.2">
      <c r="A182" s="9">
        <f t="shared" si="17"/>
        <v>832.13931802875766</v>
      </c>
      <c r="B182" s="21">
        <f t="shared" si="12"/>
        <v>1</v>
      </c>
      <c r="C182" s="9">
        <f t="shared" si="13"/>
        <v>832.13931802875766</v>
      </c>
      <c r="D182" s="21">
        <f t="shared" si="16"/>
        <v>0</v>
      </c>
    </row>
    <row r="183" spans="1:4" x14ac:dyDescent="0.2">
      <c r="A183" s="9">
        <f t="shared" si="17"/>
        <v>836.82801723745501</v>
      </c>
      <c r="B183" s="21">
        <f t="shared" si="12"/>
        <v>1</v>
      </c>
      <c r="C183" s="9">
        <f t="shared" si="13"/>
        <v>836.82801723745501</v>
      </c>
      <c r="D183" s="21">
        <f t="shared" si="16"/>
        <v>0</v>
      </c>
    </row>
    <row r="184" spans="1:4" x14ac:dyDescent="0.2">
      <c r="A184" s="9">
        <f t="shared" si="17"/>
        <v>841.51671644615237</v>
      </c>
      <c r="B184" s="21">
        <f t="shared" si="12"/>
        <v>1</v>
      </c>
      <c r="C184" s="9">
        <f t="shared" si="13"/>
        <v>841.51671644615237</v>
      </c>
      <c r="D184" s="21">
        <f t="shared" si="16"/>
        <v>0</v>
      </c>
    </row>
    <row r="185" spans="1:4" x14ac:dyDescent="0.2">
      <c r="A185" s="9">
        <f t="shared" si="17"/>
        <v>846.20541565484973</v>
      </c>
      <c r="B185" s="21">
        <f t="shared" si="12"/>
        <v>1</v>
      </c>
      <c r="C185" s="9">
        <f t="shared" si="13"/>
        <v>846.20541565484973</v>
      </c>
      <c r="D185" s="21">
        <f t="shared" si="16"/>
        <v>0</v>
      </c>
    </row>
    <row r="186" spans="1:4" x14ac:dyDescent="0.2">
      <c r="A186" s="9">
        <f t="shared" si="17"/>
        <v>850.89411486354709</v>
      </c>
      <c r="B186" s="21">
        <f t="shared" si="12"/>
        <v>1</v>
      </c>
      <c r="C186" s="9">
        <f t="shared" si="13"/>
        <v>850.89411486354709</v>
      </c>
      <c r="D186" s="21">
        <f t="shared" si="16"/>
        <v>0</v>
      </c>
    </row>
    <row r="187" spans="1:4" x14ac:dyDescent="0.2">
      <c r="A187" s="9">
        <f t="shared" si="17"/>
        <v>855.58281407224445</v>
      </c>
      <c r="B187" s="21">
        <f t="shared" si="12"/>
        <v>1</v>
      </c>
      <c r="C187" s="9">
        <f t="shared" si="13"/>
        <v>855.58281407224445</v>
      </c>
      <c r="D187" s="21">
        <f t="shared" si="16"/>
        <v>0</v>
      </c>
    </row>
    <row r="188" spans="1:4" x14ac:dyDescent="0.2">
      <c r="A188" s="9">
        <f t="shared" si="17"/>
        <v>860.2715132809418</v>
      </c>
      <c r="B188" s="21">
        <f t="shared" si="12"/>
        <v>1</v>
      </c>
      <c r="C188" s="9">
        <f t="shared" si="13"/>
        <v>860.2715132809418</v>
      </c>
      <c r="D188" s="21">
        <f t="shared" si="16"/>
        <v>0</v>
      </c>
    </row>
    <row r="189" spans="1:4" x14ac:dyDescent="0.2">
      <c r="A189" s="9">
        <f t="shared" si="17"/>
        <v>864.96021248963916</v>
      </c>
      <c r="B189" s="21">
        <f t="shared" si="12"/>
        <v>1</v>
      </c>
      <c r="C189" s="9">
        <f t="shared" si="13"/>
        <v>864.96021248963916</v>
      </c>
      <c r="D189" s="21">
        <f t="shared" si="16"/>
        <v>0</v>
      </c>
    </row>
    <row r="190" spans="1:4" x14ac:dyDescent="0.2">
      <c r="A190" s="9">
        <f t="shared" si="17"/>
        <v>869.64891169833652</v>
      </c>
      <c r="B190" s="21">
        <f t="shared" si="12"/>
        <v>1</v>
      </c>
      <c r="C190" s="9">
        <f t="shared" si="13"/>
        <v>869.64891169833652</v>
      </c>
      <c r="D190" s="21">
        <f t="shared" si="16"/>
        <v>0</v>
      </c>
    </row>
    <row r="191" spans="1:4" x14ac:dyDescent="0.2">
      <c r="A191" s="9">
        <f t="shared" si="17"/>
        <v>874.33761090703388</v>
      </c>
      <c r="B191" s="21">
        <f t="shared" si="12"/>
        <v>1</v>
      </c>
      <c r="C191" s="9">
        <f t="shared" si="13"/>
        <v>874.33761090703388</v>
      </c>
      <c r="D191" s="21">
        <f t="shared" si="16"/>
        <v>0</v>
      </c>
    </row>
    <row r="192" spans="1:4" x14ac:dyDescent="0.2">
      <c r="A192" s="9">
        <f t="shared" si="17"/>
        <v>879.02631011573123</v>
      </c>
      <c r="B192" s="21">
        <f t="shared" si="12"/>
        <v>1</v>
      </c>
      <c r="C192" s="9">
        <f t="shared" si="13"/>
        <v>879.02631011573123</v>
      </c>
      <c r="D192" s="21">
        <f t="shared" si="16"/>
        <v>0</v>
      </c>
    </row>
    <row r="193" spans="1:4" x14ac:dyDescent="0.2">
      <c r="A193" s="9">
        <f t="shared" si="17"/>
        <v>883.71500932442859</v>
      </c>
      <c r="B193" s="21">
        <f t="shared" si="12"/>
        <v>1</v>
      </c>
      <c r="C193" s="9">
        <f t="shared" si="13"/>
        <v>883.71500932442859</v>
      </c>
      <c r="D193" s="21">
        <f t="shared" si="16"/>
        <v>0</v>
      </c>
    </row>
    <row r="194" spans="1:4" x14ac:dyDescent="0.2">
      <c r="A194" s="9">
        <f t="shared" si="17"/>
        <v>888.40370853312595</v>
      </c>
      <c r="B194" s="21">
        <f t="shared" si="12"/>
        <v>1</v>
      </c>
      <c r="C194" s="9">
        <f t="shared" si="13"/>
        <v>888.40370853312595</v>
      </c>
      <c r="D194" s="21">
        <f t="shared" si="16"/>
        <v>0</v>
      </c>
    </row>
    <row r="195" spans="1:4" x14ac:dyDescent="0.2">
      <c r="A195" s="9">
        <f t="shared" si="17"/>
        <v>893.09240774182331</v>
      </c>
      <c r="B195" s="21">
        <f t="shared" si="12"/>
        <v>1</v>
      </c>
      <c r="C195" s="9">
        <f t="shared" si="13"/>
        <v>893.09240774182331</v>
      </c>
      <c r="D195" s="21">
        <f t="shared" si="16"/>
        <v>0</v>
      </c>
    </row>
    <row r="196" spans="1:4" x14ac:dyDescent="0.2">
      <c r="A196" s="9">
        <f t="shared" si="17"/>
        <v>897.78110695052067</v>
      </c>
      <c r="B196" s="21">
        <f t="shared" si="12"/>
        <v>1</v>
      </c>
      <c r="C196" s="9">
        <f t="shared" si="13"/>
        <v>897.78110695052067</v>
      </c>
      <c r="D196" s="21">
        <f t="shared" si="16"/>
        <v>0</v>
      </c>
    </row>
    <row r="197" spans="1:4" x14ac:dyDescent="0.2">
      <c r="A197" s="9">
        <f t="shared" si="17"/>
        <v>902.46980615921802</v>
      </c>
      <c r="B197" s="21">
        <f t="shared" si="12"/>
        <v>1</v>
      </c>
      <c r="C197" s="9">
        <f t="shared" si="13"/>
        <v>902.46980615921802</v>
      </c>
      <c r="D197" s="21">
        <f t="shared" si="16"/>
        <v>0</v>
      </c>
    </row>
    <row r="198" spans="1:4" x14ac:dyDescent="0.2">
      <c r="A198" s="9">
        <f t="shared" si="17"/>
        <v>907.15850536791538</v>
      </c>
      <c r="B198" s="21">
        <f t="shared" si="12"/>
        <v>1</v>
      </c>
      <c r="C198" s="9">
        <f t="shared" si="13"/>
        <v>907.15850536791538</v>
      </c>
      <c r="D198" s="21">
        <f t="shared" si="16"/>
        <v>0</v>
      </c>
    </row>
    <row r="199" spans="1:4" x14ac:dyDescent="0.2">
      <c r="A199" s="9">
        <f t="shared" si="17"/>
        <v>911.84720457661274</v>
      </c>
      <c r="B199" s="21">
        <f t="shared" si="12"/>
        <v>1</v>
      </c>
      <c r="C199" s="9">
        <f t="shared" si="13"/>
        <v>911.84720457661274</v>
      </c>
      <c r="D199" s="21">
        <f t="shared" si="16"/>
        <v>0</v>
      </c>
    </row>
    <row r="200" spans="1:4" x14ac:dyDescent="0.2">
      <c r="A200" s="9">
        <f t="shared" si="17"/>
        <v>916.5359037853101</v>
      </c>
      <c r="B200" s="21">
        <f t="shared" si="12"/>
        <v>1</v>
      </c>
      <c r="C200" s="9">
        <f t="shared" si="13"/>
        <v>916.5359037853101</v>
      </c>
      <c r="D200" s="21">
        <f t="shared" si="16"/>
        <v>0</v>
      </c>
    </row>
    <row r="201" spans="1:4" x14ac:dyDescent="0.2">
      <c r="A201" s="9">
        <f t="shared" si="17"/>
        <v>921.22460299400745</v>
      </c>
      <c r="B201" s="21">
        <f t="shared" si="12"/>
        <v>1</v>
      </c>
      <c r="C201" s="9">
        <f t="shared" si="13"/>
        <v>921.22460299400745</v>
      </c>
      <c r="D201" s="21">
        <f t="shared" si="16"/>
        <v>0</v>
      </c>
    </row>
    <row r="202" spans="1:4" x14ac:dyDescent="0.2">
      <c r="A202" s="9">
        <f t="shared" si="17"/>
        <v>925.91330220270481</v>
      </c>
      <c r="B202" s="21">
        <f t="shared" si="12"/>
        <v>1</v>
      </c>
      <c r="C202" s="9">
        <f t="shared" si="13"/>
        <v>925.91330220270481</v>
      </c>
      <c r="D202" s="21">
        <f t="shared" si="16"/>
        <v>0</v>
      </c>
    </row>
    <row r="203" spans="1:4" x14ac:dyDescent="0.2">
      <c r="A203" s="9">
        <f t="shared" si="17"/>
        <v>930.60200141140217</v>
      </c>
      <c r="B203" s="21">
        <f t="shared" si="12"/>
        <v>1</v>
      </c>
      <c r="C203" s="9">
        <f t="shared" si="13"/>
        <v>930.60200141140217</v>
      </c>
      <c r="D203" s="21">
        <f t="shared" si="16"/>
        <v>0</v>
      </c>
    </row>
    <row r="204" spans="1:4" x14ac:dyDescent="0.2">
      <c r="A204" s="9">
        <f t="shared" si="17"/>
        <v>935.29070062009953</v>
      </c>
      <c r="B204" s="21">
        <f t="shared" si="12"/>
        <v>1</v>
      </c>
      <c r="C204" s="9">
        <f t="shared" si="13"/>
        <v>935.29070062009953</v>
      </c>
      <c r="D204" s="21">
        <f t="shared" si="16"/>
        <v>0</v>
      </c>
    </row>
    <row r="205" spans="1:4" x14ac:dyDescent="0.2">
      <c r="A205" s="9">
        <f t="shared" si="17"/>
        <v>939.97939982879689</v>
      </c>
      <c r="B205" s="21">
        <f t="shared" si="12"/>
        <v>1</v>
      </c>
      <c r="C205" s="9">
        <f t="shared" si="13"/>
        <v>939.97939982879689</v>
      </c>
      <c r="D205" s="21">
        <f t="shared" si="16"/>
        <v>0</v>
      </c>
    </row>
    <row r="206" spans="1:4" x14ac:dyDescent="0.2">
      <c r="A206" s="9">
        <f t="shared" si="17"/>
        <v>944.66809903749424</v>
      </c>
      <c r="B206" s="21">
        <f t="shared" si="12"/>
        <v>1</v>
      </c>
      <c r="C206" s="9">
        <f t="shared" si="13"/>
        <v>944.66809903749424</v>
      </c>
      <c r="D206" s="21">
        <f t="shared" si="16"/>
        <v>0</v>
      </c>
    </row>
    <row r="207" spans="1:4" x14ac:dyDescent="0.2">
      <c r="A207" s="9">
        <f t="shared" si="17"/>
        <v>949.3567982461916</v>
      </c>
      <c r="B207" s="21">
        <f t="shared" ref="B207:B215" si="18">NORMDIST(LN(A207),LN($B$2)+$B$6*$B$5,$B$4*SQRT($B$6),TRUE)</f>
        <v>1</v>
      </c>
      <c r="C207" s="9">
        <f t="shared" ref="C207:C215" si="19">A207</f>
        <v>949.3567982461916</v>
      </c>
      <c r="D207" s="21">
        <f t="shared" ref="D207:D214" si="20">B208-B207</f>
        <v>0</v>
      </c>
    </row>
    <row r="208" spans="1:4" x14ac:dyDescent="0.2">
      <c r="A208" s="9">
        <f t="shared" ref="A208:A215" si="21">A207+$B$11</f>
        <v>954.04549745488896</v>
      </c>
      <c r="B208" s="21">
        <f t="shared" si="18"/>
        <v>1</v>
      </c>
      <c r="C208" s="9">
        <f t="shared" si="19"/>
        <v>954.04549745488896</v>
      </c>
      <c r="D208" s="21">
        <f t="shared" si="20"/>
        <v>0</v>
      </c>
    </row>
    <row r="209" spans="1:4" x14ac:dyDescent="0.2">
      <c r="A209" s="9">
        <f t="shared" si="21"/>
        <v>958.73419666358632</v>
      </c>
      <c r="B209" s="21">
        <f t="shared" si="18"/>
        <v>1</v>
      </c>
      <c r="C209" s="9">
        <f t="shared" si="19"/>
        <v>958.73419666358632</v>
      </c>
      <c r="D209" s="21">
        <f t="shared" si="20"/>
        <v>0</v>
      </c>
    </row>
    <row r="210" spans="1:4" x14ac:dyDescent="0.2">
      <c r="A210" s="9">
        <f t="shared" si="21"/>
        <v>963.42289587228368</v>
      </c>
      <c r="B210" s="21">
        <f t="shared" si="18"/>
        <v>1</v>
      </c>
      <c r="C210" s="9">
        <f t="shared" si="19"/>
        <v>963.42289587228368</v>
      </c>
      <c r="D210" s="21">
        <f t="shared" si="20"/>
        <v>0</v>
      </c>
    </row>
    <row r="211" spans="1:4" x14ac:dyDescent="0.2">
      <c r="A211" s="9">
        <f t="shared" si="21"/>
        <v>968.11159508098103</v>
      </c>
      <c r="B211" s="21">
        <f t="shared" si="18"/>
        <v>1</v>
      </c>
      <c r="C211" s="9">
        <f t="shared" si="19"/>
        <v>968.11159508098103</v>
      </c>
      <c r="D211" s="21">
        <f t="shared" si="20"/>
        <v>0</v>
      </c>
    </row>
    <row r="212" spans="1:4" x14ac:dyDescent="0.2">
      <c r="A212" s="9">
        <f t="shared" si="21"/>
        <v>972.80029428967839</v>
      </c>
      <c r="B212" s="21">
        <f t="shared" si="18"/>
        <v>1</v>
      </c>
      <c r="C212" s="9">
        <f t="shared" si="19"/>
        <v>972.80029428967839</v>
      </c>
      <c r="D212" s="21">
        <f t="shared" si="20"/>
        <v>0</v>
      </c>
    </row>
    <row r="213" spans="1:4" x14ac:dyDescent="0.2">
      <c r="A213" s="9">
        <f t="shared" si="21"/>
        <v>977.48899349837575</v>
      </c>
      <c r="B213" s="21">
        <f t="shared" si="18"/>
        <v>1</v>
      </c>
      <c r="C213" s="9">
        <f t="shared" si="19"/>
        <v>977.48899349837575</v>
      </c>
      <c r="D213" s="21">
        <f t="shared" si="20"/>
        <v>0</v>
      </c>
    </row>
    <row r="214" spans="1:4" x14ac:dyDescent="0.2">
      <c r="A214" s="9">
        <f t="shared" si="21"/>
        <v>982.17769270707311</v>
      </c>
      <c r="B214" s="21">
        <f t="shared" si="18"/>
        <v>1</v>
      </c>
      <c r="C214" s="9">
        <f t="shared" si="19"/>
        <v>982.17769270707311</v>
      </c>
      <c r="D214" s="21">
        <f t="shared" si="20"/>
        <v>0</v>
      </c>
    </row>
    <row r="215" spans="1:4" x14ac:dyDescent="0.2">
      <c r="A215" s="9">
        <f t="shared" si="21"/>
        <v>986.86639191577046</v>
      </c>
      <c r="B215" s="21">
        <f t="shared" si="18"/>
        <v>1</v>
      </c>
      <c r="C215" s="9">
        <f t="shared" si="19"/>
        <v>986.86639191577046</v>
      </c>
      <c r="D21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Loan Amortization Monthly</vt:lpstr>
      <vt:lpstr>Loan Amortization Annual</vt:lpstr>
      <vt:lpstr>Investing Compound</vt:lpstr>
      <vt:lpstr>Retirement Plan</vt:lpstr>
      <vt:lpstr>Retirement Plan Nominal</vt:lpstr>
      <vt:lpstr>Simple Stock Model</vt:lpstr>
      <vt:lpstr>Lognormal Stock Price Dist.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2021-02-16T12:41:21Z</dcterms:created>
  <dcterms:modified xsi:type="dcterms:W3CDTF">2021-02-16T16:03:52Z</dcterms:modified>
</cp:coreProperties>
</file>